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3A6D648-70A9-4E1F-918D-262E8FF04E3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заказа'!$X$307:$X$307</definedName>
    <definedName name="GrossWeightTotalR">'Бланк заказа'!$Y$307:$Y$307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заказа'!$X$308:$X$308</definedName>
    <definedName name="PalletQtyTotalR">'Бланк заказа'!$Y$308:$Y$308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заказа'!$B$141:$B$141</definedName>
    <definedName name="ProductId52">'Бланк заказа'!$B$142:$B$142</definedName>
    <definedName name="ProductId53">'Бланк заказа'!$B$147:$B$147</definedName>
    <definedName name="ProductId54">'Бланк заказа'!$B$153:$B$153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заказа'!$B$172:$B$172</definedName>
    <definedName name="ProductId62">'Бланк заказа'!$B$173:$B$173</definedName>
    <definedName name="ProductId63">'Бланк заказа'!$B$174:$B$174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заказа'!$B$194:$B$194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заказа'!$B$227:$B$227</definedName>
    <definedName name="ProductId85">'Бланк заказа'!$B$228:$B$228</definedName>
    <definedName name="ProductId86">'Бланк заказа'!$B$234:$B$234</definedName>
    <definedName name="ProductId87">'Бланк заказа'!$B$240:$B$240</definedName>
    <definedName name="ProductId88">'Бланк заказа'!$B$241:$B$241</definedName>
    <definedName name="ProductId89">'Бланк заказа'!$B$246:$B$246</definedName>
    <definedName name="ProductId9">'Бланк заказа'!$B$47:$B$47</definedName>
    <definedName name="ProductId90">'Бланк заказа'!$B$252:$B$252</definedName>
    <definedName name="ProductId91">'Бланк заказа'!$B$256:$B$256</definedName>
    <definedName name="ProductId92">'Бланк заказа'!$B$262:$B$262</definedName>
    <definedName name="ProductId93">'Бланк заказа'!$B$263:$B$263</definedName>
    <definedName name="ProductId94">'Бланк заказа'!$B$264:$B$264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заказа'!$X$141:$X$141</definedName>
    <definedName name="SalesQty52">'Бланк заказа'!$X$142:$X$142</definedName>
    <definedName name="SalesQty53">'Бланк заказа'!$X$147:$X$147</definedName>
    <definedName name="SalesQty54">'Бланк заказа'!$X$153:$X$153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заказа'!$X$172:$X$172</definedName>
    <definedName name="SalesQty62">'Бланк заказа'!$X$173:$X$173</definedName>
    <definedName name="SalesQty63">'Бланк заказа'!$X$174:$X$174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заказа'!$X$194:$X$194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заказа'!$X$227:$X$227</definedName>
    <definedName name="SalesQty85">'Бланк заказа'!$X$228:$X$228</definedName>
    <definedName name="SalesQty86">'Бланк заказа'!$X$234:$X$234</definedName>
    <definedName name="SalesQty87">'Бланк заказа'!$X$240:$X$240</definedName>
    <definedName name="SalesQty88">'Бланк заказа'!$X$241:$X$241</definedName>
    <definedName name="SalesQty89">'Бланк заказа'!$X$246:$X$246</definedName>
    <definedName name="SalesQty9">'Бланк заказа'!$X$47:$X$47</definedName>
    <definedName name="SalesQty90">'Бланк заказа'!$X$252:$X$252</definedName>
    <definedName name="SalesQty91">'Бланк заказа'!$X$256:$X$256</definedName>
    <definedName name="SalesQty92">'Бланк заказа'!$X$262:$X$262</definedName>
    <definedName name="SalesQty93">'Бланк заказа'!$X$263:$X$263</definedName>
    <definedName name="SalesQty94">'Бланк заказа'!$X$264:$X$264</definedName>
    <definedName name="SalesQty95">'Бланк заказа'!$X$268:$X$268</definedName>
    <definedName name="SalesQty96">'Бланк заказа'!$X$272:$X$272</definedName>
    <definedName name="SalesQty97">'Бланк заказа'!$X$273:$X$273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заказа'!$Y$141:$Y$141</definedName>
    <definedName name="SalesRoundBox52">'Бланк заказа'!$Y$142:$Y$142</definedName>
    <definedName name="SalesRoundBox53">'Бланк заказа'!$Y$147:$Y$147</definedName>
    <definedName name="SalesRoundBox54">'Бланк заказа'!$Y$153:$Y$153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заказа'!$Y$172:$Y$172</definedName>
    <definedName name="SalesRoundBox62">'Бланк заказа'!$Y$173:$Y$173</definedName>
    <definedName name="SalesRoundBox63">'Бланк заказа'!$Y$174:$Y$174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заказа'!$Y$194:$Y$194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заказа'!$Y$227:$Y$227</definedName>
    <definedName name="SalesRoundBox85">'Бланк заказа'!$Y$228:$Y$228</definedName>
    <definedName name="SalesRoundBox86">'Бланк заказа'!$Y$234:$Y$234</definedName>
    <definedName name="SalesRoundBox87">'Бланк заказа'!$Y$240:$Y$240</definedName>
    <definedName name="SalesRoundBox88">'Бланк заказа'!$Y$241:$Y$241</definedName>
    <definedName name="SalesRoundBox89">'Бланк заказа'!$Y$246:$Y$246</definedName>
    <definedName name="SalesRoundBox9">'Бланк заказа'!$Y$47:$Y$47</definedName>
    <definedName name="SalesRoundBox90">'Бланк заказа'!$Y$252:$Y$252</definedName>
    <definedName name="SalesRoundBox91">'Бланк заказа'!$Y$256:$Y$256</definedName>
    <definedName name="SalesRoundBox92">'Бланк заказа'!$Y$262:$Y$262</definedName>
    <definedName name="SalesRoundBox93">'Бланк заказа'!$Y$263:$Y$263</definedName>
    <definedName name="SalesRoundBox94">'Бланк заказа'!$Y$264:$Y$264</definedName>
    <definedName name="SalesRoundBox95">'Бланк заказа'!$Y$268:$Y$268</definedName>
    <definedName name="SalesRoundBox96">'Бланк заказа'!$Y$272:$Y$272</definedName>
    <definedName name="SalesRoundBox97">'Бланк заказа'!$Y$273:$Y$273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заказа'!$W$141:$W$141</definedName>
    <definedName name="UnitOfMeasure52">'Бланк заказа'!$W$142:$W$142</definedName>
    <definedName name="UnitOfMeasure53">'Бланк заказа'!$W$147:$W$147</definedName>
    <definedName name="UnitOfMeasure54">'Бланк заказа'!$W$153:$W$153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заказа'!$W$172:$W$172</definedName>
    <definedName name="UnitOfMeasure62">'Бланк заказа'!$W$173:$W$173</definedName>
    <definedName name="UnitOfMeasure63">'Бланк заказа'!$W$174:$W$174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заказа'!$W$194:$W$194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заказа'!$W$227:$W$227</definedName>
    <definedName name="UnitOfMeasure85">'Бланк заказа'!$W$228:$W$228</definedName>
    <definedName name="UnitOfMeasure86">'Бланк заказа'!$W$234:$W$234</definedName>
    <definedName name="UnitOfMeasure87">'Бланк заказа'!$W$240:$W$240</definedName>
    <definedName name="UnitOfMeasure88">'Бланк заказа'!$W$241:$W$241</definedName>
    <definedName name="UnitOfMeasure89">'Бланк заказа'!$W$246:$W$246</definedName>
    <definedName name="UnitOfMeasure9">'Бланк заказа'!$W$47:$W$47</definedName>
    <definedName name="UnitOfMeasure90">'Бланк заказа'!$W$252:$W$252</definedName>
    <definedName name="UnitOfMeasure91">'Бланк заказа'!$W$256:$W$256</definedName>
    <definedName name="UnitOfMeasure92">'Бланк заказа'!$W$262:$W$262</definedName>
    <definedName name="UnitOfMeasure93">'Бланк заказа'!$W$263:$W$263</definedName>
    <definedName name="UnitOfMeasure94">'Бланк заказа'!$W$264:$W$264</definedName>
    <definedName name="UnitOfMeasure95">'Бланк заказа'!$W$268:$W$268</definedName>
    <definedName name="UnitOfMeasure96">'Бланк заказа'!$W$272:$W$272</definedName>
    <definedName name="UnitOfMeasure97">'Бланк заказа'!$W$273:$W$273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316" i="1" l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X305" i="1"/>
  <c r="X304" i="1"/>
  <c r="BO303" i="1"/>
  <c r="BM303" i="1"/>
  <c r="Z303" i="1"/>
  <c r="Y303" i="1"/>
  <c r="BN303" i="1" s="1"/>
  <c r="BO302" i="1"/>
  <c r="BM302" i="1"/>
  <c r="Z302" i="1"/>
  <c r="Y302" i="1"/>
  <c r="BP302" i="1" s="1"/>
  <c r="BO301" i="1"/>
  <c r="BM301" i="1"/>
  <c r="Z301" i="1"/>
  <c r="Y301" i="1"/>
  <c r="BN301" i="1" s="1"/>
  <c r="BO300" i="1"/>
  <c r="BM300" i="1"/>
  <c r="Z300" i="1"/>
  <c r="Y300" i="1"/>
  <c r="BP300" i="1" s="1"/>
  <c r="BO299" i="1"/>
  <c r="BM299" i="1"/>
  <c r="Z299" i="1"/>
  <c r="Y299" i="1"/>
  <c r="BN299" i="1" s="1"/>
  <c r="BO298" i="1"/>
  <c r="BN298" i="1"/>
  <c r="BM298" i="1"/>
  <c r="Z298" i="1"/>
  <c r="Y298" i="1"/>
  <c r="BP298" i="1" s="1"/>
  <c r="BO297" i="1"/>
  <c r="BM297" i="1"/>
  <c r="Z297" i="1"/>
  <c r="Y297" i="1"/>
  <c r="BN297" i="1" s="1"/>
  <c r="BO296" i="1"/>
  <c r="BM296" i="1"/>
  <c r="Z296" i="1"/>
  <c r="Y296" i="1"/>
  <c r="BP296" i="1" s="1"/>
  <c r="BO295" i="1"/>
  <c r="BM295" i="1"/>
  <c r="Z295" i="1"/>
  <c r="Y295" i="1"/>
  <c r="BN295" i="1" s="1"/>
  <c r="BO294" i="1"/>
  <c r="BM294" i="1"/>
  <c r="Z294" i="1"/>
  <c r="Y294" i="1"/>
  <c r="BP294" i="1" s="1"/>
  <c r="BO293" i="1"/>
  <c r="BM293" i="1"/>
  <c r="Z293" i="1"/>
  <c r="Y293" i="1"/>
  <c r="BN293" i="1" s="1"/>
  <c r="BO292" i="1"/>
  <c r="BM292" i="1"/>
  <c r="Z292" i="1"/>
  <c r="Y292" i="1"/>
  <c r="BP292" i="1" s="1"/>
  <c r="BO291" i="1"/>
  <c r="BM291" i="1"/>
  <c r="Z291" i="1"/>
  <c r="Y291" i="1"/>
  <c r="BN291" i="1" s="1"/>
  <c r="BO290" i="1"/>
  <c r="BM290" i="1"/>
  <c r="Z290" i="1"/>
  <c r="Y290" i="1"/>
  <c r="BP290" i="1" s="1"/>
  <c r="BO289" i="1"/>
  <c r="BM289" i="1"/>
  <c r="Z289" i="1"/>
  <c r="Y289" i="1"/>
  <c r="BN289" i="1" s="1"/>
  <c r="BO288" i="1"/>
  <c r="BM288" i="1"/>
  <c r="Z288" i="1"/>
  <c r="Y288" i="1"/>
  <c r="BP288" i="1" s="1"/>
  <c r="BO287" i="1"/>
  <c r="BM287" i="1"/>
  <c r="Z287" i="1"/>
  <c r="Y287" i="1"/>
  <c r="BN287" i="1" s="1"/>
  <c r="BO286" i="1"/>
  <c r="BM286" i="1"/>
  <c r="Z286" i="1"/>
  <c r="Y286" i="1"/>
  <c r="BP286" i="1" s="1"/>
  <c r="BO285" i="1"/>
  <c r="BM285" i="1"/>
  <c r="Z285" i="1"/>
  <c r="Y285" i="1"/>
  <c r="BN285" i="1" s="1"/>
  <c r="BO284" i="1"/>
  <c r="BM284" i="1"/>
  <c r="Z284" i="1"/>
  <c r="Y284" i="1"/>
  <c r="BP284" i="1" s="1"/>
  <c r="BO283" i="1"/>
  <c r="BM283" i="1"/>
  <c r="Z283" i="1"/>
  <c r="Y283" i="1"/>
  <c r="X281" i="1"/>
  <c r="X280" i="1"/>
  <c r="BO279" i="1"/>
  <c r="BN279" i="1"/>
  <c r="BM279" i="1"/>
  <c r="Z279" i="1"/>
  <c r="Z280" i="1" s="1"/>
  <c r="Y279" i="1"/>
  <c r="BP279" i="1" s="1"/>
  <c r="P279" i="1"/>
  <c r="BO278" i="1"/>
  <c r="BM278" i="1"/>
  <c r="Z278" i="1"/>
  <c r="Y278" i="1"/>
  <c r="BP278" i="1" s="1"/>
  <c r="BO277" i="1"/>
  <c r="BM277" i="1"/>
  <c r="Z277" i="1"/>
  <c r="Y277" i="1"/>
  <c r="Y280" i="1" s="1"/>
  <c r="X275" i="1"/>
  <c r="X274" i="1"/>
  <c r="BO273" i="1"/>
  <c r="BM273" i="1"/>
  <c r="Z273" i="1"/>
  <c r="Y273" i="1"/>
  <c r="BO272" i="1"/>
  <c r="BM272" i="1"/>
  <c r="Z272" i="1"/>
  <c r="Z274" i="1" s="1"/>
  <c r="Y272" i="1"/>
  <c r="BP272" i="1" s="1"/>
  <c r="X270" i="1"/>
  <c r="X269" i="1"/>
  <c r="BO268" i="1"/>
  <c r="BM268" i="1"/>
  <c r="Z268" i="1"/>
  <c r="Z269" i="1" s="1"/>
  <c r="Y268" i="1"/>
  <c r="X266" i="1"/>
  <c r="X265" i="1"/>
  <c r="BO264" i="1"/>
  <c r="BM264" i="1"/>
  <c r="Z264" i="1"/>
  <c r="Y264" i="1"/>
  <c r="BN264" i="1" s="1"/>
  <c r="BO263" i="1"/>
  <c r="BM263" i="1"/>
  <c r="Z263" i="1"/>
  <c r="Y263" i="1"/>
  <c r="BP263" i="1" s="1"/>
  <c r="BO262" i="1"/>
  <c r="BM262" i="1"/>
  <c r="Z262" i="1"/>
  <c r="Y262" i="1"/>
  <c r="Y266" i="1" s="1"/>
  <c r="X258" i="1"/>
  <c r="X257" i="1"/>
  <c r="BO256" i="1"/>
  <c r="BM256" i="1"/>
  <c r="Z256" i="1"/>
  <c r="Z257" i="1" s="1"/>
  <c r="Y256" i="1"/>
  <c r="BP256" i="1" s="1"/>
  <c r="P256" i="1"/>
  <c r="X254" i="1"/>
  <c r="X253" i="1"/>
  <c r="BO252" i="1"/>
  <c r="BM252" i="1"/>
  <c r="Z252" i="1"/>
  <c r="Z253" i="1" s="1"/>
  <c r="Y252" i="1"/>
  <c r="BP252" i="1" s="1"/>
  <c r="X248" i="1"/>
  <c r="X247" i="1"/>
  <c r="BO246" i="1"/>
  <c r="BM246" i="1"/>
  <c r="Z246" i="1"/>
  <c r="Z247" i="1" s="1"/>
  <c r="Y246" i="1"/>
  <c r="Y248" i="1" s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Z240" i="1"/>
  <c r="Y240" i="1"/>
  <c r="BN240" i="1" s="1"/>
  <c r="P240" i="1"/>
  <c r="X236" i="1"/>
  <c r="X235" i="1"/>
  <c r="BO234" i="1"/>
  <c r="BM234" i="1"/>
  <c r="Z234" i="1"/>
  <c r="Z235" i="1" s="1"/>
  <c r="Y234" i="1"/>
  <c r="P234" i="1"/>
  <c r="X230" i="1"/>
  <c r="X229" i="1"/>
  <c r="BO228" i="1"/>
  <c r="BM228" i="1"/>
  <c r="Z228" i="1"/>
  <c r="Y228" i="1"/>
  <c r="BN228" i="1" s="1"/>
  <c r="P228" i="1"/>
  <c r="BO227" i="1"/>
  <c r="BM227" i="1"/>
  <c r="Z227" i="1"/>
  <c r="Y227" i="1"/>
  <c r="P227" i="1"/>
  <c r="X224" i="1"/>
  <c r="X223" i="1"/>
  <c r="BO222" i="1"/>
  <c r="BM222" i="1"/>
  <c r="Z222" i="1"/>
  <c r="Z223" i="1" s="1"/>
  <c r="Y222" i="1"/>
  <c r="Y224" i="1" s="1"/>
  <c r="P222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Y212" i="1"/>
  <c r="BN212" i="1" s="1"/>
  <c r="P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X206" i="1"/>
  <c r="X205" i="1"/>
  <c r="BO204" i="1"/>
  <c r="BM204" i="1"/>
  <c r="Z204" i="1"/>
  <c r="Y204" i="1"/>
  <c r="BN204" i="1" s="1"/>
  <c r="P204" i="1"/>
  <c r="BO203" i="1"/>
  <c r="BM203" i="1"/>
  <c r="Z203" i="1"/>
  <c r="Y203" i="1"/>
  <c r="BN203" i="1" s="1"/>
  <c r="P203" i="1"/>
  <c r="BO202" i="1"/>
  <c r="BN202" i="1"/>
  <c r="BM202" i="1"/>
  <c r="Z202" i="1"/>
  <c r="Y202" i="1"/>
  <c r="BP202" i="1" s="1"/>
  <c r="P202" i="1"/>
  <c r="BO201" i="1"/>
  <c r="BM201" i="1"/>
  <c r="Z201" i="1"/>
  <c r="Y201" i="1"/>
  <c r="BP201" i="1" s="1"/>
  <c r="P201" i="1"/>
  <c r="BO200" i="1"/>
  <c r="BM200" i="1"/>
  <c r="Z200" i="1"/>
  <c r="Y200" i="1"/>
  <c r="BN200" i="1" s="1"/>
  <c r="P200" i="1"/>
  <c r="BO199" i="1"/>
  <c r="BN199" i="1"/>
  <c r="BM199" i="1"/>
  <c r="Z199" i="1"/>
  <c r="Y199" i="1"/>
  <c r="P199" i="1"/>
  <c r="X196" i="1"/>
  <c r="X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N186" i="1" s="1"/>
  <c r="P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X180" i="1"/>
  <c r="X179" i="1"/>
  <c r="BO178" i="1"/>
  <c r="BM178" i="1"/>
  <c r="Z178" i="1"/>
  <c r="Z179" i="1" s="1"/>
  <c r="Y178" i="1"/>
  <c r="Y180" i="1" s="1"/>
  <c r="X176" i="1"/>
  <c r="X175" i="1"/>
  <c r="BO174" i="1"/>
  <c r="BM174" i="1"/>
  <c r="Z174" i="1"/>
  <c r="Y174" i="1"/>
  <c r="BN174" i="1" s="1"/>
  <c r="P174" i="1"/>
  <c r="BO173" i="1"/>
  <c r="BM173" i="1"/>
  <c r="Z173" i="1"/>
  <c r="Y173" i="1"/>
  <c r="BP173" i="1" s="1"/>
  <c r="P173" i="1"/>
  <c r="BO172" i="1"/>
  <c r="BM172" i="1"/>
  <c r="Z172" i="1"/>
  <c r="Y172" i="1"/>
  <c r="BN172" i="1" s="1"/>
  <c r="P172" i="1"/>
  <c r="X168" i="1"/>
  <c r="X167" i="1"/>
  <c r="BO166" i="1"/>
  <c r="BM166" i="1"/>
  <c r="Z166" i="1"/>
  <c r="Z167" i="1" s="1"/>
  <c r="Y166" i="1"/>
  <c r="BP166" i="1" s="1"/>
  <c r="P166" i="1"/>
  <c r="BO165" i="1"/>
  <c r="BM165" i="1"/>
  <c r="Z165" i="1"/>
  <c r="Y165" i="1"/>
  <c r="BP165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Z160" i="1"/>
  <c r="Y160" i="1"/>
  <c r="BN160" i="1" s="1"/>
  <c r="P160" i="1"/>
  <c r="BO159" i="1"/>
  <c r="BM159" i="1"/>
  <c r="Z159" i="1"/>
  <c r="Y159" i="1"/>
  <c r="BN159" i="1" s="1"/>
  <c r="BO158" i="1"/>
  <c r="BM158" i="1"/>
  <c r="Z158" i="1"/>
  <c r="Y158" i="1"/>
  <c r="BP158" i="1" s="1"/>
  <c r="X155" i="1"/>
  <c r="X154" i="1"/>
  <c r="BO153" i="1"/>
  <c r="BM153" i="1"/>
  <c r="Z153" i="1"/>
  <c r="Z154" i="1" s="1"/>
  <c r="Y153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Y142" i="1"/>
  <c r="BP142" i="1" s="1"/>
  <c r="P142" i="1"/>
  <c r="BO141" i="1"/>
  <c r="BM141" i="1"/>
  <c r="Z141" i="1"/>
  <c r="Z143" i="1" s="1"/>
  <c r="Y141" i="1"/>
  <c r="BN141" i="1" s="1"/>
  <c r="P141" i="1"/>
  <c r="X138" i="1"/>
  <c r="X137" i="1"/>
  <c r="BO136" i="1"/>
  <c r="BM136" i="1"/>
  <c r="Z136" i="1"/>
  <c r="Z137" i="1" s="1"/>
  <c r="Y136" i="1"/>
  <c r="BP136" i="1" s="1"/>
  <c r="X133" i="1"/>
  <c r="X132" i="1"/>
  <c r="BO131" i="1"/>
  <c r="BM131" i="1"/>
  <c r="Z131" i="1"/>
  <c r="Z132" i="1" s="1"/>
  <c r="Y131" i="1"/>
  <c r="Y133" i="1" s="1"/>
  <c r="X128" i="1"/>
  <c r="X127" i="1"/>
  <c r="BO126" i="1"/>
  <c r="BM126" i="1"/>
  <c r="Z126" i="1"/>
  <c r="Y126" i="1"/>
  <c r="BN126" i="1" s="1"/>
  <c r="P126" i="1"/>
  <c r="BO125" i="1"/>
  <c r="BM125" i="1"/>
  <c r="Z125" i="1"/>
  <c r="Y125" i="1"/>
  <c r="BP125" i="1" s="1"/>
  <c r="P125" i="1"/>
  <c r="X122" i="1"/>
  <c r="X121" i="1"/>
  <c r="BO120" i="1"/>
  <c r="BM120" i="1"/>
  <c r="Z120" i="1"/>
  <c r="Y120" i="1"/>
  <c r="BN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Z112" i="1"/>
  <c r="Y112" i="1"/>
  <c r="BN112" i="1" s="1"/>
  <c r="P112" i="1"/>
  <c r="X109" i="1"/>
  <c r="X108" i="1"/>
  <c r="BO107" i="1"/>
  <c r="BM107" i="1"/>
  <c r="Z107" i="1"/>
  <c r="Y107" i="1"/>
  <c r="BN107" i="1" s="1"/>
  <c r="P107" i="1"/>
  <c r="BO106" i="1"/>
  <c r="BM106" i="1"/>
  <c r="Z106" i="1"/>
  <c r="Y106" i="1"/>
  <c r="BN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N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O96" i="1"/>
  <c r="BN96" i="1"/>
  <c r="BM96" i="1"/>
  <c r="Z96" i="1"/>
  <c r="Y96" i="1"/>
  <c r="BP96" i="1" s="1"/>
  <c r="P96" i="1"/>
  <c r="BO95" i="1"/>
  <c r="BM95" i="1"/>
  <c r="Z95" i="1"/>
  <c r="Y95" i="1"/>
  <c r="BP95" i="1" s="1"/>
  <c r="P95" i="1"/>
  <c r="BO94" i="1"/>
  <c r="BM94" i="1"/>
  <c r="Z94" i="1"/>
  <c r="Z97" i="1" s="1"/>
  <c r="Y94" i="1"/>
  <c r="BN94" i="1" s="1"/>
  <c r="P94" i="1"/>
  <c r="X91" i="1"/>
  <c r="X90" i="1"/>
  <c r="BO89" i="1"/>
  <c r="BM89" i="1"/>
  <c r="Z89" i="1"/>
  <c r="Z90" i="1" s="1"/>
  <c r="Y89" i="1"/>
  <c r="X86" i="1"/>
  <c r="X85" i="1"/>
  <c r="BO84" i="1"/>
  <c r="BM84" i="1"/>
  <c r="Z84" i="1"/>
  <c r="Y84" i="1"/>
  <c r="BN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N81" i="1" s="1"/>
  <c r="BO80" i="1"/>
  <c r="BN80" i="1"/>
  <c r="BM80" i="1"/>
  <c r="Z80" i="1"/>
  <c r="Y80" i="1"/>
  <c r="P80" i="1"/>
  <c r="BO79" i="1"/>
  <c r="BM79" i="1"/>
  <c r="Z79" i="1"/>
  <c r="Y79" i="1"/>
  <c r="BP79" i="1" s="1"/>
  <c r="X76" i="1"/>
  <c r="X75" i="1"/>
  <c r="BO74" i="1"/>
  <c r="BM74" i="1"/>
  <c r="Z74" i="1"/>
  <c r="Y74" i="1"/>
  <c r="BN74" i="1" s="1"/>
  <c r="P74" i="1"/>
  <c r="BO73" i="1"/>
  <c r="BM73" i="1"/>
  <c r="Z73" i="1"/>
  <c r="Y73" i="1"/>
  <c r="BN73" i="1" s="1"/>
  <c r="P73" i="1"/>
  <c r="X70" i="1"/>
  <c r="X69" i="1"/>
  <c r="BO68" i="1"/>
  <c r="BM68" i="1"/>
  <c r="Z68" i="1"/>
  <c r="Z69" i="1" s="1"/>
  <c r="Y68" i="1"/>
  <c r="Y69" i="1" s="1"/>
  <c r="X65" i="1"/>
  <c r="X64" i="1"/>
  <c r="BO63" i="1"/>
  <c r="BN63" i="1"/>
  <c r="BM63" i="1"/>
  <c r="Z63" i="1"/>
  <c r="Z64" i="1" s="1"/>
  <c r="Y63" i="1"/>
  <c r="P63" i="1"/>
  <c r="BO62" i="1"/>
  <c r="BM62" i="1"/>
  <c r="Z62" i="1"/>
  <c r="Y62" i="1"/>
  <c r="Y64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BN56" i="1" s="1"/>
  <c r="P56" i="1"/>
  <c r="BO55" i="1"/>
  <c r="BM55" i="1"/>
  <c r="Z55" i="1"/>
  <c r="Y55" i="1"/>
  <c r="BN55" i="1" s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N52" i="1" s="1"/>
  <c r="P52" i="1"/>
  <c r="BO51" i="1"/>
  <c r="BM51" i="1"/>
  <c r="Z51" i="1"/>
  <c r="Y51" i="1"/>
  <c r="BN51" i="1" s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N48" i="1" s="1"/>
  <c r="P48" i="1"/>
  <c r="BO47" i="1"/>
  <c r="BM47" i="1"/>
  <c r="Z47" i="1"/>
  <c r="Y47" i="1"/>
  <c r="BN47" i="1" s="1"/>
  <c r="P47" i="1"/>
  <c r="BO46" i="1"/>
  <c r="BM46" i="1"/>
  <c r="Z46" i="1"/>
  <c r="Y46" i="1"/>
  <c r="BP46" i="1" s="1"/>
  <c r="P46" i="1"/>
  <c r="X43" i="1"/>
  <c r="X42" i="1"/>
  <c r="BO41" i="1"/>
  <c r="BM41" i="1"/>
  <c r="Z41" i="1"/>
  <c r="Z42" i="1" s="1"/>
  <c r="Y41" i="1"/>
  <c r="Y43" i="1" s="1"/>
  <c r="P41" i="1"/>
  <c r="X38" i="1"/>
  <c r="X37" i="1"/>
  <c r="BO36" i="1"/>
  <c r="BM36" i="1"/>
  <c r="Z36" i="1"/>
  <c r="Z37" i="1" s="1"/>
  <c r="Y36" i="1"/>
  <c r="Y38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BO29" i="1"/>
  <c r="BM29" i="1"/>
  <c r="Z29" i="1"/>
  <c r="Y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7" i="1" l="1"/>
  <c r="X310" i="1"/>
  <c r="BN28" i="1"/>
  <c r="BN30" i="1"/>
  <c r="BN83" i="1"/>
  <c r="BN102" i="1"/>
  <c r="BN104" i="1"/>
  <c r="Z121" i="1"/>
  <c r="BN118" i="1"/>
  <c r="BN131" i="1"/>
  <c r="BP131" i="1"/>
  <c r="Y132" i="1"/>
  <c r="BN178" i="1"/>
  <c r="BP178" i="1"/>
  <c r="Y179" i="1"/>
  <c r="Z188" i="1"/>
  <c r="Y213" i="1"/>
  <c r="BN210" i="1"/>
  <c r="Y229" i="1"/>
  <c r="BN246" i="1"/>
  <c r="BP246" i="1"/>
  <c r="Y247" i="1"/>
  <c r="BN252" i="1"/>
  <c r="Y254" i="1"/>
  <c r="BN263" i="1"/>
  <c r="BN272" i="1"/>
  <c r="BN290" i="1"/>
  <c r="H9" i="1"/>
  <c r="F10" i="1"/>
  <c r="BN22" i="1"/>
  <c r="BP22" i="1"/>
  <c r="Y23" i="1"/>
  <c r="Y33" i="1"/>
  <c r="BN31" i="1"/>
  <c r="BN36" i="1"/>
  <c r="BN41" i="1"/>
  <c r="Z58" i="1"/>
  <c r="BN46" i="1"/>
  <c r="BP48" i="1"/>
  <c r="BN50" i="1"/>
  <c r="BP52" i="1"/>
  <c r="BN54" i="1"/>
  <c r="BP56" i="1"/>
  <c r="BN62" i="1"/>
  <c r="BP62" i="1"/>
  <c r="Y65" i="1"/>
  <c r="Z75" i="1"/>
  <c r="BP74" i="1"/>
  <c r="BN79" i="1"/>
  <c r="Y85" i="1"/>
  <c r="Z85" i="1"/>
  <c r="BN82" i="1"/>
  <c r="BN95" i="1"/>
  <c r="BN105" i="1"/>
  <c r="Y115" i="1"/>
  <c r="BN119" i="1"/>
  <c r="Z127" i="1"/>
  <c r="BN125" i="1"/>
  <c r="BN142" i="1"/>
  <c r="Z162" i="1"/>
  <c r="BN158" i="1"/>
  <c r="BN165" i="1"/>
  <c r="Z175" i="1"/>
  <c r="BN173" i="1"/>
  <c r="BN185" i="1"/>
  <c r="Z195" i="1"/>
  <c r="BN192" i="1"/>
  <c r="BN194" i="1"/>
  <c r="BN201" i="1"/>
  <c r="BP203" i="1"/>
  <c r="Z213" i="1"/>
  <c r="BN211" i="1"/>
  <c r="BN217" i="1"/>
  <c r="BP217" i="1"/>
  <c r="Y218" i="1"/>
  <c r="BN222" i="1"/>
  <c r="Z229" i="1"/>
  <c r="Z242" i="1"/>
  <c r="Y253" i="1"/>
  <c r="BN256" i="1"/>
  <c r="Z265" i="1"/>
  <c r="BP264" i="1"/>
  <c r="Y274" i="1"/>
  <c r="Z304" i="1"/>
  <c r="BN286" i="1"/>
  <c r="BN294" i="1"/>
  <c r="BN302" i="1"/>
  <c r="F9" i="1"/>
  <c r="J9" i="1"/>
  <c r="Z32" i="1"/>
  <c r="Y37" i="1"/>
  <c r="Y42" i="1"/>
  <c r="BP81" i="1"/>
  <c r="Z108" i="1"/>
  <c r="BP120" i="1"/>
  <c r="Y143" i="1"/>
  <c r="Y163" i="1"/>
  <c r="Y176" i="1"/>
  <c r="Z205" i="1"/>
  <c r="BP212" i="1"/>
  <c r="Y223" i="1"/>
  <c r="Y242" i="1"/>
  <c r="BP262" i="1"/>
  <c r="BP94" i="1"/>
  <c r="BP160" i="1"/>
  <c r="BP174" i="1"/>
  <c r="BP29" i="1"/>
  <c r="BP47" i="1"/>
  <c r="BP51" i="1"/>
  <c r="BP55" i="1"/>
  <c r="Y58" i="1"/>
  <c r="BP68" i="1"/>
  <c r="BP73" i="1"/>
  <c r="Y76" i="1"/>
  <c r="BP84" i="1"/>
  <c r="BP103" i="1"/>
  <c r="BP106" i="1"/>
  <c r="BP112" i="1"/>
  <c r="BP126" i="1"/>
  <c r="Y128" i="1"/>
  <c r="Y138" i="1"/>
  <c r="BP147" i="1"/>
  <c r="Y162" i="1"/>
  <c r="Y168" i="1"/>
  <c r="Y188" i="1"/>
  <c r="Y196" i="1"/>
  <c r="Y195" i="1"/>
  <c r="Y205" i="1"/>
  <c r="BP227" i="1"/>
  <c r="Y235" i="1"/>
  <c r="BN234" i="1"/>
  <c r="BP234" i="1"/>
  <c r="Y236" i="1"/>
  <c r="Y269" i="1"/>
  <c r="BN268" i="1"/>
  <c r="BP268" i="1"/>
  <c r="Y270" i="1"/>
  <c r="BP273" i="1"/>
  <c r="BP285" i="1"/>
  <c r="BP289" i="1"/>
  <c r="BP293" i="1"/>
  <c r="BP297" i="1"/>
  <c r="BP301" i="1"/>
  <c r="X308" i="1"/>
  <c r="BP36" i="1"/>
  <c r="BP41" i="1"/>
  <c r="BP63" i="1"/>
  <c r="Y70" i="1"/>
  <c r="Y75" i="1"/>
  <c r="Y86" i="1"/>
  <c r="BP80" i="1"/>
  <c r="Y90" i="1"/>
  <c r="BN89" i="1"/>
  <c r="BP89" i="1"/>
  <c r="Y91" i="1"/>
  <c r="Y98" i="1"/>
  <c r="Z114" i="1"/>
  <c r="Y114" i="1"/>
  <c r="Y122" i="1"/>
  <c r="Y121" i="1"/>
  <c r="Y127" i="1"/>
  <c r="Y137" i="1"/>
  <c r="Y154" i="1"/>
  <c r="BN153" i="1"/>
  <c r="BP153" i="1"/>
  <c r="Y155" i="1"/>
  <c r="BP159" i="1"/>
  <c r="Y167" i="1"/>
  <c r="BN184" i="1"/>
  <c r="BP199" i="1"/>
  <c r="BP204" i="1"/>
  <c r="Y206" i="1"/>
  <c r="BP222" i="1"/>
  <c r="Y243" i="1"/>
  <c r="Y258" i="1"/>
  <c r="BN262" i="1"/>
  <c r="Y265" i="1"/>
  <c r="Y275" i="1"/>
  <c r="Y281" i="1"/>
  <c r="BN277" i="1"/>
  <c r="BP277" i="1"/>
  <c r="BN278" i="1"/>
  <c r="Y32" i="1"/>
  <c r="Y59" i="1"/>
  <c r="Y108" i="1"/>
  <c r="BP101" i="1"/>
  <c r="BP186" i="1"/>
  <c r="BP200" i="1"/>
  <c r="Y214" i="1"/>
  <c r="BN209" i="1"/>
  <c r="BP209" i="1"/>
  <c r="X306" i="1"/>
  <c r="BN29" i="1"/>
  <c r="BN68" i="1"/>
  <c r="Y97" i="1"/>
  <c r="BN101" i="1"/>
  <c r="BP107" i="1"/>
  <c r="Y109" i="1"/>
  <c r="BN136" i="1"/>
  <c r="Y144" i="1"/>
  <c r="BP141" i="1"/>
  <c r="BN147" i="1"/>
  <c r="Y148" i="1"/>
  <c r="BN166" i="1"/>
  <c r="Y175" i="1"/>
  <c r="BP172" i="1"/>
  <c r="Y189" i="1"/>
  <c r="BN193" i="1"/>
  <c r="BN227" i="1"/>
  <c r="BP228" i="1"/>
  <c r="Y230" i="1"/>
  <c r="BP240" i="1"/>
  <c r="Y257" i="1"/>
  <c r="BN273" i="1"/>
  <c r="Y304" i="1"/>
  <c r="BN283" i="1"/>
  <c r="BP283" i="1"/>
  <c r="BN284" i="1"/>
  <c r="BP287" i="1"/>
  <c r="BN288" i="1"/>
  <c r="BP291" i="1"/>
  <c r="BN292" i="1"/>
  <c r="BP295" i="1"/>
  <c r="BN296" i="1"/>
  <c r="BP299" i="1"/>
  <c r="BN300" i="1"/>
  <c r="BP303" i="1"/>
  <c r="Y305" i="1"/>
  <c r="X309" i="1" l="1"/>
  <c r="Y306" i="1"/>
  <c r="Y307" i="1"/>
  <c r="Y310" i="1"/>
  <c r="Z311" i="1"/>
  <c r="Y308" i="1"/>
  <c r="Y309" i="1" s="1"/>
  <c r="C319" i="1" l="1"/>
  <c r="B319" i="1"/>
  <c r="A319" i="1"/>
</calcChain>
</file>

<file path=xl/sharedStrings.xml><?xml version="1.0" encoding="utf-8"?>
<sst xmlns="http://schemas.openxmlformats.org/spreadsheetml/2006/main" count="1524" uniqueCount="511">
  <si>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</si>
  <si>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</si>
  <si>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</si>
  <si>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</si>
  <si>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</si>
  <si>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</si>
  <si>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</si>
  <si>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</si>
  <si>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</si>
  <si>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</si>
  <si>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</si>
  <si>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</si>
  <si>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</si>
  <si>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</si>
  <si>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</si>
  <si>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</si>
  <si>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</si>
  <si>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</si>
  <si>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</si>
  <si>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</si>
  <si>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</si>
  <si>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</si>
  <si>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</si>
  <si>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</si>
  <si>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</si>
  <si>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</si>
  <si>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</si>
  <si>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</si>
  <si>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</si>
  <si>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</si>
  <si>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</si>
  <si>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</si>
  <si>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</si>
  <si>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</si>
  <si>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</si>
  <si>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</si>
  <si>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</si>
  <si>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</si>
  <si>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</si>
  <si>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</si>
  <si>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</si>
  <si>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</si>
  <si>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</si>
  <si>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</si>
  <si>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</si>
  <si>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</si>
  <si>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</si>
  <si>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</si>
  <si>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</si>
  <si>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</si>
  <si>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</si>
  <si>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</si>
  <si>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</si>
  <si>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</si>
  <si>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</si>
  <si>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</si>
  <si>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</si>
  <si>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</si>
  <si>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</si>
  <si>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</si>
  <si>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</si>
  <si>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</si>
  <si>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</si>
  <si>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</si>
  <si>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</si>
  <si>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</si>
  <si>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</si>
  <si>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</si>
  <si>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</si>
  <si>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</si>
  <si>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</si>
  <si>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</si>
  <si>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</si>
  <si>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</si>
  <si>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</si>
  <si>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</si>
  <si>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</si>
  <si>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</si>
  <si>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</si>
  <si>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</si>
  <si>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</si>
  <si>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</si>
  <si>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</si>
  <si>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</si>
  <si>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</si>
  <si>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</si>
  <si>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</si>
  <si>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</si>
  <si>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</si>
  <si>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</si>
  <si>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</si>
  <si>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</si>
  <si>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</si>
  <si>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</si>
  <si>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</si>
  <si>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</si>
  <si>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</si>
  <si>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</si>
  <si>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</si>
  <si>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</si>
  <si>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Слой, мин. 1</t>
  </si>
  <si>
    <t>ЕАЭС N RU Д-RU.РА08.В.21084/22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</si>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</sst>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р_._-;\-* #,##0.00_р_._-;_-* \-??_р_._-;_-@_-"/>
    <numFmt numFmtId="165" formatCode="_-* #,##0_р_._-;\-* #,##0_р_._-;_-* \-_р_._-;_-@_-"/>
    <numFmt numFmtId="166" formatCode="_-* #,##0.00&quot;р.&quot;_-;\-* #,##0.00&quot;р.&quot;_-;_-* \-??&quot;р.&quot;_-;_-@_-"/>
    <numFmt numFmtId="167" formatCode="_-* #,##0&quot;р.&quot;_-;\-* #,##0&quot;р.&quot;_-;_-* &quot;-р.&quot;_-;_-@_-"/>
    <numFmt numFmtId="168" formatCode="#,##0_ ;[Red]\-#,##0\ "/>
    <numFmt numFmtId="169" formatCode="dd/mm/yy;@"/>
    <numFmt numFmtId="170" formatCode="h:mm;@"/>
    <numFmt numFmtId="171" formatCode="0.000"/>
    <numFmt numFmtId="172" formatCode="#,##0.00_ ;[Red]\-#,##0.00\ "/>
  </numFmts>
  <fonts count="53" x14ac:knownFonts="1">
    <font>
      <sz val="10"/>
      <name val="Arial Cyr"/>
      <charset val="204"/>
    </font>
    <font>
      <sz val="10"/>
      <name val="Arial"/>
      <charset val="1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11"/>
      <color rgb="FF651C32"/>
      <name val="Arial Narrow"/>
      <family val="2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1ECD7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2DEA6"/>
      </patternFill>
    </fill>
    <fill>
      <patternFill patternType="solid">
        <fgColor rgb="FFFFFFFF"/>
        <bgColor rgb="FFF1ECD7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1" fillId="0" borderId="0"/>
    <xf numFmtId="165" fontId="1" fillId="0" borderId="0"/>
    <xf numFmtId="166" fontId="1" fillId="0" borderId="0"/>
    <xf numFmtId="167" fontId="1" fillId="0" borderId="0"/>
    <xf numFmtId="9" fontId="1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52" fillId="0" borderId="0"/>
    <xf numFmtId="0" fontId="52" fillId="0" borderId="0"/>
  </cellStyleXfs>
  <cellXfs count="130">
    <xf numFmtId="0" fontId="0" fillId="0" borderId="0" xfId="0"/>
    <xf numFmtId="0" fontId="0" fillId="0" borderId="0" xfId="0" applyAlignment="1" applyProtection="1">
      <protection hidden="1"/>
    </xf>
    <xf numFmtId="168" fontId="14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protection locked="0" hidden="1"/>
    </xf>
    <xf numFmtId="0" fontId="0" fillId="0" borderId="0" xfId="0" applyAlignment="1" applyProtection="1">
      <protection locked="0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0" borderId="0" xfId="0" applyFont="1" applyAlignment="1" applyProtection="1">
      <protection hidden="1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 applyProtection="1">
      <alignment horizontal="right"/>
      <protection hidden="1"/>
    </xf>
    <xf numFmtId="0" fontId="25" fillId="0" borderId="0" xfId="0" applyFont="1" applyAlignment="1">
      <alignment horizontal="right"/>
    </xf>
    <xf numFmtId="2" fontId="26" fillId="0" borderId="0" xfId="0" applyNumberFormat="1" applyFont="1" applyAlignment="1" applyProtection="1">
      <alignment horizontal="left" vertical="center" wrapText="1"/>
      <protection locked="0" hidden="1"/>
    </xf>
    <xf numFmtId="0" fontId="27" fillId="0" borderId="0" xfId="0" applyFont="1" applyAlignment="1" applyProtection="1">
      <alignment horizontal="right" vertical="center"/>
      <protection hidden="1"/>
    </xf>
    <xf numFmtId="0" fontId="29" fillId="0" borderId="0" xfId="0" applyFont="1" applyAlignment="1" applyProtection="1">
      <alignment horizontal="left" vertical="top" wrapText="1"/>
      <protection locked="0"/>
    </xf>
    <xf numFmtId="2" fontId="26" fillId="23" borderId="10" xfId="0" applyNumberFormat="1" applyFont="1" applyFill="1" applyBorder="1" applyAlignment="1" applyProtection="1">
      <alignment vertical="center" wrapText="1"/>
      <protection hidden="1"/>
    </xf>
    <xf numFmtId="0" fontId="29" fillId="0" borderId="0" xfId="0" applyFont="1" applyAlignment="1" applyProtection="1">
      <alignment horizontal="center" vertical="top" wrapText="1"/>
      <protection locked="0"/>
    </xf>
    <xf numFmtId="49" fontId="28" fillId="0" borderId="8" xfId="0" applyNumberFormat="1" applyFont="1" applyBorder="1" applyAlignment="1" applyProtection="1">
      <alignment horizontal="center" vertical="center"/>
      <protection locked="0"/>
    </xf>
    <xf numFmtId="2" fontId="29" fillId="0" borderId="0" xfId="0" applyNumberFormat="1" applyFont="1" applyAlignment="1" applyProtection="1">
      <alignment horizontal="left" vertical="center" wrapText="1"/>
      <protection locked="0" hidden="1"/>
    </xf>
    <xf numFmtId="0" fontId="31" fillId="25" borderId="0" xfId="0" applyFont="1" applyFill="1" applyAlignment="1" applyProtection="1">
      <alignment horizontal="left" vertical="center" wrapText="1"/>
      <protection locked="0" hidden="1"/>
    </xf>
    <xf numFmtId="0" fontId="27" fillId="0" borderId="0" xfId="0" applyFont="1" applyAlignment="1">
      <alignment horizontal="right" vertical="center"/>
    </xf>
    <xf numFmtId="49" fontId="30" fillId="0" borderId="0" xfId="0" applyNumberFormat="1" applyFont="1" applyAlignment="1">
      <alignment horizontal="center" vertical="center" wrapText="1"/>
    </xf>
    <xf numFmtId="2" fontId="29" fillId="25" borderId="0" xfId="0" applyNumberFormat="1" applyFont="1" applyFill="1" applyAlignment="1" applyProtection="1">
      <alignment horizontal="left" vertical="center" wrapText="1"/>
      <protection hidden="1"/>
    </xf>
    <xf numFmtId="49" fontId="28" fillId="0" borderId="0" xfId="0" applyNumberFormat="1" applyFont="1" applyAlignment="1">
      <alignment horizontal="center" vertical="center"/>
    </xf>
    <xf numFmtId="0" fontId="24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center"/>
      <protection hidden="1"/>
    </xf>
    <xf numFmtId="170" fontId="28" fillId="0" borderId="0" xfId="0" applyNumberFormat="1" applyFont="1" applyAlignment="1" applyProtection="1">
      <alignment horizontal="center" vertical="center"/>
      <protection locked="0"/>
    </xf>
    <xf numFmtId="2" fontId="26" fillId="0" borderId="0" xfId="0" applyNumberFormat="1" applyFont="1" applyAlignment="1" applyProtection="1">
      <alignment horizontal="left" vertical="center" wrapText="1"/>
      <protection hidden="1"/>
    </xf>
    <xf numFmtId="2" fontId="29" fillId="0" borderId="0" xfId="0" applyNumberFormat="1" applyFont="1" applyAlignment="1" applyProtection="1">
      <alignment horizontal="center" vertical="center" wrapText="1"/>
      <protection hidden="1"/>
    </xf>
    <xf numFmtId="0" fontId="26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34" fillId="0" borderId="0" xfId="0" applyFont="1" applyAlignment="1" applyProtection="1">
      <alignment horizontal="center"/>
      <protection hidden="1"/>
    </xf>
    <xf numFmtId="0" fontId="35" fillId="0" borderId="0" xfId="0" applyFont="1" applyAlignment="1">
      <alignment horizontal="right"/>
    </xf>
    <xf numFmtId="170" fontId="0" fillId="0" borderId="0" xfId="0" applyNumberFormat="1" applyAlignment="1">
      <alignment horizontal="center"/>
    </xf>
    <xf numFmtId="0" fontId="37" fillId="23" borderId="8" xfId="0" applyFont="1" applyFill="1" applyBorder="1" applyAlignment="1" applyProtection="1">
      <alignment horizontal="center" vertical="center" wrapText="1"/>
      <protection hidden="1"/>
    </xf>
    <xf numFmtId="0" fontId="38" fillId="0" borderId="15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2" fontId="39" fillId="0" borderId="0" xfId="0" applyNumberFormat="1" applyFont="1" applyAlignment="1">
      <alignment horizontal="center" vertical="center"/>
    </xf>
    <xf numFmtId="0" fontId="40" fillId="26" borderId="0" xfId="0" applyFont="1" applyFill="1" applyAlignment="1" applyProtection="1">
      <alignment horizontal="center"/>
      <protection hidden="1"/>
    </xf>
    <xf numFmtId="2" fontId="41" fillId="26" borderId="0" xfId="0" applyNumberFormat="1" applyFont="1" applyFill="1" applyAlignment="1" applyProtection="1">
      <alignment horizontal="center"/>
      <protection hidden="1"/>
    </xf>
    <xf numFmtId="1" fontId="42" fillId="0" borderId="17" xfId="0" applyNumberFormat="1" applyFont="1" applyBorder="1" applyAlignment="1">
      <alignment horizontal="center" vertical="center"/>
    </xf>
    <xf numFmtId="171" fontId="34" fillId="0" borderId="8" xfId="0" applyNumberFormat="1" applyFont="1" applyBorder="1" applyAlignment="1" applyProtection="1">
      <alignment horizontal="center" vertical="center"/>
      <protection hidden="1"/>
    </xf>
    <xf numFmtId="0" fontId="34" fillId="0" borderId="8" xfId="0" applyFont="1" applyBorder="1" applyAlignment="1" applyProtection="1">
      <alignment horizontal="center" vertical="center"/>
      <protection hidden="1"/>
    </xf>
    <xf numFmtId="1" fontId="34" fillId="0" borderId="8" xfId="0" applyNumberFormat="1" applyFont="1" applyBorder="1" applyAlignment="1">
      <alignment horizontal="center" vertical="center"/>
    </xf>
    <xf numFmtId="0" fontId="34" fillId="0" borderId="8" xfId="0" applyFont="1" applyBorder="1" applyAlignment="1">
      <alignment horizontal="left"/>
    </xf>
    <xf numFmtId="0" fontId="44" fillId="0" borderId="8" xfId="0" applyFont="1" applyBorder="1" applyAlignment="1" applyProtection="1">
      <alignment horizontal="center"/>
      <protection hidden="1"/>
    </xf>
    <xf numFmtId="172" fontId="45" fillId="24" borderId="8" xfId="0" applyNumberFormat="1" applyFont="1" applyFill="1" applyBorder="1" applyAlignment="1" applyProtection="1">
      <alignment horizontal="right"/>
      <protection locked="0"/>
    </xf>
    <xf numFmtId="172" fontId="45" fillId="0" borderId="8" xfId="0" applyNumberFormat="1" applyFont="1" applyBorder="1" applyAlignment="1">
      <alignment horizontal="right"/>
    </xf>
    <xf numFmtId="2" fontId="46" fillId="0" borderId="8" xfId="0" applyNumberFormat="1" applyFont="1" applyBorder="1" applyAlignment="1">
      <alignment horizontal="center"/>
    </xf>
    <xf numFmtId="2" fontId="46" fillId="0" borderId="11" xfId="0" applyNumberFormat="1" applyFont="1" applyBorder="1" applyAlignment="1">
      <alignment horizontal="center" wrapText="1"/>
    </xf>
    <xf numFmtId="0" fontId="47" fillId="0" borderId="11" xfId="0" applyFont="1" applyBorder="1" applyAlignment="1" applyProtection="1">
      <protection hidden="1"/>
    </xf>
    <xf numFmtId="0" fontId="48" fillId="0" borderId="11" xfId="0" applyFont="1" applyBorder="1" applyAlignment="1" applyProtection="1">
      <alignment wrapText="1"/>
      <protection hidden="1"/>
    </xf>
    <xf numFmtId="4" fontId="38" fillId="0" borderId="0" xfId="0" applyNumberFormat="1" applyFont="1" applyAlignment="1" applyProtection="1">
      <protection hidden="1"/>
    </xf>
    <xf numFmtId="0" fontId="38" fillId="0" borderId="0" xfId="0" applyFont="1" applyAlignment="1" applyProtection="1">
      <protection hidden="1"/>
    </xf>
    <xf numFmtId="0" fontId="38" fillId="0" borderId="0" xfId="0" applyFont="1" applyAlignment="1"/>
    <xf numFmtId="0" fontId="17" fillId="23" borderId="8" xfId="0" applyFont="1" applyFill="1" applyBorder="1" applyAlignment="1" applyProtection="1">
      <alignment horizontal="center"/>
      <protection hidden="1"/>
    </xf>
    <xf numFmtId="172" fontId="27" fillId="23" borderId="8" xfId="0" applyNumberFormat="1" applyFont="1" applyFill="1" applyBorder="1" applyAlignment="1">
      <alignment horizontal="right"/>
    </xf>
    <xf numFmtId="172" fontId="27" fillId="23" borderId="0" xfId="0" applyNumberFormat="1" applyFont="1" applyFill="1" applyAlignment="1">
      <alignment horizontal="right"/>
    </xf>
    <xf numFmtId="168" fontId="27" fillId="23" borderId="8" xfId="0" applyNumberFormat="1" applyFont="1" applyFill="1" applyBorder="1" applyAlignment="1">
      <alignment horizontal="right"/>
    </xf>
    <xf numFmtId="0" fontId="49" fillId="23" borderId="8" xfId="0" applyFont="1" applyFill="1" applyBorder="1" applyAlignment="1" applyProtection="1">
      <alignment horizontal="center"/>
      <protection hidden="1"/>
    </xf>
    <xf numFmtId="0" fontId="26" fillId="23" borderId="20" xfId="0" applyFont="1" applyFill="1" applyBorder="1" applyAlignment="1" applyProtection="1">
      <alignment horizontal="center" vertical="center" wrapText="1"/>
      <protection hidden="1"/>
    </xf>
    <xf numFmtId="0" fontId="50" fillId="0" borderId="21" xfId="0" applyFont="1" applyBorder="1" applyAlignment="1" applyProtection="1">
      <alignment horizontal="center" vertical="center" wrapText="1"/>
      <protection hidden="1"/>
    </xf>
    <xf numFmtId="0" fontId="51" fillId="23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Alignment="1" applyProtection="1">
      <protection hidden="1"/>
    </xf>
    <xf numFmtId="2" fontId="44" fillId="0" borderId="11" xfId="0" applyNumberFormat="1" applyFont="1" applyBorder="1" applyAlignment="1" applyProtection="1">
      <alignment horizontal="center"/>
      <protection hidden="1"/>
    </xf>
    <xf numFmtId="0" fontId="0" fillId="0" borderId="0" xfId="0" applyAlignment="1"/>
    <xf numFmtId="0" fontId="0" fillId="0" borderId="23" xfId="0" applyFont="1" applyBorder="1" applyAlignment="1"/>
    <xf numFmtId="0" fontId="50" fillId="0" borderId="21" xfId="0" applyFont="1" applyBorder="1" applyAlignment="1" applyProtection="1">
      <alignment horizontal="center" vertical="center" wrapText="1"/>
      <protection hidden="1"/>
    </xf>
    <xf numFmtId="0" fontId="26" fillId="23" borderId="22" xfId="0" applyFont="1" applyFill="1" applyBorder="1" applyAlignment="1" applyProtection="1">
      <alignment horizontal="center" vertical="center" wrapText="1"/>
      <protection hidden="1"/>
    </xf>
    <xf numFmtId="1" fontId="42" fillId="0" borderId="8" xfId="0" applyNumberFormat="1" applyFont="1" applyBorder="1" applyAlignment="1">
      <alignment horizontal="center" vertical="center"/>
    </xf>
    <xf numFmtId="0" fontId="48" fillId="0" borderId="18" xfId="0" applyFont="1" applyBorder="1" applyAlignment="1">
      <alignment horizontal="left" vertical="center" wrapText="1"/>
    </xf>
    <xf numFmtId="0" fontId="0" fillId="23" borderId="19" xfId="0" applyFill="1" applyBorder="1" applyAlignment="1" applyProtection="1">
      <alignment horizontal="center"/>
      <protection hidden="1"/>
    </xf>
    <xf numFmtId="0" fontId="27" fillId="23" borderId="11" xfId="0" applyFont="1" applyFill="1" applyBorder="1" applyAlignment="1" applyProtection="1">
      <alignment horizontal="right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27" fillId="23" borderId="8" xfId="0" applyFont="1" applyFill="1" applyBorder="1" applyAlignment="1" applyProtection="1">
      <alignment horizontal="left"/>
      <protection hidden="1"/>
    </xf>
    <xf numFmtId="2" fontId="41" fillId="26" borderId="0" xfId="0" applyNumberFormat="1" applyFont="1" applyFill="1" applyBorder="1" applyAlignment="1" applyProtection="1">
      <alignment horizontal="center"/>
      <protection hidden="1"/>
    </xf>
    <xf numFmtId="0" fontId="43" fillId="0" borderId="18" xfId="0" applyFont="1" applyBorder="1" applyAlignment="1">
      <alignment horizontal="left" vertical="center" wrapText="1"/>
    </xf>
    <xf numFmtId="2" fontId="39" fillId="0" borderId="16" xfId="0" applyNumberFormat="1" applyFont="1" applyBorder="1" applyAlignment="1">
      <alignment horizontal="center" vertical="center"/>
    </xf>
    <xf numFmtId="0" fontId="40" fillId="26" borderId="0" xfId="0" applyFont="1" applyFill="1" applyBorder="1" applyAlignment="1" applyProtection="1">
      <alignment horizontal="center"/>
      <protection hidden="1"/>
    </xf>
    <xf numFmtId="0" fontId="37" fillId="23" borderId="8" xfId="0" applyFont="1" applyFill="1" applyBorder="1" applyAlignment="1" applyProtection="1">
      <alignment horizontal="center" vertical="center" wrapText="1"/>
      <protection hidden="1"/>
    </xf>
    <xf numFmtId="0" fontId="36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13" xfId="0" applyFont="1" applyBorder="1" applyAlignment="1" applyProtection="1">
      <alignment horizontal="center" vertical="center" wrapText="1"/>
      <protection locked="0" hidden="1"/>
    </xf>
    <xf numFmtId="0" fontId="36" fillId="23" borderId="14" xfId="0" applyFont="1" applyFill="1" applyBorder="1" applyAlignment="1" applyProtection="1">
      <alignment horizontal="center" vertical="center" wrapText="1"/>
      <protection hidden="1"/>
    </xf>
    <xf numFmtId="0" fontId="36" fillId="23" borderId="11" xfId="0" applyFont="1" applyFill="1" applyBorder="1" applyAlignment="1" applyProtection="1">
      <alignment horizontal="center" vertical="center" wrapText="1"/>
      <protection hidden="1"/>
    </xf>
    <xf numFmtId="2" fontId="26" fillId="23" borderId="8" xfId="0" applyNumberFormat="1" applyFont="1" applyFill="1" applyBorder="1" applyAlignment="1" applyProtection="1">
      <alignment horizontal="left" vertical="center" wrapText="1"/>
      <protection hidden="1"/>
    </xf>
    <xf numFmtId="170" fontId="28" fillId="24" borderId="11" xfId="0" applyNumberFormat="1" applyFont="1" applyFill="1" applyBorder="1" applyAlignment="1" applyProtection="1">
      <alignment horizontal="center" vertical="center"/>
      <protection locked="0"/>
    </xf>
    <xf numFmtId="2" fontId="32" fillId="23" borderId="8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3" xfId="0" applyFont="1" applyBorder="1" applyAlignment="1">
      <alignment horizontal="center" wrapText="1"/>
    </xf>
    <xf numFmtId="0" fontId="25" fillId="23" borderId="8" xfId="0" applyFont="1" applyFill="1" applyBorder="1" applyAlignment="1" applyProtection="1">
      <alignment horizontal="center" vertical="center" wrapText="1"/>
      <protection hidden="1"/>
    </xf>
    <xf numFmtId="0" fontId="26" fillId="25" borderId="0" xfId="0" applyFont="1" applyFill="1" applyBorder="1" applyAlignment="1" applyProtection="1">
      <alignment vertical="center" wrapText="1"/>
      <protection hidden="1"/>
    </xf>
    <xf numFmtId="0" fontId="26" fillId="25" borderId="0" xfId="0" applyFont="1" applyFill="1" applyBorder="1" applyAlignment="1" applyProtection="1">
      <alignment horizontal="center" vertical="center" wrapText="1"/>
      <protection locked="0" hidden="1"/>
    </xf>
    <xf numFmtId="2" fontId="29" fillId="25" borderId="0" xfId="0" applyNumberFormat="1" applyFont="1" applyFill="1" applyBorder="1" applyAlignment="1" applyProtection="1">
      <alignment horizontal="left" vertical="center" wrapText="1"/>
      <protection hidden="1"/>
    </xf>
    <xf numFmtId="170" fontId="28" fillId="24" borderId="12" xfId="0" applyNumberFormat="1" applyFont="1" applyFill="1" applyBorder="1" applyAlignment="1" applyProtection="1">
      <alignment horizontal="center" vertical="center"/>
      <protection locked="0"/>
    </xf>
    <xf numFmtId="49" fontId="28" fillId="0" borderId="10" xfId="0" applyNumberFormat="1" applyFont="1" applyBorder="1" applyAlignment="1">
      <alignment horizontal="center" vertical="center"/>
    </xf>
    <xf numFmtId="170" fontId="28" fillId="24" borderId="8" xfId="0" applyNumberFormat="1" applyFont="1" applyFill="1" applyBorder="1" applyAlignment="1" applyProtection="1">
      <alignment horizontal="center" vertical="center"/>
      <protection locked="0"/>
    </xf>
    <xf numFmtId="170" fontId="28" fillId="24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protection hidden="1"/>
    </xf>
    <xf numFmtId="2" fontId="26" fillId="23" borderId="8" xfId="0" applyNumberFormat="1" applyFont="1" applyFill="1" applyBorder="1" applyAlignment="1" applyProtection="1">
      <alignment vertical="center" wrapText="1"/>
      <protection hidden="1"/>
    </xf>
    <xf numFmtId="0" fontId="29" fillId="24" borderId="8" xfId="0" applyFont="1" applyFill="1" applyBorder="1" applyAlignment="1" applyProtection="1">
      <alignment horizontal="left" vertical="top" wrapText="1"/>
      <protection locked="0"/>
    </xf>
    <xf numFmtId="49" fontId="28" fillId="0" borderId="8" xfId="0" applyNumberFormat="1" applyFont="1" applyBorder="1" applyAlignment="1">
      <alignment horizontal="center" vertical="center"/>
    </xf>
    <xf numFmtId="0" fontId="27" fillId="0" borderId="9" xfId="0" applyFont="1" applyBorder="1" applyAlignment="1" applyProtection="1">
      <alignment horizontal="center" vertical="center"/>
      <protection hidden="1"/>
    </xf>
    <xf numFmtId="4" fontId="30" fillId="0" borderId="8" xfId="0" applyNumberFormat="1" applyFont="1" applyBorder="1" applyAlignment="1">
      <alignment horizontal="center" vertical="center" wrapText="1"/>
    </xf>
    <xf numFmtId="0" fontId="29" fillId="24" borderId="10" xfId="0" applyFont="1" applyFill="1" applyBorder="1" applyAlignment="1" applyProtection="1">
      <alignment horizontal="center" vertical="top" wrapText="1"/>
      <protection locked="0"/>
    </xf>
    <xf numFmtId="2" fontId="26" fillId="23" borderId="11" xfId="0" applyNumberFormat="1" applyFont="1" applyFill="1" applyBorder="1" applyAlignment="1" applyProtection="1">
      <alignment vertical="center" wrapText="1"/>
      <protection hidden="1"/>
    </xf>
    <xf numFmtId="2" fontId="29" fillId="24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31" fillId="25" borderId="0" xfId="0" applyFont="1" applyFill="1" applyBorder="1" applyAlignment="1" applyProtection="1">
      <alignment horizontal="left" vertical="center" wrapText="1"/>
      <protection locked="0" hidden="1"/>
    </xf>
    <xf numFmtId="169" fontId="28" fillId="24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center" vertical="center" wrapText="1"/>
    </xf>
    <xf numFmtId="14" fontId="16" fillId="23" borderId="0" xfId="0" applyNumberFormat="1" applyFont="1" applyFill="1" applyBorder="1" applyAlignment="1">
      <alignment vertical="center" wrapText="1"/>
    </xf>
    <xf numFmtId="0" fontId="21" fillId="0" borderId="0" xfId="0" applyFont="1" applyBorder="1" applyAlignment="1" applyProtection="1">
      <alignment horizontal="center" vertical="center" wrapText="1"/>
      <protection hidden="1"/>
    </xf>
    <xf numFmtId="2" fontId="26" fillId="24" borderId="8" xfId="0" applyNumberFormat="1" applyFont="1" applyFill="1" applyBorder="1" applyAlignment="1" applyProtection="1">
      <alignment horizontal="left" vertical="center" wrapText="1"/>
      <protection locked="0" hidden="1"/>
    </xf>
    <xf numFmtId="2" fontId="26" fillId="23" borderId="8" xfId="0" applyNumberFormat="1" applyFont="1" applyFill="1" applyBorder="1" applyAlignment="1" applyProtection="1">
      <alignment horizontal="center" vertical="center" wrapText="1"/>
      <protection hidden="1"/>
    </xf>
    <xf numFmtId="169" fontId="28" fillId="24" borderId="8" xfId="0" applyNumberFormat="1" applyFont="1" applyFill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right" vertical="center" wrapText="1"/>
      <protection hidden="1"/>
    </xf>
    <xf numFmtId="49" fontId="28" fillId="24" borderId="8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ECD7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EA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319"/>
  <sheetViews>
    <sheetView showGridLines="0" tabSelected="1" zoomScaleNormal="100" workbookViewId="0">
      <selection activeCell="AA12" sqref="AA12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024" width="9.140625" style="1"/>
  </cols>
  <sheetData>
    <row r="1" spans="1:32" s="10" customFormat="1" ht="45" customHeight="1" x14ac:dyDescent="0.2">
      <c r="A1" s="7"/>
      <c r="B1" s="7"/>
      <c r="C1" s="7"/>
      <c r="D1" s="122" t="s">
        <v>0</v>
      </c>
      <c r="E1" s="122"/>
      <c r="F1" s="122"/>
      <c r="G1" s="8" t="s">
        <v>1</v>
      </c>
      <c r="H1" s="122" t="s">
        <v>2</v>
      </c>
      <c r="I1" s="122"/>
      <c r="J1" s="122"/>
      <c r="K1" s="122"/>
      <c r="L1" s="122"/>
      <c r="M1" s="122"/>
      <c r="N1" s="122"/>
      <c r="O1" s="122"/>
      <c r="P1" s="122"/>
      <c r="Q1" s="122"/>
      <c r="R1" s="123" t="s">
        <v>3</v>
      </c>
      <c r="S1" s="123"/>
      <c r="T1" s="123"/>
      <c r="U1" s="7"/>
      <c r="V1" s="7"/>
      <c r="W1" s="7"/>
      <c r="X1" s="7"/>
      <c r="Y1" s="7"/>
      <c r="Z1" s="7"/>
      <c r="AA1" s="7"/>
      <c r="AB1" s="9"/>
      <c r="AC1" s="9"/>
      <c r="AD1" s="9"/>
      <c r="AE1" s="9"/>
      <c r="AF1" s="9"/>
    </row>
    <row r="2" spans="1:32" s="10" customFormat="1" ht="16.5" customHeight="1" x14ac:dyDescent="0.2">
      <c r="A2" s="11" t="s">
        <v>4</v>
      </c>
      <c r="B2" s="12" t="s">
        <v>5</v>
      </c>
      <c r="C2" s="13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24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24"/>
      <c r="R2" s="124"/>
      <c r="S2" s="124"/>
      <c r="T2" s="124"/>
      <c r="U2" s="124"/>
      <c r="V2" s="124"/>
      <c r="W2" s="124"/>
      <c r="X2" s="15"/>
      <c r="Y2" s="15"/>
      <c r="Z2" s="15"/>
      <c r="AA2" s="15"/>
      <c r="AB2" s="16"/>
      <c r="AC2" s="16"/>
      <c r="AD2" s="16"/>
      <c r="AE2" s="16"/>
    </row>
    <row r="3" spans="1:32" s="10" customFormat="1" ht="11.25" customHeight="1" x14ac:dyDescent="0.2">
      <c r="A3" s="17"/>
      <c r="B3" s="18" t="s">
        <v>6</v>
      </c>
      <c r="C3" s="18"/>
      <c r="D3" s="18"/>
      <c r="E3" s="17"/>
      <c r="F3" s="19" t="s">
        <v>7</v>
      </c>
      <c r="G3" s="14"/>
      <c r="H3" s="14"/>
      <c r="I3" s="14"/>
      <c r="J3" s="19"/>
      <c r="K3" s="19"/>
      <c r="L3" s="19"/>
      <c r="M3" s="14"/>
      <c r="N3" s="14"/>
      <c r="O3" s="14"/>
      <c r="P3" s="124"/>
      <c r="Q3" s="124"/>
      <c r="R3" s="124"/>
      <c r="S3" s="124"/>
      <c r="T3" s="124"/>
      <c r="U3" s="124"/>
      <c r="V3" s="124"/>
      <c r="W3" s="124"/>
      <c r="X3" s="15"/>
      <c r="Y3" s="15"/>
      <c r="Z3" s="15"/>
      <c r="AA3" s="15"/>
      <c r="AB3" s="16"/>
      <c r="AC3" s="16"/>
      <c r="AD3" s="16"/>
      <c r="AE3" s="16"/>
    </row>
    <row r="4" spans="1:32" s="1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16"/>
      <c r="AC4" s="16"/>
      <c r="AD4" s="16"/>
      <c r="AE4" s="16"/>
    </row>
    <row r="5" spans="1:32" s="10" customFormat="1" ht="23.45" customHeight="1" x14ac:dyDescent="0.2">
      <c r="A5" s="112" t="s">
        <v>8</v>
      </c>
      <c r="B5" s="112"/>
      <c r="C5" s="112"/>
      <c r="D5" s="125"/>
      <c r="E5" s="125"/>
      <c r="F5" s="126" t="s">
        <v>9</v>
      </c>
      <c r="G5" s="126"/>
      <c r="H5" s="125"/>
      <c r="I5" s="125"/>
      <c r="J5" s="125"/>
      <c r="K5" s="125"/>
      <c r="L5" s="125"/>
      <c r="M5" s="125"/>
      <c r="N5" s="24"/>
      <c r="P5" s="25" t="s">
        <v>10</v>
      </c>
      <c r="Q5" s="127">
        <v>45659</v>
      </c>
      <c r="R5" s="127"/>
      <c r="T5" s="128" t="s">
        <v>11</v>
      </c>
      <c r="U5" s="128"/>
      <c r="V5" s="129" t="s">
        <v>12</v>
      </c>
      <c r="W5" s="129"/>
      <c r="AB5" s="16"/>
      <c r="AC5" s="16"/>
      <c r="AD5" s="16"/>
      <c r="AE5" s="16"/>
    </row>
    <row r="6" spans="1:32" s="10" customFormat="1" ht="24" customHeight="1" x14ac:dyDescent="0.2">
      <c r="A6" s="112" t="s">
        <v>13</v>
      </c>
      <c r="B6" s="112"/>
      <c r="C6" s="112"/>
      <c r="D6" s="113" t="s">
        <v>14</v>
      </c>
      <c r="E6" s="113"/>
      <c r="F6" s="113"/>
      <c r="G6" s="113"/>
      <c r="H6" s="113"/>
      <c r="I6" s="113"/>
      <c r="J6" s="113"/>
      <c r="K6" s="113"/>
      <c r="L6" s="113"/>
      <c r="M6" s="113"/>
      <c r="N6" s="26"/>
      <c r="P6" s="25" t="s">
        <v>15</v>
      </c>
      <c r="Q6" s="114" t="str">
        <f>IF(Q5=0," ",CHOOSE(WEEKDAY(Q5,2),"Понедельник","Вторник","Среда","Четверг","Пятница","Суббота","Воскресенье"))</f>
        <v>Четверг</v>
      </c>
      <c r="R6" s="114"/>
      <c r="T6" s="115" t="s">
        <v>16</v>
      </c>
      <c r="U6" s="115"/>
      <c r="V6" s="116" t="s">
        <v>17</v>
      </c>
      <c r="W6" s="116"/>
      <c r="AB6" s="16"/>
      <c r="AC6" s="16"/>
      <c r="AD6" s="16"/>
      <c r="AE6" s="16"/>
    </row>
    <row r="7" spans="1:32" s="10" customFormat="1" ht="21.75" hidden="1" customHeight="1" x14ac:dyDescent="0.2">
      <c r="A7" s="27"/>
      <c r="B7" s="27"/>
      <c r="C7" s="27"/>
      <c r="D7" s="117" t="str">
        <f>IFERROR(VLOOKUP(DeliveryAddress,Table,3,0),1)</f>
        <v>1</v>
      </c>
      <c r="E7" s="117"/>
      <c r="F7" s="117"/>
      <c r="G7" s="117"/>
      <c r="H7" s="117"/>
      <c r="I7" s="117"/>
      <c r="J7" s="117"/>
      <c r="K7" s="117"/>
      <c r="L7" s="117"/>
      <c r="M7" s="117"/>
      <c r="N7" s="28"/>
      <c r="P7" s="25"/>
      <c r="Q7" s="29"/>
      <c r="R7" s="29"/>
      <c r="T7" s="115"/>
      <c r="U7" s="115"/>
      <c r="V7" s="116"/>
      <c r="W7" s="116"/>
      <c r="AB7" s="16"/>
      <c r="AC7" s="16"/>
      <c r="AD7" s="16"/>
      <c r="AE7" s="16"/>
    </row>
    <row r="8" spans="1:32" s="10" customFormat="1" ht="25.5" customHeight="1" x14ac:dyDescent="0.2">
      <c r="A8" s="118" t="s">
        <v>18</v>
      </c>
      <c r="B8" s="118"/>
      <c r="C8" s="118"/>
      <c r="D8" s="119" t="s">
        <v>19</v>
      </c>
      <c r="E8" s="119"/>
      <c r="F8" s="119"/>
      <c r="G8" s="119"/>
      <c r="H8" s="119"/>
      <c r="I8" s="119"/>
      <c r="J8" s="119"/>
      <c r="K8" s="119"/>
      <c r="L8" s="119"/>
      <c r="M8" s="119"/>
      <c r="N8" s="30"/>
      <c r="P8" s="25" t="s">
        <v>20</v>
      </c>
      <c r="Q8" s="110">
        <v>0.41666666666666702</v>
      </c>
      <c r="R8" s="110"/>
      <c r="T8" s="115"/>
      <c r="U8" s="115"/>
      <c r="V8" s="116"/>
      <c r="W8" s="116"/>
      <c r="AB8" s="16"/>
      <c r="AC8" s="16"/>
      <c r="AD8" s="16"/>
      <c r="AE8" s="16"/>
    </row>
    <row r="9" spans="1:32" s="10" customFormat="1" ht="39.950000000000003" customHeight="1" x14ac:dyDescent="0.2">
      <c r="A9" s="104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04"/>
      <c r="C9" s="104"/>
      <c r="D9" s="105"/>
      <c r="E9" s="105"/>
      <c r="F9" s="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4"/>
      <c r="H9" s="120" t="str">
        <f>IF(AND($A$9="Тип доверенности/получателя при получении в адресе перегруза:",$D$9="Разовая доверенность"),"Введите ФИО","")</f>
        <v/>
      </c>
      <c r="I9" s="120"/>
      <c r="J9" s="1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"/>
      <c r="L9" s="120"/>
      <c r="M9" s="120"/>
      <c r="N9" s="31"/>
      <c r="P9" s="32" t="s">
        <v>21</v>
      </c>
      <c r="Q9" s="121"/>
      <c r="R9" s="121"/>
      <c r="T9" s="115"/>
      <c r="U9" s="115"/>
      <c r="V9" s="116"/>
      <c r="W9" s="116"/>
      <c r="X9" s="33"/>
      <c r="Y9" s="33"/>
      <c r="Z9" s="33"/>
      <c r="AA9" s="33"/>
      <c r="AB9" s="16"/>
      <c r="AC9" s="16"/>
      <c r="AD9" s="16"/>
      <c r="AE9" s="16"/>
    </row>
    <row r="10" spans="1:32" s="10" customFormat="1" ht="26.45" customHeight="1" x14ac:dyDescent="0.2">
      <c r="A10" s="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4"/>
      <c r="C10" s="104"/>
      <c r="D10" s="105"/>
      <c r="E10" s="105"/>
      <c r="F10" s="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4"/>
      <c r="H10" s="106" t="str">
        <f>IFERROR(VLOOKUP($D$10,Proxy,2,0),"")</f>
        <v/>
      </c>
      <c r="I10" s="106"/>
      <c r="J10" s="106"/>
      <c r="K10" s="106"/>
      <c r="L10" s="106"/>
      <c r="M10" s="106"/>
      <c r="N10" s="34"/>
      <c r="P10" s="32" t="s">
        <v>22</v>
      </c>
      <c r="Q10" s="107"/>
      <c r="R10" s="107"/>
      <c r="U10" s="25" t="s">
        <v>23</v>
      </c>
      <c r="V10" s="108" t="s">
        <v>24</v>
      </c>
      <c r="W10" s="108"/>
      <c r="X10" s="35"/>
      <c r="Y10" s="35"/>
      <c r="Z10" s="35"/>
      <c r="AA10" s="35"/>
      <c r="AB10" s="16"/>
      <c r="AC10" s="16"/>
      <c r="AD10" s="16"/>
      <c r="AE10" s="16"/>
    </row>
    <row r="11" spans="1:32" s="10" customFormat="1" ht="15.95" customHeight="1" x14ac:dyDescent="0.2">
      <c r="A11" s="36" t="s">
        <v>25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P11" s="32" t="s">
        <v>26</v>
      </c>
      <c r="Q11" s="109"/>
      <c r="R11" s="109"/>
      <c r="U11" s="25" t="s">
        <v>27</v>
      </c>
      <c r="V11" s="100" t="s">
        <v>28</v>
      </c>
      <c r="W11" s="100"/>
      <c r="X11" s="38"/>
      <c r="Y11" s="38"/>
      <c r="Z11" s="38"/>
      <c r="AA11" s="38"/>
      <c r="AB11" s="16"/>
      <c r="AC11" s="16"/>
      <c r="AD11" s="16"/>
      <c r="AE11" s="16"/>
    </row>
    <row r="12" spans="1:32" s="10" customFormat="1" ht="18.600000000000001" customHeight="1" x14ac:dyDescent="0.2">
      <c r="A12" s="99" t="s">
        <v>29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39"/>
      <c r="P12" s="25" t="s">
        <v>30</v>
      </c>
      <c r="Q12" s="110"/>
      <c r="R12" s="110"/>
      <c r="S12" s="40"/>
      <c r="U12" s="25"/>
      <c r="V12" s="111"/>
      <c r="W12" s="111"/>
      <c r="AB12" s="16"/>
      <c r="AC12" s="16"/>
      <c r="AD12" s="16"/>
      <c r="AE12" s="16"/>
    </row>
    <row r="13" spans="1:32" s="10" customFormat="1" ht="23.25" customHeight="1" x14ac:dyDescent="0.2">
      <c r="A13" s="99" t="s">
        <v>31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39"/>
      <c r="O13" s="32"/>
      <c r="P13" s="32" t="s">
        <v>32</v>
      </c>
      <c r="Q13" s="100"/>
      <c r="R13" s="100"/>
      <c r="S13" s="40"/>
      <c r="X13" s="41"/>
      <c r="Y13" s="41"/>
      <c r="Z13" s="41"/>
      <c r="AA13" s="41"/>
      <c r="AB13" s="16"/>
      <c r="AC13" s="16"/>
      <c r="AD13" s="16"/>
      <c r="AE13" s="16"/>
    </row>
    <row r="14" spans="1:32" s="10" customFormat="1" ht="18.600000000000001" customHeight="1" x14ac:dyDescent="0.2">
      <c r="A14" s="99" t="s">
        <v>33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39"/>
      <c r="X14" s="42"/>
      <c r="Y14" s="42"/>
      <c r="Z14" s="42"/>
      <c r="AA14" s="42"/>
      <c r="AB14" s="16"/>
      <c r="AC14" s="16"/>
      <c r="AD14" s="16"/>
      <c r="AE14" s="16"/>
    </row>
    <row r="15" spans="1:32" s="10" customFormat="1" ht="22.5" customHeight="1" x14ac:dyDescent="0.2">
      <c r="A15" s="101" t="s">
        <v>34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43"/>
      <c r="P15" s="102" t="s">
        <v>35</v>
      </c>
      <c r="Q15" s="102"/>
      <c r="R15" s="102"/>
      <c r="S15" s="102"/>
      <c r="T15" s="102"/>
      <c r="AB15" s="16"/>
      <c r="AC15" s="16"/>
      <c r="AD15" s="16"/>
      <c r="AE15" s="16"/>
    </row>
    <row r="16" spans="1:32" ht="18.75" customHeight="1" x14ac:dyDescent="0.2">
      <c r="B16" s="44"/>
      <c r="C16" s="44"/>
      <c r="D16" s="45"/>
      <c r="E16" s="45"/>
      <c r="F16" s="45"/>
      <c r="G16" s="45"/>
      <c r="H16" s="46"/>
      <c r="I16" s="46"/>
      <c r="J16" s="46"/>
      <c r="K16" s="46"/>
      <c r="L16" s="46"/>
      <c r="M16" s="46"/>
      <c r="N16" s="46"/>
      <c r="O16" s="46"/>
      <c r="P16" s="102"/>
      <c r="Q16" s="102"/>
      <c r="R16" s="102"/>
      <c r="S16" s="102"/>
      <c r="T16" s="102"/>
      <c r="U16" s="46"/>
      <c r="V16" s="46"/>
      <c r="W16" s="47"/>
      <c r="X16" s="48"/>
      <c r="Y16" s="48"/>
      <c r="Z16" s="48"/>
      <c r="AA16" s="48"/>
      <c r="AB16" s="48"/>
      <c r="AC16" s="48"/>
    </row>
    <row r="17" spans="1:68" ht="27.75" customHeight="1" x14ac:dyDescent="0.2">
      <c r="A17" s="95" t="s">
        <v>36</v>
      </c>
      <c r="B17" s="95" t="s">
        <v>37</v>
      </c>
      <c r="C17" s="103" t="s">
        <v>38</v>
      </c>
      <c r="D17" s="95" t="s">
        <v>39</v>
      </c>
      <c r="E17" s="95"/>
      <c r="F17" s="95" t="s">
        <v>40</v>
      </c>
      <c r="G17" s="95" t="s">
        <v>41</v>
      </c>
      <c r="H17" s="95" t="s">
        <v>42</v>
      </c>
      <c r="I17" s="95" t="s">
        <v>43</v>
      </c>
      <c r="J17" s="95" t="s">
        <v>44</v>
      </c>
      <c r="K17" s="95" t="s">
        <v>45</v>
      </c>
      <c r="L17" s="95" t="s">
        <v>46</v>
      </c>
      <c r="M17" s="95" t="s">
        <v>47</v>
      </c>
      <c r="N17" s="95" t="s">
        <v>48</v>
      </c>
      <c r="O17" s="95" t="s">
        <v>49</v>
      </c>
      <c r="P17" s="95" t="s">
        <v>50</v>
      </c>
      <c r="Q17" s="95"/>
      <c r="R17" s="95"/>
      <c r="S17" s="95"/>
      <c r="T17" s="95"/>
      <c r="U17" s="94" t="s">
        <v>51</v>
      </c>
      <c r="V17" s="94"/>
      <c r="W17" s="95" t="s">
        <v>52</v>
      </c>
      <c r="X17" s="95" t="s">
        <v>53</v>
      </c>
      <c r="Y17" s="96" t="s">
        <v>54</v>
      </c>
      <c r="Z17" s="97" t="s">
        <v>55</v>
      </c>
      <c r="AA17" s="98" t="s">
        <v>56</v>
      </c>
      <c r="AB17" s="98" t="s">
        <v>57</v>
      </c>
      <c r="AC17" s="98" t="s">
        <v>58</v>
      </c>
      <c r="AD17" s="98" t="s">
        <v>59</v>
      </c>
      <c r="AE17" s="98"/>
      <c r="AF17" s="98"/>
      <c r="AG17" s="50"/>
      <c r="BD17" s="51" t="s">
        <v>60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49" t="s">
        <v>61</v>
      </c>
      <c r="V18" s="49" t="s">
        <v>62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0"/>
      <c r="BD18" s="51"/>
    </row>
    <row r="19" spans="1:68" ht="27.75" hidden="1" customHeight="1" x14ac:dyDescent="0.2">
      <c r="A19" s="92" t="s">
        <v>63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52"/>
      <c r="AB19" s="52"/>
      <c r="AC19" s="52"/>
    </row>
    <row r="20" spans="1:68" ht="16.5" hidden="1" customHeight="1" x14ac:dyDescent="0.25">
      <c r="A20" s="93" t="s">
        <v>63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53"/>
      <c r="AB20" s="53"/>
      <c r="AC20" s="53"/>
    </row>
    <row r="21" spans="1:68" ht="14.25" hidden="1" customHeight="1" x14ac:dyDescent="0.25">
      <c r="A21" s="90" t="s">
        <v>64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54"/>
      <c r="AB21" s="54"/>
      <c r="AC21" s="54"/>
    </row>
    <row r="22" spans="1:68" ht="27" hidden="1" customHeight="1" x14ac:dyDescent="0.25">
      <c r="A22" s="55" t="s">
        <v>65</v>
      </c>
      <c r="B22" s="55" t="s">
        <v>66</v>
      </c>
      <c r="C22" s="8">
        <v>4301070899</v>
      </c>
      <c r="D22" s="84">
        <v>4607111035752</v>
      </c>
      <c r="E22" s="84"/>
      <c r="F22" s="56">
        <v>0.43</v>
      </c>
      <c r="G22" s="57">
        <v>16</v>
      </c>
      <c r="H22" s="56">
        <v>6.88</v>
      </c>
      <c r="I22" s="56">
        <v>7.2539999999999996</v>
      </c>
      <c r="J22" s="57">
        <v>84</v>
      </c>
      <c r="K22" s="57" t="s">
        <v>67</v>
      </c>
      <c r="L22" s="57" t="s">
        <v>68</v>
      </c>
      <c r="M22" s="58" t="s">
        <v>69</v>
      </c>
      <c r="N22" s="58"/>
      <c r="O22" s="57">
        <v>180</v>
      </c>
      <c r="P22" s="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91"/>
      <c r="R22" s="91"/>
      <c r="S22" s="91"/>
      <c r="T22" s="91"/>
      <c r="U22" s="59"/>
      <c r="V22" s="59"/>
      <c r="W22" s="60" t="s">
        <v>70</v>
      </c>
      <c r="X22" s="61">
        <v>0</v>
      </c>
      <c r="Y22" s="62">
        <f>IFERROR(IF(X22="","",X22),"")</f>
        <v>0</v>
      </c>
      <c r="Z22" s="63">
        <f>IFERROR(IF(X22="","",X22*0.0155),"")</f>
        <v>0</v>
      </c>
      <c r="AA22" s="64"/>
      <c r="AB22" s="65"/>
      <c r="AC22" s="66" t="s">
        <v>71</v>
      </c>
      <c r="AG22" s="67"/>
      <c r="AJ22" s="68" t="s">
        <v>72</v>
      </c>
      <c r="AK22" s="68">
        <v>1</v>
      </c>
      <c r="BB22" s="69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t="12.75" hidden="1" customHeight="1" x14ac:dyDescent="0.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7" t="s">
        <v>73</v>
      </c>
      <c r="Q23" s="87"/>
      <c r="R23" s="87"/>
      <c r="S23" s="87"/>
      <c r="T23" s="87"/>
      <c r="U23" s="87"/>
      <c r="V23" s="87"/>
      <c r="W23" s="70" t="s">
        <v>70</v>
      </c>
      <c r="X23" s="71">
        <f>IFERROR(SUM(X22:X22),"0")</f>
        <v>0</v>
      </c>
      <c r="Y23" s="71">
        <f>IFERROR(SUM(Y22:Y22),"0")</f>
        <v>0</v>
      </c>
      <c r="Z23" s="71">
        <f>IFERROR(IF(Z22="",0,Z22),"0")</f>
        <v>0</v>
      </c>
      <c r="AA23" s="72"/>
      <c r="AB23" s="72"/>
      <c r="AC23" s="72"/>
    </row>
    <row r="24" spans="1:68" ht="12.75" hidden="1" customHeight="1" x14ac:dyDescent="0.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7" t="s">
        <v>73</v>
      </c>
      <c r="Q24" s="87"/>
      <c r="R24" s="87"/>
      <c r="S24" s="87"/>
      <c r="T24" s="87"/>
      <c r="U24" s="87"/>
      <c r="V24" s="87"/>
      <c r="W24" s="70" t="s">
        <v>74</v>
      </c>
      <c r="X24" s="71">
        <f>IFERROR(SUMPRODUCT(X22:X22*H22:H22),"0")</f>
        <v>0</v>
      </c>
      <c r="Y24" s="71">
        <f>IFERROR(SUMPRODUCT(Y22:Y22*H22:H22),"0")</f>
        <v>0</v>
      </c>
      <c r="Z24" s="70"/>
      <c r="AA24" s="72"/>
      <c r="AB24" s="72"/>
      <c r="AC24" s="72"/>
    </row>
    <row r="25" spans="1:68" ht="27.75" hidden="1" customHeight="1" x14ac:dyDescent="0.2">
      <c r="A25" s="92" t="s">
        <v>75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52"/>
      <c r="AB25" s="52"/>
      <c r="AC25" s="52"/>
    </row>
    <row r="26" spans="1:68" ht="16.5" hidden="1" customHeight="1" x14ac:dyDescent="0.25">
      <c r="A26" s="93" t="s">
        <v>76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53"/>
      <c r="AB26" s="53"/>
      <c r="AC26" s="53"/>
    </row>
    <row r="27" spans="1:68" ht="14.25" hidden="1" customHeight="1" x14ac:dyDescent="0.25">
      <c r="A27" s="90" t="s">
        <v>77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54"/>
      <c r="AB27" s="54"/>
      <c r="AC27" s="54"/>
    </row>
    <row r="28" spans="1:68" ht="27" hidden="1" customHeight="1" x14ac:dyDescent="0.25">
      <c r="A28" s="55" t="s">
        <v>78</v>
      </c>
      <c r="B28" s="55" t="s">
        <v>79</v>
      </c>
      <c r="C28" s="8">
        <v>4301132095</v>
      </c>
      <c r="D28" s="84">
        <v>4607111036605</v>
      </c>
      <c r="E28" s="84"/>
      <c r="F28" s="56">
        <v>0.25</v>
      </c>
      <c r="G28" s="57">
        <v>6</v>
      </c>
      <c r="H28" s="56">
        <v>1.5</v>
      </c>
      <c r="I28" s="56">
        <v>1.9218</v>
      </c>
      <c r="J28" s="57">
        <v>140</v>
      </c>
      <c r="K28" s="57" t="s">
        <v>80</v>
      </c>
      <c r="L28" s="57" t="s">
        <v>68</v>
      </c>
      <c r="M28" s="58" t="s">
        <v>69</v>
      </c>
      <c r="N28" s="58"/>
      <c r="O28" s="57">
        <v>180</v>
      </c>
      <c r="P28" s="9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91"/>
      <c r="R28" s="91"/>
      <c r="S28" s="91"/>
      <c r="T28" s="91"/>
      <c r="U28" s="59"/>
      <c r="V28" s="59"/>
      <c r="W28" s="60" t="s">
        <v>70</v>
      </c>
      <c r="X28" s="61">
        <v>0</v>
      </c>
      <c r="Y28" s="62">
        <f>IFERROR(IF(X28="","",X28),"")</f>
        <v>0</v>
      </c>
      <c r="Z28" s="63">
        <f>IFERROR(IF(X28="","",X28*0.00941),"")</f>
        <v>0</v>
      </c>
      <c r="AA28" s="64"/>
      <c r="AB28" s="65"/>
      <c r="AC28" s="66" t="s">
        <v>81</v>
      </c>
      <c r="AG28" s="67"/>
      <c r="AJ28" s="68" t="s">
        <v>72</v>
      </c>
      <c r="AK28" s="68">
        <v>1</v>
      </c>
      <c r="BB28" s="69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5" t="s">
        <v>83</v>
      </c>
      <c r="B29" s="55" t="s">
        <v>84</v>
      </c>
      <c r="C29" s="8">
        <v>4301132186</v>
      </c>
      <c r="D29" s="84">
        <v>4607111036520</v>
      </c>
      <c r="E29" s="84"/>
      <c r="F29" s="56">
        <v>0.25</v>
      </c>
      <c r="G29" s="57">
        <v>6</v>
      </c>
      <c r="H29" s="56">
        <v>1.5</v>
      </c>
      <c r="I29" s="56">
        <v>1.9218</v>
      </c>
      <c r="J29" s="57">
        <v>140</v>
      </c>
      <c r="K29" s="57" t="s">
        <v>80</v>
      </c>
      <c r="L29" s="57" t="s">
        <v>68</v>
      </c>
      <c r="M29" s="58" t="s">
        <v>69</v>
      </c>
      <c r="N29" s="58"/>
      <c r="O29" s="57">
        <v>365</v>
      </c>
      <c r="P29" s="85" t="s">
        <v>85</v>
      </c>
      <c r="Q29" s="85"/>
      <c r="R29" s="85"/>
      <c r="S29" s="85"/>
      <c r="T29" s="85"/>
      <c r="U29" s="59"/>
      <c r="V29" s="59"/>
      <c r="W29" s="60" t="s">
        <v>70</v>
      </c>
      <c r="X29" s="61">
        <v>112</v>
      </c>
      <c r="Y29" s="62">
        <f>IFERROR(IF(X29="","",X29),"")</f>
        <v>112</v>
      </c>
      <c r="Z29" s="63">
        <f>IFERROR(IF(X29="","",X29*0.00941),"")</f>
        <v>1.05392</v>
      </c>
      <c r="AA29" s="64"/>
      <c r="AB29" s="65"/>
      <c r="AC29" s="66" t="s">
        <v>81</v>
      </c>
      <c r="AG29" s="67"/>
      <c r="AJ29" s="68" t="s">
        <v>72</v>
      </c>
      <c r="AK29" s="68">
        <v>1</v>
      </c>
      <c r="BB29" s="69" t="s">
        <v>82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ht="27" customHeight="1" x14ac:dyDescent="0.25">
      <c r="A30" s="55" t="s">
        <v>86</v>
      </c>
      <c r="B30" s="55" t="s">
        <v>87</v>
      </c>
      <c r="C30" s="8">
        <v>4301132185</v>
      </c>
      <c r="D30" s="84">
        <v>4607111036537</v>
      </c>
      <c r="E30" s="84"/>
      <c r="F30" s="56">
        <v>0.25</v>
      </c>
      <c r="G30" s="57">
        <v>6</v>
      </c>
      <c r="H30" s="56">
        <v>1.5</v>
      </c>
      <c r="I30" s="56">
        <v>1.9218</v>
      </c>
      <c r="J30" s="57">
        <v>140</v>
      </c>
      <c r="K30" s="57" t="s">
        <v>80</v>
      </c>
      <c r="L30" s="57" t="s">
        <v>68</v>
      </c>
      <c r="M30" s="58" t="s">
        <v>69</v>
      </c>
      <c r="N30" s="58"/>
      <c r="O30" s="57">
        <v>365</v>
      </c>
      <c r="P30" s="85" t="s">
        <v>88</v>
      </c>
      <c r="Q30" s="85"/>
      <c r="R30" s="85"/>
      <c r="S30" s="85"/>
      <c r="T30" s="85"/>
      <c r="U30" s="59"/>
      <c r="V30" s="59"/>
      <c r="W30" s="60" t="s">
        <v>70</v>
      </c>
      <c r="X30" s="61">
        <v>98</v>
      </c>
      <c r="Y30" s="62">
        <f>IFERROR(IF(X30="","",X30),"")</f>
        <v>98</v>
      </c>
      <c r="Z30" s="63">
        <f>IFERROR(IF(X30="","",X30*0.00941),"")</f>
        <v>0.92218</v>
      </c>
      <c r="AA30" s="64"/>
      <c r="AB30" s="65"/>
      <c r="AC30" s="66" t="s">
        <v>81</v>
      </c>
      <c r="AG30" s="67"/>
      <c r="AJ30" s="68" t="s">
        <v>72</v>
      </c>
      <c r="AK30" s="68">
        <v>1</v>
      </c>
      <c r="BB30" s="69" t="s">
        <v>82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ht="27" hidden="1" customHeight="1" x14ac:dyDescent="0.25">
      <c r="A31" s="55" t="s">
        <v>89</v>
      </c>
      <c r="B31" s="55" t="s">
        <v>90</v>
      </c>
      <c r="C31" s="8">
        <v>4301132094</v>
      </c>
      <c r="D31" s="84">
        <v>4607111036599</v>
      </c>
      <c r="E31" s="84"/>
      <c r="F31" s="56">
        <v>0.25</v>
      </c>
      <c r="G31" s="57">
        <v>6</v>
      </c>
      <c r="H31" s="56">
        <v>1.5</v>
      </c>
      <c r="I31" s="56">
        <v>1.9218</v>
      </c>
      <c r="J31" s="57">
        <v>140</v>
      </c>
      <c r="K31" s="57" t="s">
        <v>80</v>
      </c>
      <c r="L31" s="57" t="s">
        <v>68</v>
      </c>
      <c r="M31" s="58" t="s">
        <v>69</v>
      </c>
      <c r="N31" s="58"/>
      <c r="O31" s="57">
        <v>180</v>
      </c>
      <c r="P31" s="9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91"/>
      <c r="R31" s="91"/>
      <c r="S31" s="91"/>
      <c r="T31" s="91"/>
      <c r="U31" s="59"/>
      <c r="V31" s="59"/>
      <c r="W31" s="60" t="s">
        <v>70</v>
      </c>
      <c r="X31" s="61">
        <v>0</v>
      </c>
      <c r="Y31" s="62">
        <f>IFERROR(IF(X31="","",X31),"")</f>
        <v>0</v>
      </c>
      <c r="Z31" s="63">
        <f>IFERROR(IF(X31="","",X31*0.00941),"")</f>
        <v>0</v>
      </c>
      <c r="AA31" s="64"/>
      <c r="AB31" s="65"/>
      <c r="AC31" s="66" t="s">
        <v>81</v>
      </c>
      <c r="AG31" s="67"/>
      <c r="AJ31" s="68" t="s">
        <v>72</v>
      </c>
      <c r="AK31" s="68">
        <v>1</v>
      </c>
      <c r="BB31" s="69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t="12.75" customHeight="1" x14ac:dyDescent="0.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7" t="s">
        <v>73</v>
      </c>
      <c r="Q32" s="87"/>
      <c r="R32" s="87"/>
      <c r="S32" s="87"/>
      <c r="T32" s="87"/>
      <c r="U32" s="87"/>
      <c r="V32" s="87"/>
      <c r="W32" s="70" t="s">
        <v>70</v>
      </c>
      <c r="X32" s="71">
        <f>IFERROR(SUM(X28:X31),"0")</f>
        <v>210</v>
      </c>
      <c r="Y32" s="71">
        <f>IFERROR(SUM(Y28:Y31),"0")</f>
        <v>210</v>
      </c>
      <c r="Z32" s="71">
        <f>IFERROR(IF(Z28="",0,Z28),"0")+IFERROR(IF(Z29="",0,Z29),"0")+IFERROR(IF(Z30="",0,Z30),"0")+IFERROR(IF(Z31="",0,Z31),"0")</f>
        <v>1.9761</v>
      </c>
      <c r="AA32" s="72"/>
      <c r="AB32" s="72"/>
      <c r="AC32" s="72"/>
    </row>
    <row r="33" spans="1:68" ht="12.75" customHeight="1" x14ac:dyDescent="0.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7" t="s">
        <v>73</v>
      </c>
      <c r="Q33" s="87"/>
      <c r="R33" s="87"/>
      <c r="S33" s="87"/>
      <c r="T33" s="87"/>
      <c r="U33" s="87"/>
      <c r="V33" s="87"/>
      <c r="W33" s="70" t="s">
        <v>74</v>
      </c>
      <c r="X33" s="71">
        <f>IFERROR(SUMPRODUCT(X28:X31*H28:H31),"0")</f>
        <v>315</v>
      </c>
      <c r="Y33" s="71">
        <f>IFERROR(SUMPRODUCT(Y28:Y31*H28:H31),"0")</f>
        <v>315</v>
      </c>
      <c r="Z33" s="70"/>
      <c r="AA33" s="72"/>
      <c r="AB33" s="72"/>
      <c r="AC33" s="72"/>
    </row>
    <row r="34" spans="1:68" ht="16.5" hidden="1" customHeight="1" x14ac:dyDescent="0.25">
      <c r="A34" s="93" t="s">
        <v>91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53"/>
      <c r="AB34" s="53"/>
      <c r="AC34" s="53"/>
    </row>
    <row r="35" spans="1:68" ht="14.25" hidden="1" customHeight="1" x14ac:dyDescent="0.25">
      <c r="A35" s="90" t="s">
        <v>64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54"/>
      <c r="AB35" s="54"/>
      <c r="AC35" s="54"/>
    </row>
    <row r="36" spans="1:68" ht="27" hidden="1" customHeight="1" x14ac:dyDescent="0.25">
      <c r="A36" s="55" t="s">
        <v>92</v>
      </c>
      <c r="B36" s="55" t="s">
        <v>93</v>
      </c>
      <c r="C36" s="8">
        <v>4301070884</v>
      </c>
      <c r="D36" s="84">
        <v>4607111036315</v>
      </c>
      <c r="E36" s="84"/>
      <c r="F36" s="56">
        <v>0.75</v>
      </c>
      <c r="G36" s="57">
        <v>8</v>
      </c>
      <c r="H36" s="56">
        <v>6</v>
      </c>
      <c r="I36" s="56">
        <v>6.27</v>
      </c>
      <c r="J36" s="57">
        <v>84</v>
      </c>
      <c r="K36" s="57" t="s">
        <v>67</v>
      </c>
      <c r="L36" s="57" t="s">
        <v>68</v>
      </c>
      <c r="M36" s="58" t="s">
        <v>69</v>
      </c>
      <c r="N36" s="58"/>
      <c r="O36" s="57">
        <v>180</v>
      </c>
      <c r="P36" s="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91"/>
      <c r="R36" s="91"/>
      <c r="S36" s="91"/>
      <c r="T36" s="91"/>
      <c r="U36" s="59"/>
      <c r="V36" s="59"/>
      <c r="W36" s="60" t="s">
        <v>70</v>
      </c>
      <c r="X36" s="61">
        <v>0</v>
      </c>
      <c r="Y36" s="62">
        <f>IFERROR(IF(X36="","",X36),"")</f>
        <v>0</v>
      </c>
      <c r="Z36" s="63">
        <f>IFERROR(IF(X36="","",X36*0.0155),"")</f>
        <v>0</v>
      </c>
      <c r="AA36" s="64"/>
      <c r="AB36" s="65"/>
      <c r="AC36" s="66" t="s">
        <v>94</v>
      </c>
      <c r="AG36" s="67"/>
      <c r="AJ36" s="68" t="s">
        <v>72</v>
      </c>
      <c r="AK36" s="68">
        <v>1</v>
      </c>
      <c r="BB36" s="69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12.75" hidden="1" customHeight="1" x14ac:dyDescent="0.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7" t="s">
        <v>73</v>
      </c>
      <c r="Q37" s="87"/>
      <c r="R37" s="87"/>
      <c r="S37" s="87"/>
      <c r="T37" s="87"/>
      <c r="U37" s="87"/>
      <c r="V37" s="87"/>
      <c r="W37" s="70" t="s">
        <v>70</v>
      </c>
      <c r="X37" s="71">
        <f>IFERROR(SUM(X36:X36),"0")</f>
        <v>0</v>
      </c>
      <c r="Y37" s="71">
        <f>IFERROR(SUM(Y36:Y36),"0")</f>
        <v>0</v>
      </c>
      <c r="Z37" s="71">
        <f>IFERROR(IF(Z36="",0,Z36),"0")</f>
        <v>0</v>
      </c>
      <c r="AA37" s="72"/>
      <c r="AB37" s="72"/>
      <c r="AC37" s="72"/>
    </row>
    <row r="38" spans="1:68" ht="12.75" hidden="1" customHeight="1" x14ac:dyDescent="0.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7" t="s">
        <v>73</v>
      </c>
      <c r="Q38" s="87"/>
      <c r="R38" s="87"/>
      <c r="S38" s="87"/>
      <c r="T38" s="87"/>
      <c r="U38" s="87"/>
      <c r="V38" s="87"/>
      <c r="W38" s="70" t="s">
        <v>74</v>
      </c>
      <c r="X38" s="71">
        <f>IFERROR(SUMPRODUCT(X36:X36*H36:H36),"0")</f>
        <v>0</v>
      </c>
      <c r="Y38" s="71">
        <f>IFERROR(SUMPRODUCT(Y36:Y36*H36:H36),"0")</f>
        <v>0</v>
      </c>
      <c r="Z38" s="70"/>
      <c r="AA38" s="72"/>
      <c r="AB38" s="72"/>
      <c r="AC38" s="72"/>
    </row>
    <row r="39" spans="1:68" ht="16.5" hidden="1" customHeight="1" x14ac:dyDescent="0.25">
      <c r="A39" s="93" t="s">
        <v>95</v>
      </c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53"/>
      <c r="AB39" s="53"/>
      <c r="AC39" s="53"/>
    </row>
    <row r="40" spans="1:68" ht="14.25" hidden="1" customHeight="1" x14ac:dyDescent="0.25">
      <c r="A40" s="90" t="s">
        <v>96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54"/>
      <c r="AB40" s="54"/>
      <c r="AC40" s="54"/>
    </row>
    <row r="41" spans="1:68" ht="27" hidden="1" customHeight="1" x14ac:dyDescent="0.25">
      <c r="A41" s="55" t="s">
        <v>97</v>
      </c>
      <c r="B41" s="55" t="s">
        <v>98</v>
      </c>
      <c r="C41" s="8">
        <v>4301190022</v>
      </c>
      <c r="D41" s="84">
        <v>4607111037053</v>
      </c>
      <c r="E41" s="84"/>
      <c r="F41" s="56">
        <v>0.2</v>
      </c>
      <c r="G41" s="57">
        <v>6</v>
      </c>
      <c r="H41" s="56">
        <v>1.2</v>
      </c>
      <c r="I41" s="56">
        <v>1.5918000000000001</v>
      </c>
      <c r="J41" s="57">
        <v>100</v>
      </c>
      <c r="K41" s="57" t="s">
        <v>99</v>
      </c>
      <c r="L41" s="57" t="s">
        <v>100</v>
      </c>
      <c r="M41" s="58" t="s">
        <v>69</v>
      </c>
      <c r="N41" s="58"/>
      <c r="O41" s="57">
        <v>365</v>
      </c>
      <c r="P41" s="9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91"/>
      <c r="R41" s="91"/>
      <c r="S41" s="91"/>
      <c r="T41" s="91"/>
      <c r="U41" s="59"/>
      <c r="V41" s="59"/>
      <c r="W41" s="60" t="s">
        <v>70</v>
      </c>
      <c r="X41" s="61">
        <v>0</v>
      </c>
      <c r="Y41" s="62">
        <f>IFERROR(IF(X41="","",X41),"")</f>
        <v>0</v>
      </c>
      <c r="Z41" s="63">
        <f>IFERROR(IF(X41="","",X41*0.0095),"")</f>
        <v>0</v>
      </c>
      <c r="AA41" s="64"/>
      <c r="AB41" s="65"/>
      <c r="AC41" s="66" t="s">
        <v>101</v>
      </c>
      <c r="AG41" s="67"/>
      <c r="AJ41" s="68" t="s">
        <v>102</v>
      </c>
      <c r="AK41" s="68">
        <v>10</v>
      </c>
      <c r="BB41" s="69" t="s">
        <v>82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12.75" hidden="1" customHeight="1" x14ac:dyDescent="0.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7" t="s">
        <v>73</v>
      </c>
      <c r="Q42" s="87"/>
      <c r="R42" s="87"/>
      <c r="S42" s="87"/>
      <c r="T42" s="87"/>
      <c r="U42" s="87"/>
      <c r="V42" s="87"/>
      <c r="W42" s="70" t="s">
        <v>70</v>
      </c>
      <c r="X42" s="71">
        <f>IFERROR(SUM(X41:X41),"0")</f>
        <v>0</v>
      </c>
      <c r="Y42" s="71">
        <f>IFERROR(SUM(Y41:Y41),"0")</f>
        <v>0</v>
      </c>
      <c r="Z42" s="71">
        <f>IFERROR(IF(Z41="",0,Z41),"0")</f>
        <v>0</v>
      </c>
      <c r="AA42" s="72"/>
      <c r="AB42" s="72"/>
      <c r="AC42" s="72"/>
    </row>
    <row r="43" spans="1:68" ht="12.75" hidden="1" customHeight="1" x14ac:dyDescent="0.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7" t="s">
        <v>73</v>
      </c>
      <c r="Q43" s="87"/>
      <c r="R43" s="87"/>
      <c r="S43" s="87"/>
      <c r="T43" s="87"/>
      <c r="U43" s="87"/>
      <c r="V43" s="87"/>
      <c r="W43" s="70" t="s">
        <v>74</v>
      </c>
      <c r="X43" s="71">
        <f>IFERROR(SUMPRODUCT(X41:X41*H41:H41),"0")</f>
        <v>0</v>
      </c>
      <c r="Y43" s="71">
        <f>IFERROR(SUMPRODUCT(Y41:Y41*H41:H41),"0")</f>
        <v>0</v>
      </c>
      <c r="Z43" s="70"/>
      <c r="AA43" s="72"/>
      <c r="AB43" s="72"/>
      <c r="AC43" s="72"/>
    </row>
    <row r="44" spans="1:68" ht="16.5" hidden="1" customHeight="1" x14ac:dyDescent="0.25">
      <c r="A44" s="93" t="s">
        <v>103</v>
      </c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53"/>
      <c r="AB44" s="53"/>
      <c r="AC44" s="53"/>
    </row>
    <row r="45" spans="1:68" ht="14.25" hidden="1" customHeight="1" x14ac:dyDescent="0.25">
      <c r="A45" s="90" t="s">
        <v>64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54"/>
      <c r="AB45" s="54"/>
      <c r="AC45" s="54"/>
    </row>
    <row r="46" spans="1:68" ht="27" hidden="1" customHeight="1" x14ac:dyDescent="0.25">
      <c r="A46" s="55" t="s">
        <v>104</v>
      </c>
      <c r="B46" s="55" t="s">
        <v>105</v>
      </c>
      <c r="C46" s="8">
        <v>4301070989</v>
      </c>
      <c r="D46" s="84">
        <v>4607111037190</v>
      </c>
      <c r="E46" s="84"/>
      <c r="F46" s="56">
        <v>0.43</v>
      </c>
      <c r="G46" s="57">
        <v>16</v>
      </c>
      <c r="H46" s="56">
        <v>6.88</v>
      </c>
      <c r="I46" s="56">
        <v>7.1996000000000002</v>
      </c>
      <c r="J46" s="57">
        <v>84</v>
      </c>
      <c r="K46" s="57" t="s">
        <v>67</v>
      </c>
      <c r="L46" s="57" t="s">
        <v>68</v>
      </c>
      <c r="M46" s="58" t="s">
        <v>69</v>
      </c>
      <c r="N46" s="58"/>
      <c r="O46" s="57">
        <v>180</v>
      </c>
      <c r="P46" s="9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91"/>
      <c r="R46" s="91"/>
      <c r="S46" s="91"/>
      <c r="T46" s="91"/>
      <c r="U46" s="59"/>
      <c r="V46" s="59"/>
      <c r="W46" s="60" t="s">
        <v>70</v>
      </c>
      <c r="X46" s="61">
        <v>0</v>
      </c>
      <c r="Y46" s="62">
        <f t="shared" ref="Y46:Y57" si="0">IFERROR(IF(X46="","",X46),"")</f>
        <v>0</v>
      </c>
      <c r="Z46" s="63">
        <f t="shared" ref="Z46:Z57" si="1">IFERROR(IF(X46="","",X46*0.0155),"")</f>
        <v>0</v>
      </c>
      <c r="AA46" s="64"/>
      <c r="AB46" s="65"/>
      <c r="AC46" s="66" t="s">
        <v>106</v>
      </c>
      <c r="AG46" s="67"/>
      <c r="AJ46" s="68" t="s">
        <v>72</v>
      </c>
      <c r="AK46" s="68">
        <v>1</v>
      </c>
      <c r="BB46" s="69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5" t="s">
        <v>107</v>
      </c>
      <c r="B47" s="55" t="s">
        <v>108</v>
      </c>
      <c r="C47" s="8">
        <v>4301071032</v>
      </c>
      <c r="D47" s="84">
        <v>4607111038999</v>
      </c>
      <c r="E47" s="84"/>
      <c r="F47" s="56">
        <v>0.4</v>
      </c>
      <c r="G47" s="57">
        <v>16</v>
      </c>
      <c r="H47" s="56">
        <v>6.4</v>
      </c>
      <c r="I47" s="56">
        <v>6.7195999999999998</v>
      </c>
      <c r="J47" s="57">
        <v>84</v>
      </c>
      <c r="K47" s="57" t="s">
        <v>67</v>
      </c>
      <c r="L47" s="57" t="s">
        <v>68</v>
      </c>
      <c r="M47" s="58" t="s">
        <v>69</v>
      </c>
      <c r="N47" s="58"/>
      <c r="O47" s="57">
        <v>180</v>
      </c>
      <c r="P47" s="9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91"/>
      <c r="R47" s="91"/>
      <c r="S47" s="91"/>
      <c r="T47" s="91"/>
      <c r="U47" s="59"/>
      <c r="V47" s="59"/>
      <c r="W47" s="60" t="s">
        <v>70</v>
      </c>
      <c r="X47" s="61">
        <v>0</v>
      </c>
      <c r="Y47" s="62">
        <f t="shared" si="0"/>
        <v>0</v>
      </c>
      <c r="Z47" s="63">
        <f t="shared" si="1"/>
        <v>0</v>
      </c>
      <c r="AA47" s="64"/>
      <c r="AB47" s="65"/>
      <c r="AC47" s="66" t="s">
        <v>106</v>
      </c>
      <c r="AG47" s="67"/>
      <c r="AJ47" s="68" t="s">
        <v>72</v>
      </c>
      <c r="AK47" s="68">
        <v>1</v>
      </c>
      <c r="BB47" s="6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5" t="s">
        <v>109</v>
      </c>
      <c r="B48" s="55" t="s">
        <v>110</v>
      </c>
      <c r="C48" s="8">
        <v>4301070972</v>
      </c>
      <c r="D48" s="84">
        <v>4607111037183</v>
      </c>
      <c r="E48" s="84"/>
      <c r="F48" s="56">
        <v>0.9</v>
      </c>
      <c r="G48" s="57">
        <v>8</v>
      </c>
      <c r="H48" s="56">
        <v>7.2</v>
      </c>
      <c r="I48" s="56">
        <v>7.4859999999999998</v>
      </c>
      <c r="J48" s="57">
        <v>84</v>
      </c>
      <c r="K48" s="57" t="s">
        <v>67</v>
      </c>
      <c r="L48" s="57" t="s">
        <v>68</v>
      </c>
      <c r="M48" s="58" t="s">
        <v>69</v>
      </c>
      <c r="N48" s="58"/>
      <c r="O48" s="57">
        <v>180</v>
      </c>
      <c r="P48" s="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91"/>
      <c r="R48" s="91"/>
      <c r="S48" s="91"/>
      <c r="T48" s="91"/>
      <c r="U48" s="59"/>
      <c r="V48" s="59"/>
      <c r="W48" s="60" t="s">
        <v>70</v>
      </c>
      <c r="X48" s="61">
        <v>0</v>
      </c>
      <c r="Y48" s="62">
        <f t="shared" si="0"/>
        <v>0</v>
      </c>
      <c r="Z48" s="63">
        <f t="shared" si="1"/>
        <v>0</v>
      </c>
      <c r="AA48" s="64"/>
      <c r="AB48" s="65"/>
      <c r="AC48" s="66" t="s">
        <v>106</v>
      </c>
      <c r="AG48" s="67"/>
      <c r="AJ48" s="68" t="s">
        <v>72</v>
      </c>
      <c r="AK48" s="68">
        <v>1</v>
      </c>
      <c r="BB48" s="6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5" t="s">
        <v>111</v>
      </c>
      <c r="B49" s="55" t="s">
        <v>112</v>
      </c>
      <c r="C49" s="8">
        <v>4301071044</v>
      </c>
      <c r="D49" s="84">
        <v>4607111039385</v>
      </c>
      <c r="E49" s="84"/>
      <c r="F49" s="56">
        <v>0.7</v>
      </c>
      <c r="G49" s="57">
        <v>10</v>
      </c>
      <c r="H49" s="56">
        <v>7</v>
      </c>
      <c r="I49" s="56">
        <v>7.3</v>
      </c>
      <c r="J49" s="57">
        <v>84</v>
      </c>
      <c r="K49" s="57" t="s">
        <v>67</v>
      </c>
      <c r="L49" s="57" t="s">
        <v>68</v>
      </c>
      <c r="M49" s="58" t="s">
        <v>69</v>
      </c>
      <c r="N49" s="58"/>
      <c r="O49" s="57">
        <v>180</v>
      </c>
      <c r="P49" s="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91"/>
      <c r="R49" s="91"/>
      <c r="S49" s="91"/>
      <c r="T49" s="91"/>
      <c r="U49" s="59"/>
      <c r="V49" s="59"/>
      <c r="W49" s="60" t="s">
        <v>70</v>
      </c>
      <c r="X49" s="61">
        <v>0</v>
      </c>
      <c r="Y49" s="62">
        <f t="shared" si="0"/>
        <v>0</v>
      </c>
      <c r="Z49" s="63">
        <f t="shared" si="1"/>
        <v>0</v>
      </c>
      <c r="AA49" s="64"/>
      <c r="AB49" s="65"/>
      <c r="AC49" s="66" t="s">
        <v>106</v>
      </c>
      <c r="AG49" s="67"/>
      <c r="AJ49" s="68" t="s">
        <v>72</v>
      </c>
      <c r="AK49" s="68">
        <v>1</v>
      </c>
      <c r="BB49" s="69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5" t="s">
        <v>113</v>
      </c>
      <c r="B50" s="55" t="s">
        <v>114</v>
      </c>
      <c r="C50" s="8">
        <v>4301070970</v>
      </c>
      <c r="D50" s="84">
        <v>4607111037091</v>
      </c>
      <c r="E50" s="84"/>
      <c r="F50" s="56">
        <v>0.43</v>
      </c>
      <c r="G50" s="57">
        <v>16</v>
      </c>
      <c r="H50" s="56">
        <v>6.88</v>
      </c>
      <c r="I50" s="56">
        <v>7.11</v>
      </c>
      <c r="J50" s="57">
        <v>84</v>
      </c>
      <c r="K50" s="57" t="s">
        <v>67</v>
      </c>
      <c r="L50" s="57" t="s">
        <v>68</v>
      </c>
      <c r="M50" s="58" t="s">
        <v>69</v>
      </c>
      <c r="N50" s="58"/>
      <c r="O50" s="57">
        <v>180</v>
      </c>
      <c r="P50" s="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91"/>
      <c r="R50" s="91"/>
      <c r="S50" s="91"/>
      <c r="T50" s="91"/>
      <c r="U50" s="59"/>
      <c r="V50" s="59"/>
      <c r="W50" s="60" t="s">
        <v>70</v>
      </c>
      <c r="X50" s="61">
        <v>0</v>
      </c>
      <c r="Y50" s="62">
        <f t="shared" si="0"/>
        <v>0</v>
      </c>
      <c r="Z50" s="63">
        <f t="shared" si="1"/>
        <v>0</v>
      </c>
      <c r="AA50" s="64"/>
      <c r="AB50" s="65"/>
      <c r="AC50" s="66" t="s">
        <v>115</v>
      </c>
      <c r="AG50" s="67"/>
      <c r="AJ50" s="68" t="s">
        <v>72</v>
      </c>
      <c r="AK50" s="68">
        <v>1</v>
      </c>
      <c r="BB50" s="69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5" t="s">
        <v>116</v>
      </c>
      <c r="B51" s="55" t="s">
        <v>117</v>
      </c>
      <c r="C51" s="8">
        <v>4301071045</v>
      </c>
      <c r="D51" s="84">
        <v>4607111039392</v>
      </c>
      <c r="E51" s="84"/>
      <c r="F51" s="56">
        <v>0.4</v>
      </c>
      <c r="G51" s="57">
        <v>16</v>
      </c>
      <c r="H51" s="56">
        <v>6.4</v>
      </c>
      <c r="I51" s="56">
        <v>6.7195999999999998</v>
      </c>
      <c r="J51" s="57">
        <v>84</v>
      </c>
      <c r="K51" s="57" t="s">
        <v>67</v>
      </c>
      <c r="L51" s="57" t="s">
        <v>68</v>
      </c>
      <c r="M51" s="58" t="s">
        <v>69</v>
      </c>
      <c r="N51" s="58"/>
      <c r="O51" s="57">
        <v>180</v>
      </c>
      <c r="P51" s="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91"/>
      <c r="R51" s="91"/>
      <c r="S51" s="91"/>
      <c r="T51" s="91"/>
      <c r="U51" s="59"/>
      <c r="V51" s="59"/>
      <c r="W51" s="60" t="s">
        <v>70</v>
      </c>
      <c r="X51" s="61">
        <v>0</v>
      </c>
      <c r="Y51" s="62">
        <f t="shared" si="0"/>
        <v>0</v>
      </c>
      <c r="Z51" s="63">
        <f t="shared" si="1"/>
        <v>0</v>
      </c>
      <c r="AA51" s="64"/>
      <c r="AB51" s="65"/>
      <c r="AC51" s="66" t="s">
        <v>115</v>
      </c>
      <c r="AG51" s="67"/>
      <c r="AJ51" s="68" t="s">
        <v>72</v>
      </c>
      <c r="AK51" s="68">
        <v>1</v>
      </c>
      <c r="BB51" s="69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5" t="s">
        <v>118</v>
      </c>
      <c r="B52" s="55" t="s">
        <v>119</v>
      </c>
      <c r="C52" s="8">
        <v>4301070971</v>
      </c>
      <c r="D52" s="84">
        <v>4607111036902</v>
      </c>
      <c r="E52" s="84"/>
      <c r="F52" s="56">
        <v>0.9</v>
      </c>
      <c r="G52" s="57">
        <v>8</v>
      </c>
      <c r="H52" s="56">
        <v>7.2</v>
      </c>
      <c r="I52" s="56">
        <v>7.43</v>
      </c>
      <c r="J52" s="57">
        <v>84</v>
      </c>
      <c r="K52" s="57" t="s">
        <v>67</v>
      </c>
      <c r="L52" s="57" t="s">
        <v>68</v>
      </c>
      <c r="M52" s="58" t="s">
        <v>69</v>
      </c>
      <c r="N52" s="58"/>
      <c r="O52" s="57">
        <v>180</v>
      </c>
      <c r="P52" s="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91"/>
      <c r="R52" s="91"/>
      <c r="S52" s="91"/>
      <c r="T52" s="91"/>
      <c r="U52" s="59"/>
      <c r="V52" s="59"/>
      <c r="W52" s="60" t="s">
        <v>70</v>
      </c>
      <c r="X52" s="61">
        <v>0</v>
      </c>
      <c r="Y52" s="62">
        <f t="shared" si="0"/>
        <v>0</v>
      </c>
      <c r="Z52" s="63">
        <f t="shared" si="1"/>
        <v>0</v>
      </c>
      <c r="AA52" s="64"/>
      <c r="AB52" s="65"/>
      <c r="AC52" s="66" t="s">
        <v>115</v>
      </c>
      <c r="AG52" s="67"/>
      <c r="AJ52" s="68" t="s">
        <v>72</v>
      </c>
      <c r="AK52" s="68">
        <v>1</v>
      </c>
      <c r="BB52" s="6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5" t="s">
        <v>120</v>
      </c>
      <c r="B53" s="55" t="s">
        <v>121</v>
      </c>
      <c r="C53" s="8">
        <v>4301071031</v>
      </c>
      <c r="D53" s="84">
        <v>4607111038982</v>
      </c>
      <c r="E53" s="84"/>
      <c r="F53" s="56">
        <v>0.7</v>
      </c>
      <c r="G53" s="57">
        <v>10</v>
      </c>
      <c r="H53" s="56">
        <v>7</v>
      </c>
      <c r="I53" s="56">
        <v>7.2859999999999996</v>
      </c>
      <c r="J53" s="57">
        <v>84</v>
      </c>
      <c r="K53" s="57" t="s">
        <v>67</v>
      </c>
      <c r="L53" s="57" t="s">
        <v>68</v>
      </c>
      <c r="M53" s="58" t="s">
        <v>69</v>
      </c>
      <c r="N53" s="58"/>
      <c r="O53" s="57">
        <v>180</v>
      </c>
      <c r="P53" s="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91"/>
      <c r="R53" s="91"/>
      <c r="S53" s="91"/>
      <c r="T53" s="91"/>
      <c r="U53" s="59"/>
      <c r="V53" s="59"/>
      <c r="W53" s="60" t="s">
        <v>70</v>
      </c>
      <c r="X53" s="61">
        <v>0</v>
      </c>
      <c r="Y53" s="62">
        <f t="shared" si="0"/>
        <v>0</v>
      </c>
      <c r="Z53" s="63">
        <f t="shared" si="1"/>
        <v>0</v>
      </c>
      <c r="AA53" s="64"/>
      <c r="AB53" s="65"/>
      <c r="AC53" s="66" t="s">
        <v>115</v>
      </c>
      <c r="AG53" s="67"/>
      <c r="AJ53" s="68" t="s">
        <v>72</v>
      </c>
      <c r="AK53" s="68">
        <v>1</v>
      </c>
      <c r="BB53" s="6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5" t="s">
        <v>122</v>
      </c>
      <c r="B54" s="55" t="s">
        <v>123</v>
      </c>
      <c r="C54" s="8">
        <v>4301070969</v>
      </c>
      <c r="D54" s="84">
        <v>4607111036858</v>
      </c>
      <c r="E54" s="84"/>
      <c r="F54" s="56">
        <v>0.43</v>
      </c>
      <c r="G54" s="57">
        <v>16</v>
      </c>
      <c r="H54" s="56">
        <v>6.88</v>
      </c>
      <c r="I54" s="56">
        <v>7.1996000000000002</v>
      </c>
      <c r="J54" s="57">
        <v>84</v>
      </c>
      <c r="K54" s="57" t="s">
        <v>67</v>
      </c>
      <c r="L54" s="57" t="s">
        <v>100</v>
      </c>
      <c r="M54" s="58" t="s">
        <v>69</v>
      </c>
      <c r="N54" s="58"/>
      <c r="O54" s="57">
        <v>180</v>
      </c>
      <c r="P54" s="9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91"/>
      <c r="R54" s="91"/>
      <c r="S54" s="91"/>
      <c r="T54" s="91"/>
      <c r="U54" s="59"/>
      <c r="V54" s="59"/>
      <c r="W54" s="60" t="s">
        <v>70</v>
      </c>
      <c r="X54" s="61">
        <v>0</v>
      </c>
      <c r="Y54" s="62">
        <f t="shared" si="0"/>
        <v>0</v>
      </c>
      <c r="Z54" s="63">
        <f t="shared" si="1"/>
        <v>0</v>
      </c>
      <c r="AA54" s="64"/>
      <c r="AB54" s="65"/>
      <c r="AC54" s="66" t="s">
        <v>115</v>
      </c>
      <c r="AG54" s="67"/>
      <c r="AJ54" s="68" t="s">
        <v>102</v>
      </c>
      <c r="AK54" s="68">
        <v>12</v>
      </c>
      <c r="BB54" s="69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5" t="s">
        <v>124</v>
      </c>
      <c r="B55" s="55" t="s">
        <v>125</v>
      </c>
      <c r="C55" s="8">
        <v>4301071046</v>
      </c>
      <c r="D55" s="84">
        <v>4607111039354</v>
      </c>
      <c r="E55" s="84"/>
      <c r="F55" s="56">
        <v>0.4</v>
      </c>
      <c r="G55" s="57">
        <v>16</v>
      </c>
      <c r="H55" s="56">
        <v>6.4</v>
      </c>
      <c r="I55" s="56">
        <v>6.7195999999999998</v>
      </c>
      <c r="J55" s="57">
        <v>84</v>
      </c>
      <c r="K55" s="57" t="s">
        <v>67</v>
      </c>
      <c r="L55" s="57" t="s">
        <v>100</v>
      </c>
      <c r="M55" s="58" t="s">
        <v>69</v>
      </c>
      <c r="N55" s="58"/>
      <c r="O55" s="57">
        <v>180</v>
      </c>
      <c r="P55" s="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91"/>
      <c r="R55" s="91"/>
      <c r="S55" s="91"/>
      <c r="T55" s="91"/>
      <c r="U55" s="59"/>
      <c r="V55" s="59"/>
      <c r="W55" s="60" t="s">
        <v>70</v>
      </c>
      <c r="X55" s="61">
        <v>0</v>
      </c>
      <c r="Y55" s="62">
        <f t="shared" si="0"/>
        <v>0</v>
      </c>
      <c r="Z55" s="63">
        <f t="shared" si="1"/>
        <v>0</v>
      </c>
      <c r="AA55" s="64"/>
      <c r="AB55" s="65"/>
      <c r="AC55" s="66" t="s">
        <v>115</v>
      </c>
      <c r="AG55" s="67"/>
      <c r="AJ55" s="68" t="s">
        <v>102</v>
      </c>
      <c r="AK55" s="68">
        <v>12</v>
      </c>
      <c r="BB55" s="69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5" t="s">
        <v>126</v>
      </c>
      <c r="B56" s="55" t="s">
        <v>127</v>
      </c>
      <c r="C56" s="8">
        <v>4301070968</v>
      </c>
      <c r="D56" s="84">
        <v>4607111036889</v>
      </c>
      <c r="E56" s="84"/>
      <c r="F56" s="56">
        <v>0.9</v>
      </c>
      <c r="G56" s="57">
        <v>8</v>
      </c>
      <c r="H56" s="56">
        <v>7.2</v>
      </c>
      <c r="I56" s="56">
        <v>7.4859999999999998</v>
      </c>
      <c r="J56" s="57">
        <v>84</v>
      </c>
      <c r="K56" s="57" t="s">
        <v>67</v>
      </c>
      <c r="L56" s="57" t="s">
        <v>100</v>
      </c>
      <c r="M56" s="58" t="s">
        <v>69</v>
      </c>
      <c r="N56" s="58"/>
      <c r="O56" s="57">
        <v>180</v>
      </c>
      <c r="P56" s="9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91"/>
      <c r="R56" s="91"/>
      <c r="S56" s="91"/>
      <c r="T56" s="91"/>
      <c r="U56" s="59"/>
      <c r="V56" s="59"/>
      <c r="W56" s="60" t="s">
        <v>70</v>
      </c>
      <c r="X56" s="61">
        <v>0</v>
      </c>
      <c r="Y56" s="62">
        <f t="shared" si="0"/>
        <v>0</v>
      </c>
      <c r="Z56" s="63">
        <f t="shared" si="1"/>
        <v>0</v>
      </c>
      <c r="AA56" s="64"/>
      <c r="AB56" s="65"/>
      <c r="AC56" s="66" t="s">
        <v>115</v>
      </c>
      <c r="AG56" s="67"/>
      <c r="AJ56" s="68" t="s">
        <v>102</v>
      </c>
      <c r="AK56" s="68">
        <v>12</v>
      </c>
      <c r="BB56" s="69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5" t="s">
        <v>128</v>
      </c>
      <c r="B57" s="55" t="s">
        <v>129</v>
      </c>
      <c r="C57" s="8">
        <v>4301071047</v>
      </c>
      <c r="D57" s="84">
        <v>4607111039330</v>
      </c>
      <c r="E57" s="84"/>
      <c r="F57" s="56">
        <v>0.7</v>
      </c>
      <c r="G57" s="57">
        <v>10</v>
      </c>
      <c r="H57" s="56">
        <v>7</v>
      </c>
      <c r="I57" s="56">
        <v>7.3</v>
      </c>
      <c r="J57" s="57">
        <v>84</v>
      </c>
      <c r="K57" s="57" t="s">
        <v>67</v>
      </c>
      <c r="L57" s="57" t="s">
        <v>100</v>
      </c>
      <c r="M57" s="58" t="s">
        <v>69</v>
      </c>
      <c r="N57" s="58"/>
      <c r="O57" s="57">
        <v>180</v>
      </c>
      <c r="P57" s="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91"/>
      <c r="R57" s="91"/>
      <c r="S57" s="91"/>
      <c r="T57" s="91"/>
      <c r="U57" s="59"/>
      <c r="V57" s="59"/>
      <c r="W57" s="60" t="s">
        <v>70</v>
      </c>
      <c r="X57" s="61">
        <v>36</v>
      </c>
      <c r="Y57" s="62">
        <f t="shared" si="0"/>
        <v>36</v>
      </c>
      <c r="Z57" s="63">
        <f t="shared" si="1"/>
        <v>0.55800000000000005</v>
      </c>
      <c r="AA57" s="64"/>
      <c r="AB57" s="65"/>
      <c r="AC57" s="66" t="s">
        <v>115</v>
      </c>
      <c r="AG57" s="67"/>
      <c r="AJ57" s="68" t="s">
        <v>102</v>
      </c>
      <c r="AK57" s="68">
        <v>12</v>
      </c>
      <c r="BB57" s="69" t="s">
        <v>1</v>
      </c>
      <c r="BM57" s="67">
        <f t="shared" si="2"/>
        <v>262.8</v>
      </c>
      <c r="BN57" s="67">
        <f t="shared" si="3"/>
        <v>262.8</v>
      </c>
      <c r="BO57" s="67">
        <f t="shared" si="4"/>
        <v>0.42857142857142855</v>
      </c>
      <c r="BP57" s="67">
        <f t="shared" si="5"/>
        <v>0.42857142857142855</v>
      </c>
    </row>
    <row r="58" spans="1:68" ht="12.75" customHeight="1" x14ac:dyDescent="0.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7" t="s">
        <v>73</v>
      </c>
      <c r="Q58" s="87"/>
      <c r="R58" s="87"/>
      <c r="S58" s="87"/>
      <c r="T58" s="87"/>
      <c r="U58" s="87"/>
      <c r="V58" s="87"/>
      <c r="W58" s="70" t="s">
        <v>70</v>
      </c>
      <c r="X58" s="71">
        <f>IFERROR(SUM(X46:X57),"0")</f>
        <v>36</v>
      </c>
      <c r="Y58" s="71">
        <f>IFERROR(SUM(Y46:Y57),"0")</f>
        <v>36</v>
      </c>
      <c r="Z58" s="71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0.55800000000000005</v>
      </c>
      <c r="AA58" s="72"/>
      <c r="AB58" s="72"/>
      <c r="AC58" s="72"/>
    </row>
    <row r="59" spans="1:68" ht="12.75" customHeight="1" x14ac:dyDescent="0.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7" t="s">
        <v>73</v>
      </c>
      <c r="Q59" s="87"/>
      <c r="R59" s="87"/>
      <c r="S59" s="87"/>
      <c r="T59" s="87"/>
      <c r="U59" s="87"/>
      <c r="V59" s="87"/>
      <c r="W59" s="70" t="s">
        <v>74</v>
      </c>
      <c r="X59" s="71">
        <f>IFERROR(SUMPRODUCT(X46:X57*H46:H57),"0")</f>
        <v>252</v>
      </c>
      <c r="Y59" s="71">
        <f>IFERROR(SUMPRODUCT(Y46:Y57*H46:H57),"0")</f>
        <v>252</v>
      </c>
      <c r="Z59" s="70"/>
      <c r="AA59" s="72"/>
      <c r="AB59" s="72"/>
      <c r="AC59" s="72"/>
    </row>
    <row r="60" spans="1:68" ht="16.5" hidden="1" customHeight="1" x14ac:dyDescent="0.25">
      <c r="A60" s="93" t="s">
        <v>130</v>
      </c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53"/>
      <c r="AB60" s="53"/>
      <c r="AC60" s="53"/>
    </row>
    <row r="61" spans="1:68" ht="14.25" hidden="1" customHeight="1" x14ac:dyDescent="0.25">
      <c r="A61" s="90" t="s">
        <v>64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54"/>
      <c r="AB61" s="54"/>
      <c r="AC61" s="54"/>
    </row>
    <row r="62" spans="1:68" ht="27" hidden="1" customHeight="1" x14ac:dyDescent="0.25">
      <c r="A62" s="55" t="s">
        <v>131</v>
      </c>
      <c r="B62" s="55" t="s">
        <v>132</v>
      </c>
      <c r="C62" s="8">
        <v>4301070977</v>
      </c>
      <c r="D62" s="84">
        <v>4607111037411</v>
      </c>
      <c r="E62" s="84"/>
      <c r="F62" s="56">
        <v>2.7</v>
      </c>
      <c r="G62" s="57">
        <v>1</v>
      </c>
      <c r="H62" s="56">
        <v>2.7</v>
      </c>
      <c r="I62" s="56">
        <v>2.8132000000000001</v>
      </c>
      <c r="J62" s="57">
        <v>234</v>
      </c>
      <c r="K62" s="57" t="s">
        <v>133</v>
      </c>
      <c r="L62" s="57" t="s">
        <v>100</v>
      </c>
      <c r="M62" s="58" t="s">
        <v>69</v>
      </c>
      <c r="N62" s="58"/>
      <c r="O62" s="57">
        <v>180</v>
      </c>
      <c r="P62" s="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91"/>
      <c r="R62" s="91"/>
      <c r="S62" s="91"/>
      <c r="T62" s="91"/>
      <c r="U62" s="59"/>
      <c r="V62" s="59"/>
      <c r="W62" s="60" t="s">
        <v>70</v>
      </c>
      <c r="X62" s="61">
        <v>0</v>
      </c>
      <c r="Y62" s="62">
        <f>IFERROR(IF(X62="","",X62),"")</f>
        <v>0</v>
      </c>
      <c r="Z62" s="63">
        <f>IFERROR(IF(X62="","",X62*0.00502),"")</f>
        <v>0</v>
      </c>
      <c r="AA62" s="64"/>
      <c r="AB62" s="65"/>
      <c r="AC62" s="66" t="s">
        <v>134</v>
      </c>
      <c r="AG62" s="67"/>
      <c r="AJ62" s="68" t="s">
        <v>102</v>
      </c>
      <c r="AK62" s="68">
        <v>18</v>
      </c>
      <c r="BB62" s="69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hidden="1" customHeight="1" x14ac:dyDescent="0.25">
      <c r="A63" s="55" t="s">
        <v>135</v>
      </c>
      <c r="B63" s="55" t="s">
        <v>136</v>
      </c>
      <c r="C63" s="8">
        <v>4301070981</v>
      </c>
      <c r="D63" s="84">
        <v>4607111036728</v>
      </c>
      <c r="E63" s="84"/>
      <c r="F63" s="56">
        <v>5</v>
      </c>
      <c r="G63" s="57">
        <v>1</v>
      </c>
      <c r="H63" s="56">
        <v>5</v>
      </c>
      <c r="I63" s="56">
        <v>5.2131999999999996</v>
      </c>
      <c r="J63" s="57">
        <v>144</v>
      </c>
      <c r="K63" s="57" t="s">
        <v>67</v>
      </c>
      <c r="L63" s="57" t="s">
        <v>100</v>
      </c>
      <c r="M63" s="58" t="s">
        <v>69</v>
      </c>
      <c r="N63" s="58"/>
      <c r="O63" s="57">
        <v>180</v>
      </c>
      <c r="P63" s="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91"/>
      <c r="R63" s="91"/>
      <c r="S63" s="91"/>
      <c r="T63" s="91"/>
      <c r="U63" s="59"/>
      <c r="V63" s="59"/>
      <c r="W63" s="60" t="s">
        <v>70</v>
      </c>
      <c r="X63" s="61">
        <v>0</v>
      </c>
      <c r="Y63" s="62">
        <f>IFERROR(IF(X63="","",X63),"")</f>
        <v>0</v>
      </c>
      <c r="Z63" s="63">
        <f>IFERROR(IF(X63="","",X63*0.00866),"")</f>
        <v>0</v>
      </c>
      <c r="AA63" s="64"/>
      <c r="AB63" s="65"/>
      <c r="AC63" s="66" t="s">
        <v>134</v>
      </c>
      <c r="AG63" s="67"/>
      <c r="AJ63" s="68" t="s">
        <v>102</v>
      </c>
      <c r="AK63" s="68">
        <v>12</v>
      </c>
      <c r="BB63" s="69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2.75" hidden="1" customHeight="1" x14ac:dyDescent="0.2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7" t="s">
        <v>73</v>
      </c>
      <c r="Q64" s="87"/>
      <c r="R64" s="87"/>
      <c r="S64" s="87"/>
      <c r="T64" s="87"/>
      <c r="U64" s="87"/>
      <c r="V64" s="87"/>
      <c r="W64" s="70" t="s">
        <v>70</v>
      </c>
      <c r="X64" s="71">
        <f>IFERROR(SUM(X62:X63),"0")</f>
        <v>0</v>
      </c>
      <c r="Y64" s="71">
        <f>IFERROR(SUM(Y62:Y63),"0")</f>
        <v>0</v>
      </c>
      <c r="Z64" s="71">
        <f>IFERROR(IF(Z62="",0,Z62),"0")+IFERROR(IF(Z63="",0,Z63),"0")</f>
        <v>0</v>
      </c>
      <c r="AA64" s="72"/>
      <c r="AB64" s="72"/>
      <c r="AC64" s="72"/>
    </row>
    <row r="65" spans="1:68" ht="12.75" hidden="1" customHeight="1" x14ac:dyDescent="0.2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7" t="s">
        <v>73</v>
      </c>
      <c r="Q65" s="87"/>
      <c r="R65" s="87"/>
      <c r="S65" s="87"/>
      <c r="T65" s="87"/>
      <c r="U65" s="87"/>
      <c r="V65" s="87"/>
      <c r="W65" s="70" t="s">
        <v>74</v>
      </c>
      <c r="X65" s="71">
        <f>IFERROR(SUMPRODUCT(X62:X63*H62:H63),"0")</f>
        <v>0</v>
      </c>
      <c r="Y65" s="71">
        <f>IFERROR(SUMPRODUCT(Y62:Y63*H62:H63),"0")</f>
        <v>0</v>
      </c>
      <c r="Z65" s="70"/>
      <c r="AA65" s="72"/>
      <c r="AB65" s="72"/>
      <c r="AC65" s="72"/>
    </row>
    <row r="66" spans="1:68" ht="16.5" hidden="1" customHeight="1" x14ac:dyDescent="0.25">
      <c r="A66" s="93" t="s">
        <v>137</v>
      </c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53"/>
      <c r="AB66" s="53"/>
      <c r="AC66" s="53"/>
    </row>
    <row r="67" spans="1:68" ht="14.25" hidden="1" customHeight="1" x14ac:dyDescent="0.25">
      <c r="A67" s="90" t="s">
        <v>138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54"/>
      <c r="AB67" s="54"/>
      <c r="AC67" s="54"/>
    </row>
    <row r="68" spans="1:68" ht="27" customHeight="1" x14ac:dyDescent="0.25">
      <c r="A68" s="55" t="s">
        <v>139</v>
      </c>
      <c r="B68" s="55" t="s">
        <v>140</v>
      </c>
      <c r="C68" s="8">
        <v>4301135584</v>
      </c>
      <c r="D68" s="84">
        <v>4607111033659</v>
      </c>
      <c r="E68" s="84"/>
      <c r="F68" s="56">
        <v>0.3</v>
      </c>
      <c r="G68" s="57">
        <v>12</v>
      </c>
      <c r="H68" s="56">
        <v>3.6</v>
      </c>
      <c r="I68" s="56">
        <v>4.3036000000000003</v>
      </c>
      <c r="J68" s="57">
        <v>70</v>
      </c>
      <c r="K68" s="57" t="s">
        <v>80</v>
      </c>
      <c r="L68" s="57" t="s">
        <v>68</v>
      </c>
      <c r="M68" s="58" t="s">
        <v>69</v>
      </c>
      <c r="N68" s="58"/>
      <c r="O68" s="57">
        <v>180</v>
      </c>
      <c r="P68" s="85" t="s">
        <v>141</v>
      </c>
      <c r="Q68" s="85"/>
      <c r="R68" s="85"/>
      <c r="S68" s="85"/>
      <c r="T68" s="85"/>
      <c r="U68" s="59"/>
      <c r="V68" s="59"/>
      <c r="W68" s="60" t="s">
        <v>70</v>
      </c>
      <c r="X68" s="61">
        <v>28</v>
      </c>
      <c r="Y68" s="62">
        <f>IFERROR(IF(X68="","",X68),"")</f>
        <v>28</v>
      </c>
      <c r="Z68" s="63">
        <f>IFERROR(IF(X68="","",X68*0.01788),"")</f>
        <v>0.50063999999999997</v>
      </c>
      <c r="AA68" s="64"/>
      <c r="AB68" s="65"/>
      <c r="AC68" s="66" t="s">
        <v>142</v>
      </c>
      <c r="AG68" s="67"/>
      <c r="AJ68" s="68" t="s">
        <v>72</v>
      </c>
      <c r="AK68" s="68">
        <v>1</v>
      </c>
      <c r="BB68" s="69" t="s">
        <v>82</v>
      </c>
      <c r="BM68" s="67">
        <f>IFERROR(X68*I68,"0")</f>
        <v>120.50080000000001</v>
      </c>
      <c r="BN68" s="67">
        <f>IFERROR(Y68*I68,"0")</f>
        <v>120.50080000000001</v>
      </c>
      <c r="BO68" s="67">
        <f>IFERROR(X68/J68,"0")</f>
        <v>0.4</v>
      </c>
      <c r="BP68" s="67">
        <f>IFERROR(Y68/J68,"0")</f>
        <v>0.4</v>
      </c>
    </row>
    <row r="69" spans="1:68" ht="12.75" customHeight="1" x14ac:dyDescent="0.2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7" t="s">
        <v>73</v>
      </c>
      <c r="Q69" s="87"/>
      <c r="R69" s="87"/>
      <c r="S69" s="87"/>
      <c r="T69" s="87"/>
      <c r="U69" s="87"/>
      <c r="V69" s="87"/>
      <c r="W69" s="70" t="s">
        <v>70</v>
      </c>
      <c r="X69" s="71">
        <f>IFERROR(SUM(X68:X68),"0")</f>
        <v>28</v>
      </c>
      <c r="Y69" s="71">
        <f>IFERROR(SUM(Y68:Y68),"0")</f>
        <v>28</v>
      </c>
      <c r="Z69" s="71">
        <f>IFERROR(IF(Z68="",0,Z68),"0")</f>
        <v>0.50063999999999997</v>
      </c>
      <c r="AA69" s="72"/>
      <c r="AB69" s="72"/>
      <c r="AC69" s="72"/>
    </row>
    <row r="70" spans="1:68" ht="12.75" customHeight="1" x14ac:dyDescent="0.2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7" t="s">
        <v>73</v>
      </c>
      <c r="Q70" s="87"/>
      <c r="R70" s="87"/>
      <c r="S70" s="87"/>
      <c r="T70" s="87"/>
      <c r="U70" s="87"/>
      <c r="V70" s="87"/>
      <c r="W70" s="70" t="s">
        <v>74</v>
      </c>
      <c r="X70" s="71">
        <f>IFERROR(SUMPRODUCT(X68:X68*H68:H68),"0")</f>
        <v>100.8</v>
      </c>
      <c r="Y70" s="71">
        <f>IFERROR(SUMPRODUCT(Y68:Y68*H68:H68),"0")</f>
        <v>100.8</v>
      </c>
      <c r="Z70" s="70"/>
      <c r="AA70" s="72"/>
      <c r="AB70" s="72"/>
      <c r="AC70" s="72"/>
    </row>
    <row r="71" spans="1:68" ht="16.5" hidden="1" customHeight="1" x14ac:dyDescent="0.25">
      <c r="A71" s="93" t="s">
        <v>143</v>
      </c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53"/>
      <c r="AB71" s="53"/>
      <c r="AC71" s="53"/>
    </row>
    <row r="72" spans="1:68" ht="14.25" hidden="1" customHeight="1" x14ac:dyDescent="0.25">
      <c r="A72" s="90" t="s">
        <v>144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54"/>
      <c r="AB72" s="54"/>
      <c r="AC72" s="54"/>
    </row>
    <row r="73" spans="1:68" ht="27" customHeight="1" x14ac:dyDescent="0.25">
      <c r="A73" s="55" t="s">
        <v>145</v>
      </c>
      <c r="B73" s="55" t="s">
        <v>146</v>
      </c>
      <c r="C73" s="8">
        <v>4301131021</v>
      </c>
      <c r="D73" s="84">
        <v>4607111034137</v>
      </c>
      <c r="E73" s="84"/>
      <c r="F73" s="56">
        <v>0.3</v>
      </c>
      <c r="G73" s="57">
        <v>12</v>
      </c>
      <c r="H73" s="56">
        <v>3.6</v>
      </c>
      <c r="I73" s="56">
        <v>4.3036000000000003</v>
      </c>
      <c r="J73" s="57">
        <v>70</v>
      </c>
      <c r="K73" s="57" t="s">
        <v>80</v>
      </c>
      <c r="L73" s="57" t="s">
        <v>100</v>
      </c>
      <c r="M73" s="58" t="s">
        <v>69</v>
      </c>
      <c r="N73" s="58"/>
      <c r="O73" s="57">
        <v>180</v>
      </c>
      <c r="P73" s="9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91"/>
      <c r="R73" s="91"/>
      <c r="S73" s="91"/>
      <c r="T73" s="91"/>
      <c r="U73" s="59"/>
      <c r="V73" s="59"/>
      <c r="W73" s="60" t="s">
        <v>70</v>
      </c>
      <c r="X73" s="61">
        <v>70</v>
      </c>
      <c r="Y73" s="62">
        <f>IFERROR(IF(X73="","",X73),"")</f>
        <v>70</v>
      </c>
      <c r="Z73" s="63">
        <f>IFERROR(IF(X73="","",X73*0.01788),"")</f>
        <v>1.2516</v>
      </c>
      <c r="AA73" s="64"/>
      <c r="AB73" s="65"/>
      <c r="AC73" s="66" t="s">
        <v>147</v>
      </c>
      <c r="AG73" s="67"/>
      <c r="AJ73" s="68" t="s">
        <v>102</v>
      </c>
      <c r="AK73" s="68">
        <v>14</v>
      </c>
      <c r="BB73" s="69" t="s">
        <v>82</v>
      </c>
      <c r="BM73" s="67">
        <f>IFERROR(X73*I73,"0")</f>
        <v>301.25200000000001</v>
      </c>
      <c r="BN73" s="67">
        <f>IFERROR(Y73*I73,"0")</f>
        <v>301.25200000000001</v>
      </c>
      <c r="BO73" s="67">
        <f>IFERROR(X73/J73,"0")</f>
        <v>1</v>
      </c>
      <c r="BP73" s="67">
        <f>IFERROR(Y73/J73,"0")</f>
        <v>1</v>
      </c>
    </row>
    <row r="74" spans="1:68" ht="27" customHeight="1" x14ac:dyDescent="0.25">
      <c r="A74" s="55" t="s">
        <v>148</v>
      </c>
      <c r="B74" s="55" t="s">
        <v>149</v>
      </c>
      <c r="C74" s="8">
        <v>4301131022</v>
      </c>
      <c r="D74" s="84">
        <v>4607111034120</v>
      </c>
      <c r="E74" s="84"/>
      <c r="F74" s="56">
        <v>0.3</v>
      </c>
      <c r="G74" s="57">
        <v>12</v>
      </c>
      <c r="H74" s="56">
        <v>3.6</v>
      </c>
      <c r="I74" s="56">
        <v>4.3036000000000003</v>
      </c>
      <c r="J74" s="57">
        <v>70</v>
      </c>
      <c r="K74" s="57" t="s">
        <v>80</v>
      </c>
      <c r="L74" s="57" t="s">
        <v>100</v>
      </c>
      <c r="M74" s="58" t="s">
        <v>69</v>
      </c>
      <c r="N74" s="58"/>
      <c r="O74" s="57">
        <v>180</v>
      </c>
      <c r="P74" s="9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91"/>
      <c r="R74" s="91"/>
      <c r="S74" s="91"/>
      <c r="T74" s="91"/>
      <c r="U74" s="59"/>
      <c r="V74" s="59"/>
      <c r="W74" s="60" t="s">
        <v>70</v>
      </c>
      <c r="X74" s="61">
        <v>28</v>
      </c>
      <c r="Y74" s="62">
        <f>IFERROR(IF(X74="","",X74),"")</f>
        <v>28</v>
      </c>
      <c r="Z74" s="63">
        <f>IFERROR(IF(X74="","",X74*0.01788),"")</f>
        <v>0.50063999999999997</v>
      </c>
      <c r="AA74" s="64"/>
      <c r="AB74" s="65"/>
      <c r="AC74" s="66" t="s">
        <v>150</v>
      </c>
      <c r="AG74" s="67"/>
      <c r="AJ74" s="68" t="s">
        <v>102</v>
      </c>
      <c r="AK74" s="68">
        <v>14</v>
      </c>
      <c r="BB74" s="69" t="s">
        <v>82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12.75" customHeight="1" x14ac:dyDescent="0.2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7" t="s">
        <v>73</v>
      </c>
      <c r="Q75" s="87"/>
      <c r="R75" s="87"/>
      <c r="S75" s="87"/>
      <c r="T75" s="87"/>
      <c r="U75" s="87"/>
      <c r="V75" s="87"/>
      <c r="W75" s="70" t="s">
        <v>70</v>
      </c>
      <c r="X75" s="71">
        <f>IFERROR(SUM(X73:X74),"0")</f>
        <v>98</v>
      </c>
      <c r="Y75" s="71">
        <f>IFERROR(SUM(Y73:Y74),"0")</f>
        <v>98</v>
      </c>
      <c r="Z75" s="71">
        <f>IFERROR(IF(Z73="",0,Z73),"0")+IFERROR(IF(Z74="",0,Z74),"0")</f>
        <v>1.75224</v>
      </c>
      <c r="AA75" s="72"/>
      <c r="AB75" s="72"/>
      <c r="AC75" s="72"/>
    </row>
    <row r="76" spans="1:68" ht="12.75" customHeight="1" x14ac:dyDescent="0.2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7" t="s">
        <v>73</v>
      </c>
      <c r="Q76" s="87"/>
      <c r="R76" s="87"/>
      <c r="S76" s="87"/>
      <c r="T76" s="87"/>
      <c r="U76" s="87"/>
      <c r="V76" s="87"/>
      <c r="W76" s="70" t="s">
        <v>74</v>
      </c>
      <c r="X76" s="71">
        <f>IFERROR(SUMPRODUCT(X73:X74*H73:H74),"0")</f>
        <v>352.8</v>
      </c>
      <c r="Y76" s="71">
        <f>IFERROR(SUMPRODUCT(Y73:Y74*H73:H74),"0")</f>
        <v>352.8</v>
      </c>
      <c r="Z76" s="70"/>
      <c r="AA76" s="72"/>
      <c r="AB76" s="72"/>
      <c r="AC76" s="72"/>
    </row>
    <row r="77" spans="1:68" ht="16.5" hidden="1" customHeight="1" x14ac:dyDescent="0.25">
      <c r="A77" s="93" t="s">
        <v>151</v>
      </c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53"/>
      <c r="AB77" s="53"/>
      <c r="AC77" s="53"/>
    </row>
    <row r="78" spans="1:68" ht="14.25" hidden="1" customHeight="1" x14ac:dyDescent="0.25">
      <c r="A78" s="90" t="s">
        <v>138</v>
      </c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54"/>
      <c r="AB78" s="54"/>
      <c r="AC78" s="54"/>
    </row>
    <row r="79" spans="1:68" ht="27" customHeight="1" x14ac:dyDescent="0.25">
      <c r="A79" s="55" t="s">
        <v>152</v>
      </c>
      <c r="B79" s="55" t="s">
        <v>153</v>
      </c>
      <c r="C79" s="8">
        <v>4301135575</v>
      </c>
      <c r="D79" s="84">
        <v>4607111035141</v>
      </c>
      <c r="E79" s="84"/>
      <c r="F79" s="56">
        <v>0.3</v>
      </c>
      <c r="G79" s="57">
        <v>12</v>
      </c>
      <c r="H79" s="56">
        <v>3.6</v>
      </c>
      <c r="I79" s="56">
        <v>4.3036000000000003</v>
      </c>
      <c r="J79" s="57">
        <v>70</v>
      </c>
      <c r="K79" s="57" t="s">
        <v>80</v>
      </c>
      <c r="L79" s="57" t="s">
        <v>68</v>
      </c>
      <c r="M79" s="58" t="s">
        <v>69</v>
      </c>
      <c r="N79" s="58"/>
      <c r="O79" s="57">
        <v>180</v>
      </c>
      <c r="P79" s="85" t="s">
        <v>154</v>
      </c>
      <c r="Q79" s="85"/>
      <c r="R79" s="85"/>
      <c r="S79" s="85"/>
      <c r="T79" s="85"/>
      <c r="U79" s="59"/>
      <c r="V79" s="59"/>
      <c r="W79" s="60" t="s">
        <v>70</v>
      </c>
      <c r="X79" s="61">
        <v>28</v>
      </c>
      <c r="Y79" s="62">
        <f t="shared" ref="Y79:Y84" si="6">IFERROR(IF(X79="","",X79),"")</f>
        <v>28</v>
      </c>
      <c r="Z79" s="63">
        <f t="shared" ref="Z79:Z84" si="7">IFERROR(IF(X79="","",X79*0.01788),"")</f>
        <v>0.50063999999999997</v>
      </c>
      <c r="AA79" s="64"/>
      <c r="AB79" s="65"/>
      <c r="AC79" s="66" t="s">
        <v>155</v>
      </c>
      <c r="AG79" s="67"/>
      <c r="AJ79" s="68" t="s">
        <v>72</v>
      </c>
      <c r="AK79" s="68">
        <v>1</v>
      </c>
      <c r="BB79" s="69" t="s">
        <v>82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customHeight="1" x14ac:dyDescent="0.25">
      <c r="A80" s="55" t="s">
        <v>156</v>
      </c>
      <c r="B80" s="55" t="s">
        <v>157</v>
      </c>
      <c r="C80" s="8">
        <v>4301135285</v>
      </c>
      <c r="D80" s="84">
        <v>4607111036407</v>
      </c>
      <c r="E80" s="84"/>
      <c r="F80" s="56">
        <v>0.3</v>
      </c>
      <c r="G80" s="57">
        <v>14</v>
      </c>
      <c r="H80" s="56">
        <v>4.2</v>
      </c>
      <c r="I80" s="56">
        <v>4.5292000000000003</v>
      </c>
      <c r="J80" s="57">
        <v>70</v>
      </c>
      <c r="K80" s="57" t="s">
        <v>80</v>
      </c>
      <c r="L80" s="57" t="s">
        <v>158</v>
      </c>
      <c r="M80" s="58" t="s">
        <v>69</v>
      </c>
      <c r="N80" s="58"/>
      <c r="O80" s="57">
        <v>180</v>
      </c>
      <c r="P80" s="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91"/>
      <c r="R80" s="91"/>
      <c r="S80" s="91"/>
      <c r="T80" s="91"/>
      <c r="U80" s="59"/>
      <c r="V80" s="59"/>
      <c r="W80" s="60" t="s">
        <v>70</v>
      </c>
      <c r="X80" s="61">
        <v>224</v>
      </c>
      <c r="Y80" s="62">
        <f t="shared" si="6"/>
        <v>224</v>
      </c>
      <c r="Z80" s="63">
        <f t="shared" si="7"/>
        <v>4.0051199999999998</v>
      </c>
      <c r="AA80" s="64"/>
      <c r="AB80" s="65"/>
      <c r="AC80" s="66" t="s">
        <v>159</v>
      </c>
      <c r="AG80" s="67"/>
      <c r="AJ80" s="68" t="s">
        <v>160</v>
      </c>
      <c r="AK80" s="68">
        <v>70</v>
      </c>
      <c r="BB80" s="69" t="s">
        <v>82</v>
      </c>
      <c r="BM80" s="67">
        <f t="shared" si="8"/>
        <v>1014.5408000000001</v>
      </c>
      <c r="BN80" s="67">
        <f t="shared" si="9"/>
        <v>1014.5408000000001</v>
      </c>
      <c r="BO80" s="67">
        <f t="shared" si="10"/>
        <v>3.2</v>
      </c>
      <c r="BP80" s="67">
        <f t="shared" si="11"/>
        <v>3.2</v>
      </c>
    </row>
    <row r="81" spans="1:68" ht="27" customHeight="1" x14ac:dyDescent="0.25">
      <c r="A81" s="55" t="s">
        <v>161</v>
      </c>
      <c r="B81" s="55" t="s">
        <v>162</v>
      </c>
      <c r="C81" s="8">
        <v>4301135569</v>
      </c>
      <c r="D81" s="84">
        <v>4607111033628</v>
      </c>
      <c r="E81" s="84"/>
      <c r="F81" s="56">
        <v>0.3</v>
      </c>
      <c r="G81" s="57">
        <v>12</v>
      </c>
      <c r="H81" s="56">
        <v>3.6</v>
      </c>
      <c r="I81" s="56">
        <v>4.3036000000000003</v>
      </c>
      <c r="J81" s="57">
        <v>70</v>
      </c>
      <c r="K81" s="57" t="s">
        <v>80</v>
      </c>
      <c r="L81" s="57" t="s">
        <v>68</v>
      </c>
      <c r="M81" s="58" t="s">
        <v>69</v>
      </c>
      <c r="N81" s="58"/>
      <c r="O81" s="57">
        <v>180</v>
      </c>
      <c r="P81" s="85" t="s">
        <v>163</v>
      </c>
      <c r="Q81" s="85"/>
      <c r="R81" s="85"/>
      <c r="S81" s="85"/>
      <c r="T81" s="85"/>
      <c r="U81" s="59"/>
      <c r="V81" s="59"/>
      <c r="W81" s="60" t="s">
        <v>70</v>
      </c>
      <c r="X81" s="61">
        <v>70</v>
      </c>
      <c r="Y81" s="62">
        <f t="shared" si="6"/>
        <v>70</v>
      </c>
      <c r="Z81" s="63">
        <f t="shared" si="7"/>
        <v>1.2516</v>
      </c>
      <c r="AA81" s="64"/>
      <c r="AB81" s="65"/>
      <c r="AC81" s="66" t="s">
        <v>142</v>
      </c>
      <c r="AG81" s="67"/>
      <c r="AJ81" s="68" t="s">
        <v>72</v>
      </c>
      <c r="AK81" s="68">
        <v>1</v>
      </c>
      <c r="BB81" s="69" t="s">
        <v>82</v>
      </c>
      <c r="BM81" s="67">
        <f t="shared" si="8"/>
        <v>301.25200000000001</v>
      </c>
      <c r="BN81" s="67">
        <f t="shared" si="9"/>
        <v>301.25200000000001</v>
      </c>
      <c r="BO81" s="67">
        <f t="shared" si="10"/>
        <v>1</v>
      </c>
      <c r="BP81" s="67">
        <f t="shared" si="11"/>
        <v>1</v>
      </c>
    </row>
    <row r="82" spans="1:68" ht="27" customHeight="1" x14ac:dyDescent="0.25">
      <c r="A82" s="55" t="s">
        <v>164</v>
      </c>
      <c r="B82" s="55" t="s">
        <v>165</v>
      </c>
      <c r="C82" s="8">
        <v>4301135565</v>
      </c>
      <c r="D82" s="84">
        <v>4607111033451</v>
      </c>
      <c r="E82" s="84"/>
      <c r="F82" s="56">
        <v>0.3</v>
      </c>
      <c r="G82" s="57">
        <v>12</v>
      </c>
      <c r="H82" s="56">
        <v>3.6</v>
      </c>
      <c r="I82" s="56">
        <v>4.3036000000000003</v>
      </c>
      <c r="J82" s="57">
        <v>70</v>
      </c>
      <c r="K82" s="57" t="s">
        <v>80</v>
      </c>
      <c r="L82" s="57" t="s">
        <v>68</v>
      </c>
      <c r="M82" s="58" t="s">
        <v>69</v>
      </c>
      <c r="N82" s="58"/>
      <c r="O82" s="57">
        <v>180</v>
      </c>
      <c r="P82" s="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91"/>
      <c r="R82" s="91"/>
      <c r="S82" s="91"/>
      <c r="T82" s="91"/>
      <c r="U82" s="59"/>
      <c r="V82" s="59"/>
      <c r="W82" s="60" t="s">
        <v>70</v>
      </c>
      <c r="X82" s="61">
        <v>70</v>
      </c>
      <c r="Y82" s="62">
        <f t="shared" si="6"/>
        <v>70</v>
      </c>
      <c r="Z82" s="63">
        <f t="shared" si="7"/>
        <v>1.2516</v>
      </c>
      <c r="AA82" s="64"/>
      <c r="AB82" s="65"/>
      <c r="AC82" s="66" t="s">
        <v>142</v>
      </c>
      <c r="AG82" s="67"/>
      <c r="AJ82" s="68" t="s">
        <v>72</v>
      </c>
      <c r="AK82" s="68">
        <v>1</v>
      </c>
      <c r="BB82" s="69" t="s">
        <v>82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customHeight="1" x14ac:dyDescent="0.25">
      <c r="A83" s="55" t="s">
        <v>166</v>
      </c>
      <c r="B83" s="55" t="s">
        <v>167</v>
      </c>
      <c r="C83" s="8">
        <v>4301135578</v>
      </c>
      <c r="D83" s="84">
        <v>4607111033444</v>
      </c>
      <c r="E83" s="84"/>
      <c r="F83" s="56">
        <v>0.3</v>
      </c>
      <c r="G83" s="57">
        <v>12</v>
      </c>
      <c r="H83" s="56">
        <v>3.6</v>
      </c>
      <c r="I83" s="56">
        <v>4.3036000000000003</v>
      </c>
      <c r="J83" s="57">
        <v>70</v>
      </c>
      <c r="K83" s="57" t="s">
        <v>80</v>
      </c>
      <c r="L83" s="57" t="s">
        <v>68</v>
      </c>
      <c r="M83" s="58" t="s">
        <v>69</v>
      </c>
      <c r="N83" s="58"/>
      <c r="O83" s="57">
        <v>180</v>
      </c>
      <c r="P83" s="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91"/>
      <c r="R83" s="91"/>
      <c r="S83" s="91"/>
      <c r="T83" s="91"/>
      <c r="U83" s="59"/>
      <c r="V83" s="59"/>
      <c r="W83" s="60" t="s">
        <v>70</v>
      </c>
      <c r="X83" s="61">
        <v>42</v>
      </c>
      <c r="Y83" s="62">
        <f t="shared" si="6"/>
        <v>42</v>
      </c>
      <c r="Z83" s="63">
        <f t="shared" si="7"/>
        <v>0.75095999999999996</v>
      </c>
      <c r="AA83" s="64"/>
      <c r="AB83" s="65"/>
      <c r="AC83" s="66" t="s">
        <v>142</v>
      </c>
      <c r="AG83" s="67"/>
      <c r="AJ83" s="68" t="s">
        <v>72</v>
      </c>
      <c r="AK83" s="68">
        <v>1</v>
      </c>
      <c r="BB83" s="69" t="s">
        <v>82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hidden="1" customHeight="1" x14ac:dyDescent="0.25">
      <c r="A84" s="55" t="s">
        <v>168</v>
      </c>
      <c r="B84" s="55" t="s">
        <v>169</v>
      </c>
      <c r="C84" s="8">
        <v>4301135290</v>
      </c>
      <c r="D84" s="84">
        <v>4607111035028</v>
      </c>
      <c r="E84" s="84"/>
      <c r="F84" s="56">
        <v>0.48</v>
      </c>
      <c r="G84" s="57">
        <v>8</v>
      </c>
      <c r="H84" s="56">
        <v>3.84</v>
      </c>
      <c r="I84" s="56">
        <v>4.4488000000000003</v>
      </c>
      <c r="J84" s="57">
        <v>70</v>
      </c>
      <c r="K84" s="57" t="s">
        <v>80</v>
      </c>
      <c r="L84" s="57" t="s">
        <v>68</v>
      </c>
      <c r="M84" s="58" t="s">
        <v>69</v>
      </c>
      <c r="N84" s="58"/>
      <c r="O84" s="57">
        <v>180</v>
      </c>
      <c r="P84" s="9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91"/>
      <c r="R84" s="91"/>
      <c r="S84" s="91"/>
      <c r="T84" s="91"/>
      <c r="U84" s="59"/>
      <c r="V84" s="59"/>
      <c r="W84" s="60" t="s">
        <v>70</v>
      </c>
      <c r="X84" s="61">
        <v>0</v>
      </c>
      <c r="Y84" s="62">
        <f t="shared" si="6"/>
        <v>0</v>
      </c>
      <c r="Z84" s="63">
        <f t="shared" si="7"/>
        <v>0</v>
      </c>
      <c r="AA84" s="64"/>
      <c r="AB84" s="65"/>
      <c r="AC84" s="66" t="s">
        <v>155</v>
      </c>
      <c r="AG84" s="67"/>
      <c r="AJ84" s="68" t="s">
        <v>72</v>
      </c>
      <c r="AK84" s="68">
        <v>1</v>
      </c>
      <c r="BB84" s="69" t="s">
        <v>82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12.75" customHeight="1" x14ac:dyDescent="0.2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7" t="s">
        <v>73</v>
      </c>
      <c r="Q85" s="87"/>
      <c r="R85" s="87"/>
      <c r="S85" s="87"/>
      <c r="T85" s="87"/>
      <c r="U85" s="87"/>
      <c r="V85" s="87"/>
      <c r="W85" s="70" t="s">
        <v>70</v>
      </c>
      <c r="X85" s="71">
        <f>IFERROR(SUM(X79:X84),"0")</f>
        <v>434</v>
      </c>
      <c r="Y85" s="71">
        <f>IFERROR(SUM(Y79:Y84),"0")</f>
        <v>434</v>
      </c>
      <c r="Z85" s="71">
        <f>IFERROR(IF(Z79="",0,Z79),"0")+IFERROR(IF(Z80="",0,Z80),"0")+IFERROR(IF(Z81="",0,Z81),"0")+IFERROR(IF(Z82="",0,Z82),"0")+IFERROR(IF(Z83="",0,Z83),"0")+IFERROR(IF(Z84="",0,Z84),"0")</f>
        <v>7.7599199999999993</v>
      </c>
      <c r="AA85" s="72"/>
      <c r="AB85" s="72"/>
      <c r="AC85" s="72"/>
    </row>
    <row r="86" spans="1:68" ht="12.75" customHeight="1" x14ac:dyDescent="0.2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7" t="s">
        <v>73</v>
      </c>
      <c r="Q86" s="87"/>
      <c r="R86" s="87"/>
      <c r="S86" s="87"/>
      <c r="T86" s="87"/>
      <c r="U86" s="87"/>
      <c r="V86" s="87"/>
      <c r="W86" s="70" t="s">
        <v>74</v>
      </c>
      <c r="X86" s="71">
        <f>IFERROR(SUMPRODUCT(X79:X84*H79:H84),"0")</f>
        <v>1696.8000000000002</v>
      </c>
      <c r="Y86" s="71">
        <f>IFERROR(SUMPRODUCT(Y79:Y84*H79:H84),"0")</f>
        <v>1696.8000000000002</v>
      </c>
      <c r="Z86" s="70"/>
      <c r="AA86" s="72"/>
      <c r="AB86" s="72"/>
      <c r="AC86" s="72"/>
    </row>
    <row r="87" spans="1:68" ht="16.5" hidden="1" customHeight="1" x14ac:dyDescent="0.25">
      <c r="A87" s="93" t="s">
        <v>170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53"/>
      <c r="AB87" s="53"/>
      <c r="AC87" s="53"/>
    </row>
    <row r="88" spans="1:68" ht="14.25" hidden="1" customHeight="1" x14ac:dyDescent="0.25">
      <c r="A88" s="90" t="s">
        <v>96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54"/>
      <c r="AB88" s="54"/>
      <c r="AC88" s="54"/>
    </row>
    <row r="89" spans="1:68" ht="27" hidden="1" customHeight="1" x14ac:dyDescent="0.25">
      <c r="A89" s="55" t="s">
        <v>171</v>
      </c>
      <c r="B89" s="55" t="s">
        <v>172</v>
      </c>
      <c r="C89" s="8">
        <v>4301190068</v>
      </c>
      <c r="D89" s="84">
        <v>4620207490365</v>
      </c>
      <c r="E89" s="84"/>
      <c r="F89" s="56">
        <v>7.0000000000000007E-2</v>
      </c>
      <c r="G89" s="57">
        <v>30</v>
      </c>
      <c r="H89" s="56">
        <v>2.1</v>
      </c>
      <c r="I89" s="56">
        <v>2.25</v>
      </c>
      <c r="J89" s="57">
        <v>100</v>
      </c>
      <c r="K89" s="57" t="s">
        <v>99</v>
      </c>
      <c r="L89" s="57" t="s">
        <v>68</v>
      </c>
      <c r="M89" s="58" t="s">
        <v>69</v>
      </c>
      <c r="N89" s="58"/>
      <c r="O89" s="57">
        <v>180</v>
      </c>
      <c r="P89" s="85" t="s">
        <v>173</v>
      </c>
      <c r="Q89" s="85"/>
      <c r="R89" s="85"/>
      <c r="S89" s="85"/>
      <c r="T89" s="85"/>
      <c r="U89" s="59"/>
      <c r="V89" s="59"/>
      <c r="W89" s="60" t="s">
        <v>70</v>
      </c>
      <c r="X89" s="61">
        <v>0</v>
      </c>
      <c r="Y89" s="62">
        <f>IFERROR(IF(X89="","",X89),"")</f>
        <v>0</v>
      </c>
      <c r="Z89" s="63">
        <f>IFERROR(IF(X89="","",X89*0.0095),"")</f>
        <v>0</v>
      </c>
      <c r="AA89" s="64"/>
      <c r="AB89" s="65"/>
      <c r="AC89" s="66" t="s">
        <v>174</v>
      </c>
      <c r="AG89" s="67"/>
      <c r="AJ89" s="68" t="s">
        <v>72</v>
      </c>
      <c r="AK89" s="68">
        <v>1</v>
      </c>
      <c r="BB89" s="69" t="s">
        <v>82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12.75" hidden="1" customHeight="1" x14ac:dyDescent="0.2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7" t="s">
        <v>73</v>
      </c>
      <c r="Q90" s="87"/>
      <c r="R90" s="87"/>
      <c r="S90" s="87"/>
      <c r="T90" s="87"/>
      <c r="U90" s="87"/>
      <c r="V90" s="87"/>
      <c r="W90" s="70" t="s">
        <v>70</v>
      </c>
      <c r="X90" s="71">
        <f>IFERROR(SUM(X89:X89),"0")</f>
        <v>0</v>
      </c>
      <c r="Y90" s="71">
        <f>IFERROR(SUM(Y89:Y89),"0")</f>
        <v>0</v>
      </c>
      <c r="Z90" s="71">
        <f>IFERROR(IF(Z89="",0,Z89),"0")</f>
        <v>0</v>
      </c>
      <c r="AA90" s="72"/>
      <c r="AB90" s="72"/>
      <c r="AC90" s="72"/>
    </row>
    <row r="91" spans="1:68" ht="12.75" hidden="1" customHeight="1" x14ac:dyDescent="0.2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7" t="s">
        <v>73</v>
      </c>
      <c r="Q91" s="87"/>
      <c r="R91" s="87"/>
      <c r="S91" s="87"/>
      <c r="T91" s="87"/>
      <c r="U91" s="87"/>
      <c r="V91" s="87"/>
      <c r="W91" s="70" t="s">
        <v>74</v>
      </c>
      <c r="X91" s="71">
        <f>IFERROR(SUMPRODUCT(X89:X89*H89:H89),"0")</f>
        <v>0</v>
      </c>
      <c r="Y91" s="71">
        <f>IFERROR(SUMPRODUCT(Y89:Y89*H89:H89),"0")</f>
        <v>0</v>
      </c>
      <c r="Z91" s="70"/>
      <c r="AA91" s="72"/>
      <c r="AB91" s="72"/>
      <c r="AC91" s="72"/>
    </row>
    <row r="92" spans="1:68" ht="16.5" hidden="1" customHeight="1" x14ac:dyDescent="0.25">
      <c r="A92" s="93" t="s">
        <v>175</v>
      </c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53"/>
      <c r="AB92" s="53"/>
      <c r="AC92" s="53"/>
    </row>
    <row r="93" spans="1:68" ht="14.25" hidden="1" customHeight="1" x14ac:dyDescent="0.25">
      <c r="A93" s="90" t="s">
        <v>176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54"/>
      <c r="AB93" s="54"/>
      <c r="AC93" s="54"/>
    </row>
    <row r="94" spans="1:68" ht="27" hidden="1" customHeight="1" x14ac:dyDescent="0.25">
      <c r="A94" s="55" t="s">
        <v>177</v>
      </c>
      <c r="B94" s="55" t="s">
        <v>178</v>
      </c>
      <c r="C94" s="8">
        <v>4301136042</v>
      </c>
      <c r="D94" s="84">
        <v>4607025784012</v>
      </c>
      <c r="E94" s="84"/>
      <c r="F94" s="56">
        <v>0.09</v>
      </c>
      <c r="G94" s="57">
        <v>24</v>
      </c>
      <c r="H94" s="56">
        <v>2.16</v>
      </c>
      <c r="I94" s="56">
        <v>2.4912000000000001</v>
      </c>
      <c r="J94" s="57">
        <v>126</v>
      </c>
      <c r="K94" s="57" t="s">
        <v>80</v>
      </c>
      <c r="L94" s="57" t="s">
        <v>100</v>
      </c>
      <c r="M94" s="58" t="s">
        <v>69</v>
      </c>
      <c r="N94" s="58"/>
      <c r="O94" s="57">
        <v>180</v>
      </c>
      <c r="P94" s="9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91"/>
      <c r="R94" s="91"/>
      <c r="S94" s="91"/>
      <c r="T94" s="91"/>
      <c r="U94" s="59"/>
      <c r="V94" s="59"/>
      <c r="W94" s="60" t="s">
        <v>70</v>
      </c>
      <c r="X94" s="61">
        <v>0</v>
      </c>
      <c r="Y94" s="62">
        <f>IFERROR(IF(X94="","",X94),"")</f>
        <v>0</v>
      </c>
      <c r="Z94" s="63">
        <f>IFERROR(IF(X94="","",X94*0.00936),"")</f>
        <v>0</v>
      </c>
      <c r="AA94" s="64"/>
      <c r="AB94" s="65"/>
      <c r="AC94" s="66" t="s">
        <v>179</v>
      </c>
      <c r="AG94" s="67"/>
      <c r="AJ94" s="68" t="s">
        <v>102</v>
      </c>
      <c r="AK94" s="68">
        <v>14</v>
      </c>
      <c r="BB94" s="69" t="s">
        <v>82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5" t="s">
        <v>180</v>
      </c>
      <c r="B95" s="55" t="s">
        <v>181</v>
      </c>
      <c r="C95" s="8">
        <v>4301136040</v>
      </c>
      <c r="D95" s="84">
        <v>4607025784319</v>
      </c>
      <c r="E95" s="84"/>
      <c r="F95" s="56">
        <v>0.36</v>
      </c>
      <c r="G95" s="57">
        <v>10</v>
      </c>
      <c r="H95" s="56">
        <v>3.6</v>
      </c>
      <c r="I95" s="56">
        <v>4.2439999999999998</v>
      </c>
      <c r="J95" s="57">
        <v>70</v>
      </c>
      <c r="K95" s="57" t="s">
        <v>80</v>
      </c>
      <c r="L95" s="57" t="s">
        <v>100</v>
      </c>
      <c r="M95" s="58" t="s">
        <v>69</v>
      </c>
      <c r="N95" s="58"/>
      <c r="O95" s="57">
        <v>180</v>
      </c>
      <c r="P95" s="9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91"/>
      <c r="R95" s="91"/>
      <c r="S95" s="91"/>
      <c r="T95" s="91"/>
      <c r="U95" s="59"/>
      <c r="V95" s="59"/>
      <c r="W95" s="60" t="s">
        <v>70</v>
      </c>
      <c r="X95" s="61">
        <v>14</v>
      </c>
      <c r="Y95" s="62">
        <f>IFERROR(IF(X95="","",X95),"")</f>
        <v>14</v>
      </c>
      <c r="Z95" s="63">
        <f>IFERROR(IF(X95="","",X95*0.01788),"")</f>
        <v>0.25031999999999999</v>
      </c>
      <c r="AA95" s="64"/>
      <c r="AB95" s="65"/>
      <c r="AC95" s="66" t="s">
        <v>182</v>
      </c>
      <c r="AG95" s="67"/>
      <c r="AJ95" s="68" t="s">
        <v>102</v>
      </c>
      <c r="AK95" s="68">
        <v>14</v>
      </c>
      <c r="BB95" s="69" t="s">
        <v>82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hidden="1" customHeight="1" x14ac:dyDescent="0.25">
      <c r="A96" s="55" t="s">
        <v>183</v>
      </c>
      <c r="B96" s="55" t="s">
        <v>184</v>
      </c>
      <c r="C96" s="8">
        <v>4301136039</v>
      </c>
      <c r="D96" s="84">
        <v>4607111035370</v>
      </c>
      <c r="E96" s="84"/>
      <c r="F96" s="56">
        <v>0.14000000000000001</v>
      </c>
      <c r="G96" s="57">
        <v>22</v>
      </c>
      <c r="H96" s="56">
        <v>3.08</v>
      </c>
      <c r="I96" s="56">
        <v>3.464</v>
      </c>
      <c r="J96" s="57">
        <v>84</v>
      </c>
      <c r="K96" s="57" t="s">
        <v>67</v>
      </c>
      <c r="L96" s="57" t="s">
        <v>100</v>
      </c>
      <c r="M96" s="58" t="s">
        <v>69</v>
      </c>
      <c r="N96" s="58"/>
      <c r="O96" s="57">
        <v>180</v>
      </c>
      <c r="P96" s="9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91"/>
      <c r="R96" s="91"/>
      <c r="S96" s="91"/>
      <c r="T96" s="91"/>
      <c r="U96" s="59"/>
      <c r="V96" s="59"/>
      <c r="W96" s="60" t="s">
        <v>70</v>
      </c>
      <c r="X96" s="61">
        <v>0</v>
      </c>
      <c r="Y96" s="62">
        <f>IFERROR(IF(X96="","",X96),"")</f>
        <v>0</v>
      </c>
      <c r="Z96" s="63">
        <f>IFERROR(IF(X96="","",X96*0.0155),"")</f>
        <v>0</v>
      </c>
      <c r="AA96" s="64"/>
      <c r="AB96" s="65"/>
      <c r="AC96" s="66" t="s">
        <v>185</v>
      </c>
      <c r="AG96" s="67"/>
      <c r="AJ96" s="68" t="s">
        <v>102</v>
      </c>
      <c r="AK96" s="68">
        <v>12</v>
      </c>
      <c r="BB96" s="69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2.75" customHeight="1" x14ac:dyDescent="0.2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7" t="s">
        <v>73</v>
      </c>
      <c r="Q97" s="87"/>
      <c r="R97" s="87"/>
      <c r="S97" s="87"/>
      <c r="T97" s="87"/>
      <c r="U97" s="87"/>
      <c r="V97" s="87"/>
      <c r="W97" s="70" t="s">
        <v>70</v>
      </c>
      <c r="X97" s="71">
        <f>IFERROR(SUM(X94:X96),"0")</f>
        <v>14</v>
      </c>
      <c r="Y97" s="71">
        <f>IFERROR(SUM(Y94:Y96),"0")</f>
        <v>14</v>
      </c>
      <c r="Z97" s="71">
        <f>IFERROR(IF(Z94="",0,Z94),"0")+IFERROR(IF(Z95="",0,Z95),"0")+IFERROR(IF(Z96="",0,Z96),"0")</f>
        <v>0.25031999999999999</v>
      </c>
      <c r="AA97" s="72"/>
      <c r="AB97" s="72"/>
      <c r="AC97" s="72"/>
    </row>
    <row r="98" spans="1:68" ht="12.75" customHeight="1" x14ac:dyDescent="0.2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7" t="s">
        <v>73</v>
      </c>
      <c r="Q98" s="87"/>
      <c r="R98" s="87"/>
      <c r="S98" s="87"/>
      <c r="T98" s="87"/>
      <c r="U98" s="87"/>
      <c r="V98" s="87"/>
      <c r="W98" s="70" t="s">
        <v>74</v>
      </c>
      <c r="X98" s="71">
        <f>IFERROR(SUMPRODUCT(X94:X96*H94:H96),"0")</f>
        <v>50.4</v>
      </c>
      <c r="Y98" s="71">
        <f>IFERROR(SUMPRODUCT(Y94:Y96*H94:H96),"0")</f>
        <v>50.4</v>
      </c>
      <c r="Z98" s="70"/>
      <c r="AA98" s="72"/>
      <c r="AB98" s="72"/>
      <c r="AC98" s="72"/>
    </row>
    <row r="99" spans="1:68" ht="16.5" hidden="1" customHeight="1" x14ac:dyDescent="0.25">
      <c r="A99" s="93" t="s">
        <v>186</v>
      </c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53"/>
      <c r="AB99" s="53"/>
      <c r="AC99" s="53"/>
    </row>
    <row r="100" spans="1:68" ht="14.25" hidden="1" customHeight="1" x14ac:dyDescent="0.25">
      <c r="A100" s="90" t="s">
        <v>64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54"/>
      <c r="AB100" s="54"/>
      <c r="AC100" s="54"/>
    </row>
    <row r="101" spans="1:68" ht="27" customHeight="1" x14ac:dyDescent="0.25">
      <c r="A101" s="55" t="s">
        <v>187</v>
      </c>
      <c r="B101" s="55" t="s">
        <v>188</v>
      </c>
      <c r="C101" s="8">
        <v>4301071051</v>
      </c>
      <c r="D101" s="84">
        <v>4607111039262</v>
      </c>
      <c r="E101" s="84"/>
      <c r="F101" s="56">
        <v>0.4</v>
      </c>
      <c r="G101" s="57">
        <v>16</v>
      </c>
      <c r="H101" s="56">
        <v>6.4</v>
      </c>
      <c r="I101" s="56">
        <v>6.7195999999999998</v>
      </c>
      <c r="J101" s="57">
        <v>84</v>
      </c>
      <c r="K101" s="57" t="s">
        <v>67</v>
      </c>
      <c r="L101" s="57" t="s">
        <v>100</v>
      </c>
      <c r="M101" s="58" t="s">
        <v>69</v>
      </c>
      <c r="N101" s="58"/>
      <c r="O101" s="57">
        <v>180</v>
      </c>
      <c r="P101" s="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91"/>
      <c r="R101" s="91"/>
      <c r="S101" s="91"/>
      <c r="T101" s="91"/>
      <c r="U101" s="59"/>
      <c r="V101" s="59"/>
      <c r="W101" s="60" t="s">
        <v>70</v>
      </c>
      <c r="X101" s="61">
        <v>36</v>
      </c>
      <c r="Y101" s="62">
        <f t="shared" ref="Y101:Y107" si="12">IFERROR(IF(X101="","",X101),"")</f>
        <v>36</v>
      </c>
      <c r="Z101" s="63">
        <f t="shared" ref="Z101:Z107" si="13">IFERROR(IF(X101="","",X101*0.0155),"")</f>
        <v>0.55800000000000005</v>
      </c>
      <c r="AA101" s="64"/>
      <c r="AB101" s="65"/>
      <c r="AC101" s="66" t="s">
        <v>134</v>
      </c>
      <c r="AG101" s="67"/>
      <c r="AJ101" s="68" t="s">
        <v>102</v>
      </c>
      <c r="AK101" s="68">
        <v>12</v>
      </c>
      <c r="BB101" s="69" t="s">
        <v>1</v>
      </c>
      <c r="BM101" s="67">
        <f t="shared" ref="BM101:BM107" si="14">IFERROR(X101*I101,"0")</f>
        <v>241.90559999999999</v>
      </c>
      <c r="BN101" s="67">
        <f t="shared" ref="BN101:BN107" si="15">IFERROR(Y101*I101,"0")</f>
        <v>241.90559999999999</v>
      </c>
      <c r="BO101" s="67">
        <f t="shared" ref="BO101:BO107" si="16">IFERROR(X101/J101,"0")</f>
        <v>0.42857142857142855</v>
      </c>
      <c r="BP101" s="67">
        <f t="shared" ref="BP101:BP107" si="17">IFERROR(Y101/J101,"0")</f>
        <v>0.42857142857142855</v>
      </c>
    </row>
    <row r="102" spans="1:68" ht="27" hidden="1" customHeight="1" x14ac:dyDescent="0.25">
      <c r="A102" s="55" t="s">
        <v>189</v>
      </c>
      <c r="B102" s="55" t="s">
        <v>190</v>
      </c>
      <c r="C102" s="8">
        <v>4301070976</v>
      </c>
      <c r="D102" s="84">
        <v>4607111034144</v>
      </c>
      <c r="E102" s="84"/>
      <c r="F102" s="56">
        <v>0.9</v>
      </c>
      <c r="G102" s="57">
        <v>8</v>
      </c>
      <c r="H102" s="56">
        <v>7.2</v>
      </c>
      <c r="I102" s="56">
        <v>7.4859999999999998</v>
      </c>
      <c r="J102" s="57">
        <v>84</v>
      </c>
      <c r="K102" s="57" t="s">
        <v>67</v>
      </c>
      <c r="L102" s="57" t="s">
        <v>158</v>
      </c>
      <c r="M102" s="58" t="s">
        <v>69</v>
      </c>
      <c r="N102" s="58"/>
      <c r="O102" s="57">
        <v>180</v>
      </c>
      <c r="P102" s="9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91"/>
      <c r="R102" s="91"/>
      <c r="S102" s="91"/>
      <c r="T102" s="91"/>
      <c r="U102" s="59"/>
      <c r="V102" s="59"/>
      <c r="W102" s="60" t="s">
        <v>70</v>
      </c>
      <c r="X102" s="61">
        <v>0</v>
      </c>
      <c r="Y102" s="62">
        <f t="shared" si="12"/>
        <v>0</v>
      </c>
      <c r="Z102" s="63">
        <f t="shared" si="13"/>
        <v>0</v>
      </c>
      <c r="AA102" s="64"/>
      <c r="AB102" s="65"/>
      <c r="AC102" s="66" t="s">
        <v>134</v>
      </c>
      <c r="AG102" s="67"/>
      <c r="AJ102" s="68" t="s">
        <v>160</v>
      </c>
      <c r="AK102" s="68">
        <v>84</v>
      </c>
      <c r="BB102" s="6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5" t="s">
        <v>191</v>
      </c>
      <c r="B103" s="55" t="s">
        <v>192</v>
      </c>
      <c r="C103" s="8">
        <v>4301071038</v>
      </c>
      <c r="D103" s="84">
        <v>4607111039248</v>
      </c>
      <c r="E103" s="84"/>
      <c r="F103" s="56">
        <v>0.7</v>
      </c>
      <c r="G103" s="57">
        <v>10</v>
      </c>
      <c r="H103" s="56">
        <v>7</v>
      </c>
      <c r="I103" s="56">
        <v>7.3</v>
      </c>
      <c r="J103" s="57">
        <v>84</v>
      </c>
      <c r="K103" s="57" t="s">
        <v>67</v>
      </c>
      <c r="L103" s="57" t="s">
        <v>100</v>
      </c>
      <c r="M103" s="58" t="s">
        <v>69</v>
      </c>
      <c r="N103" s="58"/>
      <c r="O103" s="57">
        <v>180</v>
      </c>
      <c r="P103" s="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91"/>
      <c r="R103" s="91"/>
      <c r="S103" s="91"/>
      <c r="T103" s="91"/>
      <c r="U103" s="59"/>
      <c r="V103" s="59"/>
      <c r="W103" s="60" t="s">
        <v>70</v>
      </c>
      <c r="X103" s="61">
        <v>60</v>
      </c>
      <c r="Y103" s="62">
        <f t="shared" si="12"/>
        <v>60</v>
      </c>
      <c r="Z103" s="63">
        <f t="shared" si="13"/>
        <v>0.92999999999999994</v>
      </c>
      <c r="AA103" s="64"/>
      <c r="AB103" s="65"/>
      <c r="AC103" s="66" t="s">
        <v>134</v>
      </c>
      <c r="AG103" s="67"/>
      <c r="AJ103" s="68" t="s">
        <v>102</v>
      </c>
      <c r="AK103" s="68">
        <v>12</v>
      </c>
      <c r="BB103" s="69" t="s">
        <v>1</v>
      </c>
      <c r="BM103" s="67">
        <f t="shared" si="14"/>
        <v>438</v>
      </c>
      <c r="BN103" s="67">
        <f t="shared" si="15"/>
        <v>438</v>
      </c>
      <c r="BO103" s="67">
        <f t="shared" si="16"/>
        <v>0.7142857142857143</v>
      </c>
      <c r="BP103" s="67">
        <f t="shared" si="17"/>
        <v>0.7142857142857143</v>
      </c>
    </row>
    <row r="104" spans="1:68" ht="27" hidden="1" customHeight="1" x14ac:dyDescent="0.25">
      <c r="A104" s="55" t="s">
        <v>193</v>
      </c>
      <c r="B104" s="55" t="s">
        <v>194</v>
      </c>
      <c r="C104" s="8">
        <v>4301070973</v>
      </c>
      <c r="D104" s="84">
        <v>4607111033987</v>
      </c>
      <c r="E104" s="84"/>
      <c r="F104" s="56">
        <v>0.43</v>
      </c>
      <c r="G104" s="57">
        <v>16</v>
      </c>
      <c r="H104" s="56">
        <v>6.88</v>
      </c>
      <c r="I104" s="56">
        <v>7.1996000000000002</v>
      </c>
      <c r="J104" s="57">
        <v>84</v>
      </c>
      <c r="K104" s="57" t="s">
        <v>67</v>
      </c>
      <c r="L104" s="57" t="s">
        <v>100</v>
      </c>
      <c r="M104" s="58" t="s">
        <v>69</v>
      </c>
      <c r="N104" s="58"/>
      <c r="O104" s="57">
        <v>180</v>
      </c>
      <c r="P104" s="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91"/>
      <c r="R104" s="91"/>
      <c r="S104" s="91"/>
      <c r="T104" s="91"/>
      <c r="U104" s="59"/>
      <c r="V104" s="59"/>
      <c r="W104" s="60" t="s">
        <v>70</v>
      </c>
      <c r="X104" s="61">
        <v>0</v>
      </c>
      <c r="Y104" s="62">
        <f t="shared" si="12"/>
        <v>0</v>
      </c>
      <c r="Z104" s="63">
        <f t="shared" si="13"/>
        <v>0</v>
      </c>
      <c r="AA104" s="64"/>
      <c r="AB104" s="65"/>
      <c r="AC104" s="66" t="s">
        <v>195</v>
      </c>
      <c r="AG104" s="67"/>
      <c r="AJ104" s="68" t="s">
        <v>102</v>
      </c>
      <c r="AK104" s="68">
        <v>12</v>
      </c>
      <c r="BB104" s="69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5" t="s">
        <v>196</v>
      </c>
      <c r="B105" s="55" t="s">
        <v>197</v>
      </c>
      <c r="C105" s="8">
        <v>4301071049</v>
      </c>
      <c r="D105" s="84">
        <v>4607111039293</v>
      </c>
      <c r="E105" s="84"/>
      <c r="F105" s="56">
        <v>0.4</v>
      </c>
      <c r="G105" s="57">
        <v>16</v>
      </c>
      <c r="H105" s="56">
        <v>6.4</v>
      </c>
      <c r="I105" s="56">
        <v>6.7195999999999998</v>
      </c>
      <c r="J105" s="57">
        <v>84</v>
      </c>
      <c r="K105" s="57" t="s">
        <v>67</v>
      </c>
      <c r="L105" s="57" t="s">
        <v>100</v>
      </c>
      <c r="M105" s="58" t="s">
        <v>69</v>
      </c>
      <c r="N105" s="58"/>
      <c r="O105" s="57">
        <v>180</v>
      </c>
      <c r="P105" s="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91"/>
      <c r="R105" s="91"/>
      <c r="S105" s="91"/>
      <c r="T105" s="91"/>
      <c r="U105" s="59"/>
      <c r="V105" s="59"/>
      <c r="W105" s="60" t="s">
        <v>70</v>
      </c>
      <c r="X105" s="61">
        <v>24</v>
      </c>
      <c r="Y105" s="62">
        <f t="shared" si="12"/>
        <v>24</v>
      </c>
      <c r="Z105" s="63">
        <f t="shared" si="13"/>
        <v>0.372</v>
      </c>
      <c r="AA105" s="64"/>
      <c r="AB105" s="65"/>
      <c r="AC105" s="66" t="s">
        <v>134</v>
      </c>
      <c r="AG105" s="67"/>
      <c r="AJ105" s="68" t="s">
        <v>102</v>
      </c>
      <c r="AK105" s="68">
        <v>12</v>
      </c>
      <c r="BB105" s="69" t="s">
        <v>1</v>
      </c>
      <c r="BM105" s="67">
        <f t="shared" si="14"/>
        <v>161.2704</v>
      </c>
      <c r="BN105" s="67">
        <f t="shared" si="15"/>
        <v>161.2704</v>
      </c>
      <c r="BO105" s="67">
        <f t="shared" si="16"/>
        <v>0.2857142857142857</v>
      </c>
      <c r="BP105" s="67">
        <f t="shared" si="17"/>
        <v>0.2857142857142857</v>
      </c>
    </row>
    <row r="106" spans="1:68" ht="27" customHeight="1" x14ac:dyDescent="0.25">
      <c r="A106" s="55" t="s">
        <v>198</v>
      </c>
      <c r="B106" s="55" t="s">
        <v>199</v>
      </c>
      <c r="C106" s="8">
        <v>4301071039</v>
      </c>
      <c r="D106" s="84">
        <v>4607111039279</v>
      </c>
      <c r="E106" s="84"/>
      <c r="F106" s="56">
        <v>0.7</v>
      </c>
      <c r="G106" s="57">
        <v>10</v>
      </c>
      <c r="H106" s="56">
        <v>7</v>
      </c>
      <c r="I106" s="56">
        <v>7.3</v>
      </c>
      <c r="J106" s="57">
        <v>84</v>
      </c>
      <c r="K106" s="57" t="s">
        <v>67</v>
      </c>
      <c r="L106" s="57" t="s">
        <v>100</v>
      </c>
      <c r="M106" s="58" t="s">
        <v>69</v>
      </c>
      <c r="N106" s="58"/>
      <c r="O106" s="57">
        <v>180</v>
      </c>
      <c r="P106" s="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91"/>
      <c r="R106" s="91"/>
      <c r="S106" s="91"/>
      <c r="T106" s="91"/>
      <c r="U106" s="59"/>
      <c r="V106" s="59"/>
      <c r="W106" s="60" t="s">
        <v>70</v>
      </c>
      <c r="X106" s="61">
        <v>24</v>
      </c>
      <c r="Y106" s="62">
        <f t="shared" si="12"/>
        <v>24</v>
      </c>
      <c r="Z106" s="63">
        <f t="shared" si="13"/>
        <v>0.372</v>
      </c>
      <c r="AA106" s="64"/>
      <c r="AB106" s="65"/>
      <c r="AC106" s="66" t="s">
        <v>134</v>
      </c>
      <c r="AG106" s="67"/>
      <c r="AJ106" s="68" t="s">
        <v>102</v>
      </c>
      <c r="AK106" s="68">
        <v>12</v>
      </c>
      <c r="BB106" s="69" t="s">
        <v>1</v>
      </c>
      <c r="BM106" s="67">
        <f t="shared" si="14"/>
        <v>175.2</v>
      </c>
      <c r="BN106" s="67">
        <f t="shared" si="15"/>
        <v>175.2</v>
      </c>
      <c r="BO106" s="67">
        <f t="shared" si="16"/>
        <v>0.2857142857142857</v>
      </c>
      <c r="BP106" s="67">
        <f t="shared" si="17"/>
        <v>0.2857142857142857</v>
      </c>
    </row>
    <row r="107" spans="1:68" ht="27" hidden="1" customHeight="1" x14ac:dyDescent="0.25">
      <c r="A107" s="55" t="s">
        <v>200</v>
      </c>
      <c r="B107" s="55" t="s">
        <v>201</v>
      </c>
      <c r="C107" s="8">
        <v>4301070958</v>
      </c>
      <c r="D107" s="84">
        <v>4607111038098</v>
      </c>
      <c r="E107" s="84"/>
      <c r="F107" s="56">
        <v>0.8</v>
      </c>
      <c r="G107" s="57">
        <v>8</v>
      </c>
      <c r="H107" s="56">
        <v>6.4</v>
      </c>
      <c r="I107" s="56">
        <v>6.6859999999999999</v>
      </c>
      <c r="J107" s="57">
        <v>84</v>
      </c>
      <c r="K107" s="57" t="s">
        <v>67</v>
      </c>
      <c r="L107" s="57" t="s">
        <v>68</v>
      </c>
      <c r="M107" s="58" t="s">
        <v>69</v>
      </c>
      <c r="N107" s="58"/>
      <c r="O107" s="57">
        <v>180</v>
      </c>
      <c r="P107" s="9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7" s="91"/>
      <c r="R107" s="91"/>
      <c r="S107" s="91"/>
      <c r="T107" s="91"/>
      <c r="U107" s="59"/>
      <c r="V107" s="59"/>
      <c r="W107" s="60" t="s">
        <v>70</v>
      </c>
      <c r="X107" s="61">
        <v>0</v>
      </c>
      <c r="Y107" s="62">
        <f t="shared" si="12"/>
        <v>0</v>
      </c>
      <c r="Z107" s="63">
        <f t="shared" si="13"/>
        <v>0</v>
      </c>
      <c r="AA107" s="64"/>
      <c r="AB107" s="65"/>
      <c r="AC107" s="66" t="s">
        <v>202</v>
      </c>
      <c r="AG107" s="67"/>
      <c r="AJ107" s="68" t="s">
        <v>72</v>
      </c>
      <c r="AK107" s="68">
        <v>1</v>
      </c>
      <c r="BB107" s="69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12.75" customHeight="1" x14ac:dyDescent="0.2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7" t="s">
        <v>73</v>
      </c>
      <c r="Q108" s="87"/>
      <c r="R108" s="87"/>
      <c r="S108" s="87"/>
      <c r="T108" s="87"/>
      <c r="U108" s="87"/>
      <c r="V108" s="87"/>
      <c r="W108" s="70" t="s">
        <v>70</v>
      </c>
      <c r="X108" s="71">
        <f>IFERROR(SUM(X101:X107),"0")</f>
        <v>144</v>
      </c>
      <c r="Y108" s="71">
        <f>IFERROR(SUM(Y101:Y107),"0")</f>
        <v>144</v>
      </c>
      <c r="Z108" s="71">
        <f>IFERROR(IF(Z101="",0,Z101),"0")+IFERROR(IF(Z102="",0,Z102),"0")+IFERROR(IF(Z103="",0,Z103),"0")+IFERROR(IF(Z104="",0,Z104),"0")+IFERROR(IF(Z105="",0,Z105),"0")+IFERROR(IF(Z106="",0,Z106),"0")+IFERROR(IF(Z107="",0,Z107),"0")</f>
        <v>2.2319999999999998</v>
      </c>
      <c r="AA108" s="72"/>
      <c r="AB108" s="72"/>
      <c r="AC108" s="72"/>
    </row>
    <row r="109" spans="1:68" ht="12.75" customHeight="1" x14ac:dyDescent="0.2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7" t="s">
        <v>73</v>
      </c>
      <c r="Q109" s="87"/>
      <c r="R109" s="87"/>
      <c r="S109" s="87"/>
      <c r="T109" s="87"/>
      <c r="U109" s="87"/>
      <c r="V109" s="87"/>
      <c r="W109" s="70" t="s">
        <v>74</v>
      </c>
      <c r="X109" s="71">
        <f>IFERROR(SUMPRODUCT(X101:X107*H101:H107),"0")</f>
        <v>972</v>
      </c>
      <c r="Y109" s="71">
        <f>IFERROR(SUMPRODUCT(Y101:Y107*H101:H107),"0")</f>
        <v>972</v>
      </c>
      <c r="Z109" s="70"/>
      <c r="AA109" s="72"/>
      <c r="AB109" s="72"/>
      <c r="AC109" s="72"/>
    </row>
    <row r="110" spans="1:68" ht="16.5" hidden="1" customHeight="1" x14ac:dyDescent="0.25">
      <c r="A110" s="93" t="s">
        <v>203</v>
      </c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53"/>
      <c r="AB110" s="53"/>
      <c r="AC110" s="53"/>
    </row>
    <row r="111" spans="1:68" ht="14.25" hidden="1" customHeight="1" x14ac:dyDescent="0.25">
      <c r="A111" s="90" t="s">
        <v>138</v>
      </c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54"/>
      <c r="AB111" s="54"/>
      <c r="AC111" s="54"/>
    </row>
    <row r="112" spans="1:68" ht="27" customHeight="1" x14ac:dyDescent="0.25">
      <c r="A112" s="55" t="s">
        <v>204</v>
      </c>
      <c r="B112" s="55" t="s">
        <v>205</v>
      </c>
      <c r="C112" s="8">
        <v>4301135533</v>
      </c>
      <c r="D112" s="84">
        <v>4607111034014</v>
      </c>
      <c r="E112" s="84"/>
      <c r="F112" s="56">
        <v>0.25</v>
      </c>
      <c r="G112" s="57">
        <v>12</v>
      </c>
      <c r="H112" s="56">
        <v>3</v>
      </c>
      <c r="I112" s="56">
        <v>3.7035999999999998</v>
      </c>
      <c r="J112" s="57">
        <v>70</v>
      </c>
      <c r="K112" s="57" t="s">
        <v>80</v>
      </c>
      <c r="L112" s="57" t="s">
        <v>68</v>
      </c>
      <c r="M112" s="58" t="s">
        <v>69</v>
      </c>
      <c r="N112" s="58"/>
      <c r="O112" s="57">
        <v>180</v>
      </c>
      <c r="P112" s="9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2" s="91"/>
      <c r="R112" s="91"/>
      <c r="S112" s="91"/>
      <c r="T112" s="91"/>
      <c r="U112" s="59"/>
      <c r="V112" s="59"/>
      <c r="W112" s="60" t="s">
        <v>70</v>
      </c>
      <c r="X112" s="61">
        <v>70</v>
      </c>
      <c r="Y112" s="62">
        <f>IFERROR(IF(X112="","",X112),"")</f>
        <v>70</v>
      </c>
      <c r="Z112" s="63">
        <f>IFERROR(IF(X112="","",X112*0.01788),"")</f>
        <v>1.2516</v>
      </c>
      <c r="AA112" s="64"/>
      <c r="AB112" s="65"/>
      <c r="AC112" s="66" t="s">
        <v>206</v>
      </c>
      <c r="AG112" s="67"/>
      <c r="AJ112" s="68" t="s">
        <v>72</v>
      </c>
      <c r="AK112" s="68">
        <v>1</v>
      </c>
      <c r="BB112" s="69" t="s">
        <v>82</v>
      </c>
      <c r="BM112" s="67">
        <f>IFERROR(X112*I112,"0")</f>
        <v>259.25200000000001</v>
      </c>
      <c r="BN112" s="67">
        <f>IFERROR(Y112*I112,"0")</f>
        <v>259.25200000000001</v>
      </c>
      <c r="BO112" s="67">
        <f>IFERROR(X112/J112,"0")</f>
        <v>1</v>
      </c>
      <c r="BP112" s="67">
        <f>IFERROR(Y112/J112,"0")</f>
        <v>1</v>
      </c>
    </row>
    <row r="113" spans="1:68" ht="27" hidden="1" customHeight="1" x14ac:dyDescent="0.25">
      <c r="A113" s="55" t="s">
        <v>207</v>
      </c>
      <c r="B113" s="55" t="s">
        <v>208</v>
      </c>
      <c r="C113" s="8">
        <v>4301135532</v>
      </c>
      <c r="D113" s="84">
        <v>4607111033994</v>
      </c>
      <c r="E113" s="84"/>
      <c r="F113" s="56">
        <v>0.25</v>
      </c>
      <c r="G113" s="57">
        <v>12</v>
      </c>
      <c r="H113" s="56">
        <v>3</v>
      </c>
      <c r="I113" s="56">
        <v>3.7035999999999998</v>
      </c>
      <c r="J113" s="57">
        <v>70</v>
      </c>
      <c r="K113" s="57" t="s">
        <v>80</v>
      </c>
      <c r="L113" s="57" t="s">
        <v>68</v>
      </c>
      <c r="M113" s="58" t="s">
        <v>69</v>
      </c>
      <c r="N113" s="58"/>
      <c r="O113" s="57">
        <v>180</v>
      </c>
      <c r="P113" s="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3" s="91"/>
      <c r="R113" s="91"/>
      <c r="S113" s="91"/>
      <c r="T113" s="91"/>
      <c r="U113" s="59"/>
      <c r="V113" s="59"/>
      <c r="W113" s="60" t="s">
        <v>70</v>
      </c>
      <c r="X113" s="61">
        <v>0</v>
      </c>
      <c r="Y113" s="62">
        <f>IFERROR(IF(X113="","",X113),"")</f>
        <v>0</v>
      </c>
      <c r="Z113" s="63">
        <f>IFERROR(IF(X113="","",X113*0.01788),"")</f>
        <v>0</v>
      </c>
      <c r="AA113" s="64"/>
      <c r="AB113" s="65"/>
      <c r="AC113" s="66" t="s">
        <v>142</v>
      </c>
      <c r="AG113" s="67"/>
      <c r="AJ113" s="68" t="s">
        <v>72</v>
      </c>
      <c r="AK113" s="68">
        <v>1</v>
      </c>
      <c r="BB113" s="69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2.75" customHeight="1" x14ac:dyDescent="0.2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7" t="s">
        <v>73</v>
      </c>
      <c r="Q114" s="87"/>
      <c r="R114" s="87"/>
      <c r="S114" s="87"/>
      <c r="T114" s="87"/>
      <c r="U114" s="87"/>
      <c r="V114" s="87"/>
      <c r="W114" s="70" t="s">
        <v>70</v>
      </c>
      <c r="X114" s="71">
        <f>IFERROR(SUM(X112:X113),"0")</f>
        <v>70</v>
      </c>
      <c r="Y114" s="71">
        <f>IFERROR(SUM(Y112:Y113),"0")</f>
        <v>70</v>
      </c>
      <c r="Z114" s="71">
        <f>IFERROR(IF(Z112="",0,Z112),"0")+IFERROR(IF(Z113="",0,Z113),"0")</f>
        <v>1.2516</v>
      </c>
      <c r="AA114" s="72"/>
      <c r="AB114" s="72"/>
      <c r="AC114" s="72"/>
    </row>
    <row r="115" spans="1:68" ht="12.75" customHeight="1" x14ac:dyDescent="0.2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7" t="s">
        <v>73</v>
      </c>
      <c r="Q115" s="87"/>
      <c r="R115" s="87"/>
      <c r="S115" s="87"/>
      <c r="T115" s="87"/>
      <c r="U115" s="87"/>
      <c r="V115" s="87"/>
      <c r="W115" s="70" t="s">
        <v>74</v>
      </c>
      <c r="X115" s="71">
        <f>IFERROR(SUMPRODUCT(X112:X113*H112:H113),"0")</f>
        <v>210</v>
      </c>
      <c r="Y115" s="71">
        <f>IFERROR(SUMPRODUCT(Y112:Y113*H112:H113),"0")</f>
        <v>210</v>
      </c>
      <c r="Z115" s="70"/>
      <c r="AA115" s="72"/>
      <c r="AB115" s="72"/>
      <c r="AC115" s="72"/>
    </row>
    <row r="116" spans="1:68" ht="16.5" hidden="1" customHeight="1" x14ac:dyDescent="0.25">
      <c r="A116" s="93" t="s">
        <v>209</v>
      </c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53"/>
      <c r="AB116" s="53"/>
      <c r="AC116" s="53"/>
    </row>
    <row r="117" spans="1:68" ht="14.25" hidden="1" customHeight="1" x14ac:dyDescent="0.25">
      <c r="A117" s="90" t="s">
        <v>138</v>
      </c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54"/>
      <c r="AB117" s="54"/>
      <c r="AC117" s="54"/>
    </row>
    <row r="118" spans="1:68" ht="27" hidden="1" customHeight="1" x14ac:dyDescent="0.25">
      <c r="A118" s="55" t="s">
        <v>210</v>
      </c>
      <c r="B118" s="55" t="s">
        <v>211</v>
      </c>
      <c r="C118" s="8">
        <v>4301135311</v>
      </c>
      <c r="D118" s="84">
        <v>4607111039095</v>
      </c>
      <c r="E118" s="84"/>
      <c r="F118" s="56">
        <v>0.25</v>
      </c>
      <c r="G118" s="57">
        <v>12</v>
      </c>
      <c r="H118" s="56">
        <v>3</v>
      </c>
      <c r="I118" s="56">
        <v>3.7480000000000002</v>
      </c>
      <c r="J118" s="57">
        <v>70</v>
      </c>
      <c r="K118" s="57" t="s">
        <v>80</v>
      </c>
      <c r="L118" s="57" t="s">
        <v>68</v>
      </c>
      <c r="M118" s="58" t="s">
        <v>69</v>
      </c>
      <c r="N118" s="58"/>
      <c r="O118" s="57">
        <v>180</v>
      </c>
      <c r="P118" s="9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8" s="91"/>
      <c r="R118" s="91"/>
      <c r="S118" s="91"/>
      <c r="T118" s="91"/>
      <c r="U118" s="59"/>
      <c r="V118" s="59"/>
      <c r="W118" s="60" t="s">
        <v>70</v>
      </c>
      <c r="X118" s="61">
        <v>0</v>
      </c>
      <c r="Y118" s="62">
        <f>IFERROR(IF(X118="","",X118),"")</f>
        <v>0</v>
      </c>
      <c r="Z118" s="63">
        <f>IFERROR(IF(X118="","",X118*0.01788),"")</f>
        <v>0</v>
      </c>
      <c r="AA118" s="64"/>
      <c r="AB118" s="65"/>
      <c r="AC118" s="66" t="s">
        <v>212</v>
      </c>
      <c r="AG118" s="67"/>
      <c r="AJ118" s="68" t="s">
        <v>72</v>
      </c>
      <c r="AK118" s="68">
        <v>1</v>
      </c>
      <c r="BB118" s="69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hidden="1" customHeight="1" x14ac:dyDescent="0.25">
      <c r="A119" s="55" t="s">
        <v>213</v>
      </c>
      <c r="B119" s="55" t="s">
        <v>214</v>
      </c>
      <c r="C119" s="8">
        <v>4301135300</v>
      </c>
      <c r="D119" s="84">
        <v>4607111039101</v>
      </c>
      <c r="E119" s="84"/>
      <c r="F119" s="56">
        <v>0.45</v>
      </c>
      <c r="G119" s="57">
        <v>8</v>
      </c>
      <c r="H119" s="56">
        <v>3.6</v>
      </c>
      <c r="I119" s="56">
        <v>4.26</v>
      </c>
      <c r="J119" s="57">
        <v>70</v>
      </c>
      <c r="K119" s="57" t="s">
        <v>80</v>
      </c>
      <c r="L119" s="57" t="s">
        <v>68</v>
      </c>
      <c r="M119" s="58" t="s">
        <v>69</v>
      </c>
      <c r="N119" s="58"/>
      <c r="O119" s="57">
        <v>180</v>
      </c>
      <c r="P119" s="9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9" s="91"/>
      <c r="R119" s="91"/>
      <c r="S119" s="91"/>
      <c r="T119" s="91"/>
      <c r="U119" s="59"/>
      <c r="V119" s="59"/>
      <c r="W119" s="60" t="s">
        <v>70</v>
      </c>
      <c r="X119" s="61">
        <v>0</v>
      </c>
      <c r="Y119" s="62">
        <f>IFERROR(IF(X119="","",X119),"")</f>
        <v>0</v>
      </c>
      <c r="Z119" s="63">
        <f>IFERROR(IF(X119="","",X119*0.01788),"")</f>
        <v>0</v>
      </c>
      <c r="AA119" s="64"/>
      <c r="AB119" s="65"/>
      <c r="AC119" s="66" t="s">
        <v>212</v>
      </c>
      <c r="AG119" s="67"/>
      <c r="AJ119" s="68" t="s">
        <v>72</v>
      </c>
      <c r="AK119" s="68">
        <v>1</v>
      </c>
      <c r="BB119" s="6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16.5" customHeight="1" x14ac:dyDescent="0.25">
      <c r="A120" s="55" t="s">
        <v>215</v>
      </c>
      <c r="B120" s="55" t="s">
        <v>216</v>
      </c>
      <c r="C120" s="8">
        <v>4301135534</v>
      </c>
      <c r="D120" s="84">
        <v>4607111034199</v>
      </c>
      <c r="E120" s="84"/>
      <c r="F120" s="56">
        <v>0.25</v>
      </c>
      <c r="G120" s="57">
        <v>12</v>
      </c>
      <c r="H120" s="56">
        <v>3</v>
      </c>
      <c r="I120" s="56">
        <v>3.7035999999999998</v>
      </c>
      <c r="J120" s="57">
        <v>70</v>
      </c>
      <c r="K120" s="57" t="s">
        <v>80</v>
      </c>
      <c r="L120" s="57" t="s">
        <v>68</v>
      </c>
      <c r="M120" s="58" t="s">
        <v>69</v>
      </c>
      <c r="N120" s="58"/>
      <c r="O120" s="57">
        <v>180</v>
      </c>
      <c r="P120" s="9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0" s="91"/>
      <c r="R120" s="91"/>
      <c r="S120" s="91"/>
      <c r="T120" s="91"/>
      <c r="U120" s="59"/>
      <c r="V120" s="59"/>
      <c r="W120" s="60" t="s">
        <v>70</v>
      </c>
      <c r="X120" s="61">
        <v>28</v>
      </c>
      <c r="Y120" s="62">
        <f>IFERROR(IF(X120="","",X120),"")</f>
        <v>28</v>
      </c>
      <c r="Z120" s="63">
        <f>IFERROR(IF(X120="","",X120*0.01788),"")</f>
        <v>0.50063999999999997</v>
      </c>
      <c r="AA120" s="64"/>
      <c r="AB120" s="65"/>
      <c r="AC120" s="66" t="s">
        <v>217</v>
      </c>
      <c r="AG120" s="67"/>
      <c r="AJ120" s="68" t="s">
        <v>72</v>
      </c>
      <c r="AK120" s="68">
        <v>1</v>
      </c>
      <c r="BB120" s="69" t="s">
        <v>82</v>
      </c>
      <c r="BM120" s="67">
        <f>IFERROR(X120*I120,"0")</f>
        <v>103.70079999999999</v>
      </c>
      <c r="BN120" s="67">
        <f>IFERROR(Y120*I120,"0")</f>
        <v>103.70079999999999</v>
      </c>
      <c r="BO120" s="67">
        <f>IFERROR(X120/J120,"0")</f>
        <v>0.4</v>
      </c>
      <c r="BP120" s="67">
        <f>IFERROR(Y120/J120,"0")</f>
        <v>0.4</v>
      </c>
    </row>
    <row r="121" spans="1:68" ht="12.75" customHeight="1" x14ac:dyDescent="0.2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7" t="s">
        <v>73</v>
      </c>
      <c r="Q121" s="87"/>
      <c r="R121" s="87"/>
      <c r="S121" s="87"/>
      <c r="T121" s="87"/>
      <c r="U121" s="87"/>
      <c r="V121" s="87"/>
      <c r="W121" s="70" t="s">
        <v>70</v>
      </c>
      <c r="X121" s="71">
        <f>IFERROR(SUM(X118:X120),"0")</f>
        <v>28</v>
      </c>
      <c r="Y121" s="71">
        <f>IFERROR(SUM(Y118:Y120),"0")</f>
        <v>28</v>
      </c>
      <c r="Z121" s="71">
        <f>IFERROR(IF(Z118="",0,Z118),"0")+IFERROR(IF(Z119="",0,Z119),"0")+IFERROR(IF(Z120="",0,Z120),"0")</f>
        <v>0.50063999999999997</v>
      </c>
      <c r="AA121" s="72"/>
      <c r="AB121" s="72"/>
      <c r="AC121" s="72"/>
    </row>
    <row r="122" spans="1:68" ht="12.75" customHeight="1" x14ac:dyDescent="0.2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7" t="s">
        <v>73</v>
      </c>
      <c r="Q122" s="87"/>
      <c r="R122" s="87"/>
      <c r="S122" s="87"/>
      <c r="T122" s="87"/>
      <c r="U122" s="87"/>
      <c r="V122" s="87"/>
      <c r="W122" s="70" t="s">
        <v>74</v>
      </c>
      <c r="X122" s="71">
        <f>IFERROR(SUMPRODUCT(X118:X120*H118:H120),"0")</f>
        <v>84</v>
      </c>
      <c r="Y122" s="71">
        <f>IFERROR(SUMPRODUCT(Y118:Y120*H118:H120),"0")</f>
        <v>84</v>
      </c>
      <c r="Z122" s="70"/>
      <c r="AA122" s="72"/>
      <c r="AB122" s="72"/>
      <c r="AC122" s="72"/>
    </row>
    <row r="123" spans="1:68" ht="16.5" hidden="1" customHeight="1" x14ac:dyDescent="0.25">
      <c r="A123" s="93" t="s">
        <v>218</v>
      </c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53"/>
      <c r="AB123" s="53"/>
      <c r="AC123" s="53"/>
    </row>
    <row r="124" spans="1:68" ht="14.25" hidden="1" customHeight="1" x14ac:dyDescent="0.25">
      <c r="A124" s="90" t="s">
        <v>138</v>
      </c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54"/>
      <c r="AB124" s="54"/>
      <c r="AC124" s="54"/>
    </row>
    <row r="125" spans="1:68" ht="27" customHeight="1" x14ac:dyDescent="0.25">
      <c r="A125" s="55" t="s">
        <v>219</v>
      </c>
      <c r="B125" s="55" t="s">
        <v>220</v>
      </c>
      <c r="C125" s="8">
        <v>4301135275</v>
      </c>
      <c r="D125" s="84">
        <v>4607111034380</v>
      </c>
      <c r="E125" s="84"/>
      <c r="F125" s="56">
        <v>0.25</v>
      </c>
      <c r="G125" s="57">
        <v>12</v>
      </c>
      <c r="H125" s="56">
        <v>3</v>
      </c>
      <c r="I125" s="56">
        <v>3.28</v>
      </c>
      <c r="J125" s="57">
        <v>70</v>
      </c>
      <c r="K125" s="57" t="s">
        <v>80</v>
      </c>
      <c r="L125" s="57" t="s">
        <v>158</v>
      </c>
      <c r="M125" s="58" t="s">
        <v>69</v>
      </c>
      <c r="N125" s="58"/>
      <c r="O125" s="57">
        <v>180</v>
      </c>
      <c r="P125" s="9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5" s="91"/>
      <c r="R125" s="91"/>
      <c r="S125" s="91"/>
      <c r="T125" s="91"/>
      <c r="U125" s="59"/>
      <c r="V125" s="59"/>
      <c r="W125" s="60" t="s">
        <v>70</v>
      </c>
      <c r="X125" s="61">
        <v>56</v>
      </c>
      <c r="Y125" s="62">
        <f>IFERROR(IF(X125="","",X125),"")</f>
        <v>56</v>
      </c>
      <c r="Z125" s="63">
        <f>IFERROR(IF(X125="","",X125*0.01788),"")</f>
        <v>1.0012799999999999</v>
      </c>
      <c r="AA125" s="64"/>
      <c r="AB125" s="65"/>
      <c r="AC125" s="66" t="s">
        <v>221</v>
      </c>
      <c r="AG125" s="67"/>
      <c r="AJ125" s="68" t="s">
        <v>160</v>
      </c>
      <c r="AK125" s="68">
        <v>70</v>
      </c>
      <c r="BB125" s="69" t="s">
        <v>82</v>
      </c>
      <c r="BM125" s="67">
        <f>IFERROR(X125*I125,"0")</f>
        <v>183.67999999999998</v>
      </c>
      <c r="BN125" s="67">
        <f>IFERROR(Y125*I125,"0")</f>
        <v>183.67999999999998</v>
      </c>
      <c r="BO125" s="67">
        <f>IFERROR(X125/J125,"0")</f>
        <v>0.8</v>
      </c>
      <c r="BP125" s="67">
        <f>IFERROR(Y125/J125,"0")</f>
        <v>0.8</v>
      </c>
    </row>
    <row r="126" spans="1:68" ht="27" customHeight="1" x14ac:dyDescent="0.25">
      <c r="A126" s="55" t="s">
        <v>222</v>
      </c>
      <c r="B126" s="55" t="s">
        <v>223</v>
      </c>
      <c r="C126" s="8">
        <v>4301135277</v>
      </c>
      <c r="D126" s="84">
        <v>4607111034397</v>
      </c>
      <c r="E126" s="84"/>
      <c r="F126" s="56">
        <v>0.25</v>
      </c>
      <c r="G126" s="57">
        <v>12</v>
      </c>
      <c r="H126" s="56">
        <v>3</v>
      </c>
      <c r="I126" s="56">
        <v>3.28</v>
      </c>
      <c r="J126" s="57">
        <v>70</v>
      </c>
      <c r="K126" s="57" t="s">
        <v>80</v>
      </c>
      <c r="L126" s="57" t="s">
        <v>100</v>
      </c>
      <c r="M126" s="58" t="s">
        <v>69</v>
      </c>
      <c r="N126" s="58"/>
      <c r="O126" s="57">
        <v>180</v>
      </c>
      <c r="P126" s="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6" s="91"/>
      <c r="R126" s="91"/>
      <c r="S126" s="91"/>
      <c r="T126" s="91"/>
      <c r="U126" s="59"/>
      <c r="V126" s="59"/>
      <c r="W126" s="60" t="s">
        <v>70</v>
      </c>
      <c r="X126" s="61">
        <v>56</v>
      </c>
      <c r="Y126" s="62">
        <f>IFERROR(IF(X126="","",X126),"")</f>
        <v>56</v>
      </c>
      <c r="Z126" s="63">
        <f>IFERROR(IF(X126="","",X126*0.01788),"")</f>
        <v>1.0012799999999999</v>
      </c>
      <c r="AA126" s="64"/>
      <c r="AB126" s="65"/>
      <c r="AC126" s="66" t="s">
        <v>206</v>
      </c>
      <c r="AG126" s="67"/>
      <c r="AJ126" s="68" t="s">
        <v>102</v>
      </c>
      <c r="AK126" s="68">
        <v>14</v>
      </c>
      <c r="BB126" s="69" t="s">
        <v>82</v>
      </c>
      <c r="BM126" s="67">
        <f>IFERROR(X126*I126,"0")</f>
        <v>183.67999999999998</v>
      </c>
      <c r="BN126" s="67">
        <f>IFERROR(Y126*I126,"0")</f>
        <v>183.67999999999998</v>
      </c>
      <c r="BO126" s="67">
        <f>IFERROR(X126/J126,"0")</f>
        <v>0.8</v>
      </c>
      <c r="BP126" s="67">
        <f>IFERROR(Y126/J126,"0")</f>
        <v>0.8</v>
      </c>
    </row>
    <row r="127" spans="1:68" ht="12.75" customHeight="1" x14ac:dyDescent="0.2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7" t="s">
        <v>73</v>
      </c>
      <c r="Q127" s="87"/>
      <c r="R127" s="87"/>
      <c r="S127" s="87"/>
      <c r="T127" s="87"/>
      <c r="U127" s="87"/>
      <c r="V127" s="87"/>
      <c r="W127" s="70" t="s">
        <v>70</v>
      </c>
      <c r="X127" s="71">
        <f>IFERROR(SUM(X125:X126),"0")</f>
        <v>112</v>
      </c>
      <c r="Y127" s="71">
        <f>IFERROR(SUM(Y125:Y126),"0")</f>
        <v>112</v>
      </c>
      <c r="Z127" s="71">
        <f>IFERROR(IF(Z125="",0,Z125),"0")+IFERROR(IF(Z126="",0,Z126),"0")</f>
        <v>2.0025599999999999</v>
      </c>
      <c r="AA127" s="72"/>
      <c r="AB127" s="72"/>
      <c r="AC127" s="72"/>
    </row>
    <row r="128" spans="1:68" ht="12.75" customHeight="1" x14ac:dyDescent="0.2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7" t="s">
        <v>73</v>
      </c>
      <c r="Q128" s="87"/>
      <c r="R128" s="87"/>
      <c r="S128" s="87"/>
      <c r="T128" s="87"/>
      <c r="U128" s="87"/>
      <c r="V128" s="87"/>
      <c r="W128" s="70" t="s">
        <v>74</v>
      </c>
      <c r="X128" s="71">
        <f>IFERROR(SUMPRODUCT(X125:X126*H125:H126),"0")</f>
        <v>336</v>
      </c>
      <c r="Y128" s="71">
        <f>IFERROR(SUMPRODUCT(Y125:Y126*H125:H126),"0")</f>
        <v>336</v>
      </c>
      <c r="Z128" s="70"/>
      <c r="AA128" s="72"/>
      <c r="AB128" s="72"/>
      <c r="AC128" s="72"/>
    </row>
    <row r="129" spans="1:68" ht="16.5" hidden="1" customHeight="1" x14ac:dyDescent="0.25">
      <c r="A129" s="93" t="s">
        <v>224</v>
      </c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53"/>
      <c r="AB129" s="53"/>
      <c r="AC129" s="53"/>
    </row>
    <row r="130" spans="1:68" ht="14.25" hidden="1" customHeight="1" x14ac:dyDescent="0.25">
      <c r="A130" s="90" t="s">
        <v>138</v>
      </c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54"/>
      <c r="AB130" s="54"/>
      <c r="AC130" s="54"/>
    </row>
    <row r="131" spans="1:68" ht="27" hidden="1" customHeight="1" x14ac:dyDescent="0.25">
      <c r="A131" s="55" t="s">
        <v>225</v>
      </c>
      <c r="B131" s="55" t="s">
        <v>226</v>
      </c>
      <c r="C131" s="8">
        <v>4301135570</v>
      </c>
      <c r="D131" s="84">
        <v>4607111035806</v>
      </c>
      <c r="E131" s="84"/>
      <c r="F131" s="56">
        <v>0.25</v>
      </c>
      <c r="G131" s="57">
        <v>12</v>
      </c>
      <c r="H131" s="56">
        <v>3</v>
      </c>
      <c r="I131" s="56">
        <v>3.7035999999999998</v>
      </c>
      <c r="J131" s="57">
        <v>70</v>
      </c>
      <c r="K131" s="57" t="s">
        <v>80</v>
      </c>
      <c r="L131" s="57" t="s">
        <v>68</v>
      </c>
      <c r="M131" s="58" t="s">
        <v>69</v>
      </c>
      <c r="N131" s="58"/>
      <c r="O131" s="57">
        <v>180</v>
      </c>
      <c r="P131" s="85" t="s">
        <v>227</v>
      </c>
      <c r="Q131" s="85"/>
      <c r="R131" s="85"/>
      <c r="S131" s="85"/>
      <c r="T131" s="85"/>
      <c r="U131" s="59"/>
      <c r="V131" s="59"/>
      <c r="W131" s="60" t="s">
        <v>70</v>
      </c>
      <c r="X131" s="61">
        <v>0</v>
      </c>
      <c r="Y131" s="62">
        <f>IFERROR(IF(X131="","",X131),"")</f>
        <v>0</v>
      </c>
      <c r="Z131" s="63">
        <f>IFERROR(IF(X131="","",X131*0.01788),"")</f>
        <v>0</v>
      </c>
      <c r="AA131" s="64"/>
      <c r="AB131" s="65"/>
      <c r="AC131" s="66" t="s">
        <v>228</v>
      </c>
      <c r="AG131" s="67"/>
      <c r="AJ131" s="68" t="s">
        <v>72</v>
      </c>
      <c r="AK131" s="68">
        <v>1</v>
      </c>
      <c r="BB131" s="69" t="s">
        <v>82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2.75" hidden="1" customHeight="1" x14ac:dyDescent="0.2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7" t="s">
        <v>73</v>
      </c>
      <c r="Q132" s="87"/>
      <c r="R132" s="87"/>
      <c r="S132" s="87"/>
      <c r="T132" s="87"/>
      <c r="U132" s="87"/>
      <c r="V132" s="87"/>
      <c r="W132" s="70" t="s">
        <v>70</v>
      </c>
      <c r="X132" s="71">
        <f>IFERROR(SUM(X131:X131),"0")</f>
        <v>0</v>
      </c>
      <c r="Y132" s="71">
        <f>IFERROR(SUM(Y131:Y131),"0")</f>
        <v>0</v>
      </c>
      <c r="Z132" s="71">
        <f>IFERROR(IF(Z131="",0,Z131),"0")</f>
        <v>0</v>
      </c>
      <c r="AA132" s="72"/>
      <c r="AB132" s="72"/>
      <c r="AC132" s="72"/>
    </row>
    <row r="133" spans="1:68" ht="12.75" hidden="1" customHeight="1" x14ac:dyDescent="0.2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7" t="s">
        <v>73</v>
      </c>
      <c r="Q133" s="87"/>
      <c r="R133" s="87"/>
      <c r="S133" s="87"/>
      <c r="T133" s="87"/>
      <c r="U133" s="87"/>
      <c r="V133" s="87"/>
      <c r="W133" s="70" t="s">
        <v>74</v>
      </c>
      <c r="X133" s="71">
        <f>IFERROR(SUMPRODUCT(X131:X131*H131:H131),"0")</f>
        <v>0</v>
      </c>
      <c r="Y133" s="71">
        <f>IFERROR(SUMPRODUCT(Y131:Y131*H131:H131),"0")</f>
        <v>0</v>
      </c>
      <c r="Z133" s="70"/>
      <c r="AA133" s="72"/>
      <c r="AB133" s="72"/>
      <c r="AC133" s="72"/>
    </row>
    <row r="134" spans="1:68" ht="16.5" hidden="1" customHeight="1" x14ac:dyDescent="0.25">
      <c r="A134" s="93" t="s">
        <v>229</v>
      </c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53"/>
      <c r="AB134" s="53"/>
      <c r="AC134" s="53"/>
    </row>
    <row r="135" spans="1:68" ht="14.25" hidden="1" customHeight="1" x14ac:dyDescent="0.25">
      <c r="A135" s="90" t="s">
        <v>138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54"/>
      <c r="AB135" s="54"/>
      <c r="AC135" s="54"/>
    </row>
    <row r="136" spans="1:68" ht="16.5" hidden="1" customHeight="1" x14ac:dyDescent="0.25">
      <c r="A136" s="55" t="s">
        <v>230</v>
      </c>
      <c r="B136" s="55" t="s">
        <v>231</v>
      </c>
      <c r="C136" s="8">
        <v>4301135596</v>
      </c>
      <c r="D136" s="84">
        <v>4607111039613</v>
      </c>
      <c r="E136" s="84"/>
      <c r="F136" s="56">
        <v>0.09</v>
      </c>
      <c r="G136" s="57">
        <v>30</v>
      </c>
      <c r="H136" s="56">
        <v>2.7</v>
      </c>
      <c r="I136" s="56">
        <v>3.09</v>
      </c>
      <c r="J136" s="57">
        <v>126</v>
      </c>
      <c r="K136" s="57" t="s">
        <v>80</v>
      </c>
      <c r="L136" s="57" t="s">
        <v>68</v>
      </c>
      <c r="M136" s="58" t="s">
        <v>69</v>
      </c>
      <c r="N136" s="58"/>
      <c r="O136" s="57">
        <v>180</v>
      </c>
      <c r="P136" s="85" t="s">
        <v>232</v>
      </c>
      <c r="Q136" s="85"/>
      <c r="R136" s="85"/>
      <c r="S136" s="85"/>
      <c r="T136" s="85"/>
      <c r="U136" s="59"/>
      <c r="V136" s="59"/>
      <c r="W136" s="60" t="s">
        <v>70</v>
      </c>
      <c r="X136" s="61">
        <v>0</v>
      </c>
      <c r="Y136" s="62">
        <f>IFERROR(IF(X136="","",X136),"")</f>
        <v>0</v>
      </c>
      <c r="Z136" s="63">
        <f>IFERROR(IF(X136="","",X136*0.00936),"")</f>
        <v>0</v>
      </c>
      <c r="AA136" s="64"/>
      <c r="AB136" s="65"/>
      <c r="AC136" s="66" t="s">
        <v>212</v>
      </c>
      <c r="AG136" s="67"/>
      <c r="AJ136" s="68" t="s">
        <v>72</v>
      </c>
      <c r="AK136" s="68">
        <v>1</v>
      </c>
      <c r="BB136" s="6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12.75" hidden="1" customHeight="1" x14ac:dyDescent="0.2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7" t="s">
        <v>73</v>
      </c>
      <c r="Q137" s="87"/>
      <c r="R137" s="87"/>
      <c r="S137" s="87"/>
      <c r="T137" s="87"/>
      <c r="U137" s="87"/>
      <c r="V137" s="87"/>
      <c r="W137" s="70" t="s">
        <v>70</v>
      </c>
      <c r="X137" s="71">
        <f>IFERROR(SUM(X136:X136),"0")</f>
        <v>0</v>
      </c>
      <c r="Y137" s="71">
        <f>IFERROR(SUM(Y136:Y136),"0")</f>
        <v>0</v>
      </c>
      <c r="Z137" s="71">
        <f>IFERROR(IF(Z136="",0,Z136),"0")</f>
        <v>0</v>
      </c>
      <c r="AA137" s="72"/>
      <c r="AB137" s="72"/>
      <c r="AC137" s="72"/>
    </row>
    <row r="138" spans="1:68" ht="12.75" hidden="1" customHeight="1" x14ac:dyDescent="0.2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7" t="s">
        <v>73</v>
      </c>
      <c r="Q138" s="87"/>
      <c r="R138" s="87"/>
      <c r="S138" s="87"/>
      <c r="T138" s="87"/>
      <c r="U138" s="87"/>
      <c r="V138" s="87"/>
      <c r="W138" s="70" t="s">
        <v>74</v>
      </c>
      <c r="X138" s="71">
        <f>IFERROR(SUMPRODUCT(X136:X136*H136:H136),"0")</f>
        <v>0</v>
      </c>
      <c r="Y138" s="71">
        <f>IFERROR(SUMPRODUCT(Y136:Y136*H136:H136),"0")</f>
        <v>0</v>
      </c>
      <c r="Z138" s="70"/>
      <c r="AA138" s="72"/>
      <c r="AB138" s="72"/>
      <c r="AC138" s="72"/>
    </row>
    <row r="139" spans="1:68" ht="16.5" hidden="1" customHeight="1" x14ac:dyDescent="0.25">
      <c r="A139" s="93" t="s">
        <v>233</v>
      </c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53"/>
      <c r="AB139" s="53"/>
      <c r="AC139" s="53"/>
    </row>
    <row r="140" spans="1:68" ht="14.25" hidden="1" customHeight="1" x14ac:dyDescent="0.25">
      <c r="A140" s="90" t="s">
        <v>234</v>
      </c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54"/>
      <c r="AB140" s="54"/>
      <c r="AC140" s="54"/>
    </row>
    <row r="141" spans="1:68" ht="27" hidden="1" customHeight="1" x14ac:dyDescent="0.25">
      <c r="A141" s="55" t="s">
        <v>235</v>
      </c>
      <c r="B141" s="55" t="s">
        <v>236</v>
      </c>
      <c r="C141" s="8">
        <v>4301071054</v>
      </c>
      <c r="D141" s="84">
        <v>4607111035639</v>
      </c>
      <c r="E141" s="84"/>
      <c r="F141" s="56">
        <v>0.2</v>
      </c>
      <c r="G141" s="57">
        <v>8</v>
      </c>
      <c r="H141" s="56">
        <v>1.6</v>
      </c>
      <c r="I141" s="56">
        <v>2.12</v>
      </c>
      <c r="J141" s="57">
        <v>72</v>
      </c>
      <c r="K141" s="57" t="s">
        <v>237</v>
      </c>
      <c r="L141" s="57" t="s">
        <v>68</v>
      </c>
      <c r="M141" s="58" t="s">
        <v>69</v>
      </c>
      <c r="N141" s="58"/>
      <c r="O141" s="57">
        <v>180</v>
      </c>
      <c r="P141" s="9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1" s="91"/>
      <c r="R141" s="91"/>
      <c r="S141" s="91"/>
      <c r="T141" s="91"/>
      <c r="U141" s="59"/>
      <c r="V141" s="59"/>
      <c r="W141" s="60" t="s">
        <v>70</v>
      </c>
      <c r="X141" s="61">
        <v>0</v>
      </c>
      <c r="Y141" s="62">
        <f>IFERROR(IF(X141="","",X141),"")</f>
        <v>0</v>
      </c>
      <c r="Z141" s="63">
        <f>IFERROR(IF(X141="","",X141*0.01157),"")</f>
        <v>0</v>
      </c>
      <c r="AA141" s="64"/>
      <c r="AB141" s="65"/>
      <c r="AC141" s="66" t="s">
        <v>238</v>
      </c>
      <c r="AG141" s="67"/>
      <c r="AJ141" s="68" t="s">
        <v>72</v>
      </c>
      <c r="AK141" s="68">
        <v>1</v>
      </c>
      <c r="BB141" s="69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t="27" hidden="1" customHeight="1" x14ac:dyDescent="0.25">
      <c r="A142" s="55" t="s">
        <v>239</v>
      </c>
      <c r="B142" s="55" t="s">
        <v>240</v>
      </c>
      <c r="C142" s="8">
        <v>4301135540</v>
      </c>
      <c r="D142" s="84">
        <v>4607111035646</v>
      </c>
      <c r="E142" s="84"/>
      <c r="F142" s="56">
        <v>0.2</v>
      </c>
      <c r="G142" s="57">
        <v>8</v>
      </c>
      <c r="H142" s="56">
        <v>1.6</v>
      </c>
      <c r="I142" s="56">
        <v>2.12</v>
      </c>
      <c r="J142" s="57">
        <v>72</v>
      </c>
      <c r="K142" s="57" t="s">
        <v>237</v>
      </c>
      <c r="L142" s="57" t="s">
        <v>68</v>
      </c>
      <c r="M142" s="58" t="s">
        <v>69</v>
      </c>
      <c r="N142" s="58"/>
      <c r="O142" s="57">
        <v>180</v>
      </c>
      <c r="P142" s="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2" s="91"/>
      <c r="R142" s="91"/>
      <c r="S142" s="91"/>
      <c r="T142" s="91"/>
      <c r="U142" s="59"/>
      <c r="V142" s="59"/>
      <c r="W142" s="60" t="s">
        <v>70</v>
      </c>
      <c r="X142" s="61">
        <v>0</v>
      </c>
      <c r="Y142" s="62">
        <f>IFERROR(IF(X142="","",X142),"")</f>
        <v>0</v>
      </c>
      <c r="Z142" s="63">
        <f>IFERROR(IF(X142="","",X142*0.01157),"")</f>
        <v>0</v>
      </c>
      <c r="AA142" s="64"/>
      <c r="AB142" s="65"/>
      <c r="AC142" s="66" t="s">
        <v>238</v>
      </c>
      <c r="AG142" s="67"/>
      <c r="AJ142" s="68" t="s">
        <v>72</v>
      </c>
      <c r="AK142" s="68">
        <v>1</v>
      </c>
      <c r="BB142" s="69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12.75" hidden="1" customHeight="1" x14ac:dyDescent="0.2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7" t="s">
        <v>73</v>
      </c>
      <c r="Q143" s="87"/>
      <c r="R143" s="87"/>
      <c r="S143" s="87"/>
      <c r="T143" s="87"/>
      <c r="U143" s="87"/>
      <c r="V143" s="87"/>
      <c r="W143" s="70" t="s">
        <v>70</v>
      </c>
      <c r="X143" s="71">
        <f>IFERROR(SUM(X141:X142),"0")</f>
        <v>0</v>
      </c>
      <c r="Y143" s="71">
        <f>IFERROR(SUM(Y141:Y142),"0")</f>
        <v>0</v>
      </c>
      <c r="Z143" s="71">
        <f>IFERROR(IF(Z141="",0,Z141),"0")+IFERROR(IF(Z142="",0,Z142),"0")</f>
        <v>0</v>
      </c>
      <c r="AA143" s="72"/>
      <c r="AB143" s="72"/>
      <c r="AC143" s="72"/>
    </row>
    <row r="144" spans="1:68" ht="12.75" hidden="1" customHeight="1" x14ac:dyDescent="0.2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7" t="s">
        <v>73</v>
      </c>
      <c r="Q144" s="87"/>
      <c r="R144" s="87"/>
      <c r="S144" s="87"/>
      <c r="T144" s="87"/>
      <c r="U144" s="87"/>
      <c r="V144" s="87"/>
      <c r="W144" s="70" t="s">
        <v>74</v>
      </c>
      <c r="X144" s="71">
        <f>IFERROR(SUMPRODUCT(X141:X142*H141:H142),"0")</f>
        <v>0</v>
      </c>
      <c r="Y144" s="71">
        <f>IFERROR(SUMPRODUCT(Y141:Y142*H141:H142),"0")</f>
        <v>0</v>
      </c>
      <c r="Z144" s="70"/>
      <c r="AA144" s="72"/>
      <c r="AB144" s="72"/>
      <c r="AC144" s="72"/>
    </row>
    <row r="145" spans="1:68" ht="16.5" hidden="1" customHeight="1" x14ac:dyDescent="0.25">
      <c r="A145" s="93" t="s">
        <v>241</v>
      </c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53"/>
      <c r="AB145" s="53"/>
      <c r="AC145" s="53"/>
    </row>
    <row r="146" spans="1:68" ht="14.25" hidden="1" customHeight="1" x14ac:dyDescent="0.25">
      <c r="A146" s="90" t="s">
        <v>138</v>
      </c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54"/>
      <c r="AB146" s="54"/>
      <c r="AC146" s="54"/>
    </row>
    <row r="147" spans="1:68" ht="27" hidden="1" customHeight="1" x14ac:dyDescent="0.25">
      <c r="A147" s="55" t="s">
        <v>242</v>
      </c>
      <c r="B147" s="55" t="s">
        <v>243</v>
      </c>
      <c r="C147" s="8">
        <v>4301135281</v>
      </c>
      <c r="D147" s="84">
        <v>4607111036568</v>
      </c>
      <c r="E147" s="84"/>
      <c r="F147" s="56">
        <v>0.28000000000000003</v>
      </c>
      <c r="G147" s="57">
        <v>6</v>
      </c>
      <c r="H147" s="56">
        <v>1.68</v>
      </c>
      <c r="I147" s="56">
        <v>2.1017999999999999</v>
      </c>
      <c r="J147" s="57">
        <v>140</v>
      </c>
      <c r="K147" s="57" t="s">
        <v>80</v>
      </c>
      <c r="L147" s="57" t="s">
        <v>68</v>
      </c>
      <c r="M147" s="58" t="s">
        <v>69</v>
      </c>
      <c r="N147" s="58"/>
      <c r="O147" s="57">
        <v>180</v>
      </c>
      <c r="P147" s="9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7" s="91"/>
      <c r="R147" s="91"/>
      <c r="S147" s="91"/>
      <c r="T147" s="91"/>
      <c r="U147" s="59"/>
      <c r="V147" s="59"/>
      <c r="W147" s="60" t="s">
        <v>70</v>
      </c>
      <c r="X147" s="61">
        <v>0</v>
      </c>
      <c r="Y147" s="62">
        <f>IFERROR(IF(X147="","",X147),"")</f>
        <v>0</v>
      </c>
      <c r="Z147" s="63">
        <f>IFERROR(IF(X147="","",X147*0.00941),"")</f>
        <v>0</v>
      </c>
      <c r="AA147" s="64"/>
      <c r="AB147" s="65"/>
      <c r="AC147" s="66" t="s">
        <v>244</v>
      </c>
      <c r="AG147" s="67"/>
      <c r="AJ147" s="68" t="s">
        <v>72</v>
      </c>
      <c r="AK147" s="68">
        <v>1</v>
      </c>
      <c r="BB147" s="69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12.75" hidden="1" customHeight="1" x14ac:dyDescent="0.2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7" t="s">
        <v>73</v>
      </c>
      <c r="Q148" s="87"/>
      <c r="R148" s="87"/>
      <c r="S148" s="87"/>
      <c r="T148" s="87"/>
      <c r="U148" s="87"/>
      <c r="V148" s="87"/>
      <c r="W148" s="70" t="s">
        <v>70</v>
      </c>
      <c r="X148" s="71">
        <f>IFERROR(SUM(X147:X147),"0")</f>
        <v>0</v>
      </c>
      <c r="Y148" s="71">
        <f>IFERROR(SUM(Y147:Y147),"0")</f>
        <v>0</v>
      </c>
      <c r="Z148" s="71">
        <f>IFERROR(IF(Z147="",0,Z147),"0")</f>
        <v>0</v>
      </c>
      <c r="AA148" s="72"/>
      <c r="AB148" s="72"/>
      <c r="AC148" s="72"/>
    </row>
    <row r="149" spans="1:68" ht="12.75" hidden="1" customHeight="1" x14ac:dyDescent="0.2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7" t="s">
        <v>73</v>
      </c>
      <c r="Q149" s="87"/>
      <c r="R149" s="87"/>
      <c r="S149" s="87"/>
      <c r="T149" s="87"/>
      <c r="U149" s="87"/>
      <c r="V149" s="87"/>
      <c r="W149" s="70" t="s">
        <v>74</v>
      </c>
      <c r="X149" s="71">
        <f>IFERROR(SUMPRODUCT(X147:X147*H147:H147),"0")</f>
        <v>0</v>
      </c>
      <c r="Y149" s="71">
        <f>IFERROR(SUMPRODUCT(Y147:Y147*H147:H147),"0")</f>
        <v>0</v>
      </c>
      <c r="Z149" s="70"/>
      <c r="AA149" s="72"/>
      <c r="AB149" s="72"/>
      <c r="AC149" s="72"/>
    </row>
    <row r="150" spans="1:68" ht="27.75" hidden="1" customHeight="1" x14ac:dyDescent="0.2">
      <c r="A150" s="92" t="s">
        <v>245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52"/>
      <c r="AB150" s="52"/>
      <c r="AC150" s="52"/>
    </row>
    <row r="151" spans="1:68" ht="16.5" hidden="1" customHeight="1" x14ac:dyDescent="0.25">
      <c r="A151" s="93" t="s">
        <v>246</v>
      </c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53"/>
      <c r="AB151" s="53"/>
      <c r="AC151" s="53"/>
    </row>
    <row r="152" spans="1:68" ht="14.25" hidden="1" customHeight="1" x14ac:dyDescent="0.25">
      <c r="A152" s="90" t="s">
        <v>138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54"/>
      <c r="AB152" s="54"/>
      <c r="AC152" s="54"/>
    </row>
    <row r="153" spans="1:68" ht="27" hidden="1" customHeight="1" x14ac:dyDescent="0.25">
      <c r="A153" s="55" t="s">
        <v>247</v>
      </c>
      <c r="B153" s="55" t="s">
        <v>248</v>
      </c>
      <c r="C153" s="8">
        <v>4301135317</v>
      </c>
      <c r="D153" s="84">
        <v>4607111039057</v>
      </c>
      <c r="E153" s="84"/>
      <c r="F153" s="56">
        <v>1.8</v>
      </c>
      <c r="G153" s="57">
        <v>1</v>
      </c>
      <c r="H153" s="56">
        <v>1.8</v>
      </c>
      <c r="I153" s="56">
        <v>1.9</v>
      </c>
      <c r="J153" s="57">
        <v>234</v>
      </c>
      <c r="K153" s="57" t="s">
        <v>133</v>
      </c>
      <c r="L153" s="57" t="s">
        <v>68</v>
      </c>
      <c r="M153" s="58" t="s">
        <v>69</v>
      </c>
      <c r="N153" s="58"/>
      <c r="O153" s="57">
        <v>180</v>
      </c>
      <c r="P153" s="85" t="s">
        <v>249</v>
      </c>
      <c r="Q153" s="85"/>
      <c r="R153" s="85"/>
      <c r="S153" s="85"/>
      <c r="T153" s="85"/>
      <c r="U153" s="59"/>
      <c r="V153" s="59"/>
      <c r="W153" s="60" t="s">
        <v>70</v>
      </c>
      <c r="X153" s="61">
        <v>0</v>
      </c>
      <c r="Y153" s="62">
        <f>IFERROR(IF(X153="","",X153),"")</f>
        <v>0</v>
      </c>
      <c r="Z153" s="63">
        <f>IFERROR(IF(X153="","",X153*0.00502),"")</f>
        <v>0</v>
      </c>
      <c r="AA153" s="64"/>
      <c r="AB153" s="65"/>
      <c r="AC153" s="66" t="s">
        <v>212</v>
      </c>
      <c r="AG153" s="67"/>
      <c r="AJ153" s="68" t="s">
        <v>72</v>
      </c>
      <c r="AK153" s="68">
        <v>1</v>
      </c>
      <c r="BB153" s="69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2.75" hidden="1" customHeight="1" x14ac:dyDescent="0.2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7" t="s">
        <v>73</v>
      </c>
      <c r="Q154" s="87"/>
      <c r="R154" s="87"/>
      <c r="S154" s="87"/>
      <c r="T154" s="87"/>
      <c r="U154" s="87"/>
      <c r="V154" s="87"/>
      <c r="W154" s="70" t="s">
        <v>70</v>
      </c>
      <c r="X154" s="71">
        <f>IFERROR(SUM(X153:X153),"0")</f>
        <v>0</v>
      </c>
      <c r="Y154" s="71">
        <f>IFERROR(SUM(Y153:Y153),"0")</f>
        <v>0</v>
      </c>
      <c r="Z154" s="71">
        <f>IFERROR(IF(Z153="",0,Z153),"0")</f>
        <v>0</v>
      </c>
      <c r="AA154" s="72"/>
      <c r="AB154" s="72"/>
      <c r="AC154" s="72"/>
    </row>
    <row r="155" spans="1:68" ht="12.75" hidden="1" customHeight="1" x14ac:dyDescent="0.2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7" t="s">
        <v>73</v>
      </c>
      <c r="Q155" s="87"/>
      <c r="R155" s="87"/>
      <c r="S155" s="87"/>
      <c r="T155" s="87"/>
      <c r="U155" s="87"/>
      <c r="V155" s="87"/>
      <c r="W155" s="70" t="s">
        <v>74</v>
      </c>
      <c r="X155" s="71">
        <f>IFERROR(SUMPRODUCT(X153:X153*H153:H153),"0")</f>
        <v>0</v>
      </c>
      <c r="Y155" s="71">
        <f>IFERROR(SUMPRODUCT(Y153:Y153*H153:H153),"0")</f>
        <v>0</v>
      </c>
      <c r="Z155" s="70"/>
      <c r="AA155" s="72"/>
      <c r="AB155" s="72"/>
      <c r="AC155" s="72"/>
    </row>
    <row r="156" spans="1:68" ht="16.5" hidden="1" customHeight="1" x14ac:dyDescent="0.25">
      <c r="A156" s="93" t="s">
        <v>250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53"/>
      <c r="AB156" s="53"/>
      <c r="AC156" s="53"/>
    </row>
    <row r="157" spans="1:68" ht="14.25" hidden="1" customHeight="1" x14ac:dyDescent="0.25">
      <c r="A157" s="90" t="s">
        <v>64</v>
      </c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54"/>
      <c r="AB157" s="54"/>
      <c r="AC157" s="54"/>
    </row>
    <row r="158" spans="1:68" ht="16.5" hidden="1" customHeight="1" x14ac:dyDescent="0.25">
      <c r="A158" s="55" t="s">
        <v>251</v>
      </c>
      <c r="B158" s="55" t="s">
        <v>252</v>
      </c>
      <c r="C158" s="8">
        <v>4301071062</v>
      </c>
      <c r="D158" s="84">
        <v>4607111036384</v>
      </c>
      <c r="E158" s="84"/>
      <c r="F158" s="56">
        <v>5</v>
      </c>
      <c r="G158" s="57">
        <v>1</v>
      </c>
      <c r="H158" s="56">
        <v>5</v>
      </c>
      <c r="I158" s="56">
        <v>5.2106000000000003</v>
      </c>
      <c r="J158" s="57">
        <v>144</v>
      </c>
      <c r="K158" s="57" t="s">
        <v>67</v>
      </c>
      <c r="L158" s="57" t="s">
        <v>68</v>
      </c>
      <c r="M158" s="58" t="s">
        <v>69</v>
      </c>
      <c r="N158" s="58"/>
      <c r="O158" s="57">
        <v>180</v>
      </c>
      <c r="P158" s="85" t="s">
        <v>253</v>
      </c>
      <c r="Q158" s="85"/>
      <c r="R158" s="85"/>
      <c r="S158" s="85"/>
      <c r="T158" s="85"/>
      <c r="U158" s="59"/>
      <c r="V158" s="59"/>
      <c r="W158" s="60" t="s">
        <v>70</v>
      </c>
      <c r="X158" s="61">
        <v>0</v>
      </c>
      <c r="Y158" s="62">
        <f>IFERROR(IF(X158="","",X158),"")</f>
        <v>0</v>
      </c>
      <c r="Z158" s="63">
        <f>IFERROR(IF(X158="","",X158*0.00866),"")</f>
        <v>0</v>
      </c>
      <c r="AA158" s="64"/>
      <c r="AB158" s="65"/>
      <c r="AC158" s="66" t="s">
        <v>254</v>
      </c>
      <c r="AG158" s="67"/>
      <c r="AJ158" s="68" t="s">
        <v>72</v>
      </c>
      <c r="AK158" s="68">
        <v>1</v>
      </c>
      <c r="BB158" s="6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hidden="1" customHeight="1" x14ac:dyDescent="0.25">
      <c r="A159" s="55" t="s">
        <v>255</v>
      </c>
      <c r="B159" s="55" t="s">
        <v>256</v>
      </c>
      <c r="C159" s="8">
        <v>4301071056</v>
      </c>
      <c r="D159" s="84">
        <v>4640242180250</v>
      </c>
      <c r="E159" s="84"/>
      <c r="F159" s="56">
        <v>5</v>
      </c>
      <c r="G159" s="57">
        <v>1</v>
      </c>
      <c r="H159" s="56">
        <v>5</v>
      </c>
      <c r="I159" s="56">
        <v>5.2131999999999996</v>
      </c>
      <c r="J159" s="57">
        <v>144</v>
      </c>
      <c r="K159" s="57" t="s">
        <v>67</v>
      </c>
      <c r="L159" s="57" t="s">
        <v>68</v>
      </c>
      <c r="M159" s="58" t="s">
        <v>69</v>
      </c>
      <c r="N159" s="58"/>
      <c r="O159" s="57">
        <v>180</v>
      </c>
      <c r="P159" s="85" t="s">
        <v>257</v>
      </c>
      <c r="Q159" s="85"/>
      <c r="R159" s="85"/>
      <c r="S159" s="85"/>
      <c r="T159" s="85"/>
      <c r="U159" s="59"/>
      <c r="V159" s="59"/>
      <c r="W159" s="60" t="s">
        <v>70</v>
      </c>
      <c r="X159" s="61">
        <v>0</v>
      </c>
      <c r="Y159" s="62">
        <f>IFERROR(IF(X159="","",X159),"")</f>
        <v>0</v>
      </c>
      <c r="Z159" s="63">
        <f>IFERROR(IF(X159="","",X159*0.00866),"")</f>
        <v>0</v>
      </c>
      <c r="AA159" s="64"/>
      <c r="AB159" s="65"/>
      <c r="AC159" s="66" t="s">
        <v>258</v>
      </c>
      <c r="AG159" s="67"/>
      <c r="AJ159" s="68" t="s">
        <v>72</v>
      </c>
      <c r="AK159" s="68">
        <v>1</v>
      </c>
      <c r="BB159" s="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5" t="s">
        <v>259</v>
      </c>
      <c r="B160" s="55" t="s">
        <v>260</v>
      </c>
      <c r="C160" s="8">
        <v>4301071050</v>
      </c>
      <c r="D160" s="84">
        <v>4607111036216</v>
      </c>
      <c r="E160" s="84"/>
      <c r="F160" s="56">
        <v>5</v>
      </c>
      <c r="G160" s="57">
        <v>1</v>
      </c>
      <c r="H160" s="56">
        <v>5</v>
      </c>
      <c r="I160" s="56">
        <v>5.2131999999999996</v>
      </c>
      <c r="J160" s="57">
        <v>144</v>
      </c>
      <c r="K160" s="57" t="s">
        <v>67</v>
      </c>
      <c r="L160" s="57" t="s">
        <v>68</v>
      </c>
      <c r="M160" s="58" t="s">
        <v>69</v>
      </c>
      <c r="N160" s="58"/>
      <c r="O160" s="57">
        <v>180</v>
      </c>
      <c r="P160" s="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91"/>
      <c r="R160" s="91"/>
      <c r="S160" s="91"/>
      <c r="T160" s="91"/>
      <c r="U160" s="59"/>
      <c r="V160" s="59"/>
      <c r="W160" s="60" t="s">
        <v>70</v>
      </c>
      <c r="X160" s="61">
        <v>12</v>
      </c>
      <c r="Y160" s="62">
        <f>IFERROR(IF(X160="","",X160),"")</f>
        <v>12</v>
      </c>
      <c r="Z160" s="63">
        <f>IFERROR(IF(X160="","",X160*0.00866),"")</f>
        <v>0.10391999999999998</v>
      </c>
      <c r="AA160" s="64"/>
      <c r="AB160" s="65"/>
      <c r="AC160" s="66" t="s">
        <v>261</v>
      </c>
      <c r="AG160" s="67"/>
      <c r="AJ160" s="68" t="s">
        <v>72</v>
      </c>
      <c r="AK160" s="68">
        <v>1</v>
      </c>
      <c r="BB160" s="69" t="s">
        <v>1</v>
      </c>
      <c r="BM160" s="67">
        <f>IFERROR(X160*I160,"0")</f>
        <v>62.558399999999992</v>
      </c>
      <c r="BN160" s="67">
        <f>IFERROR(Y160*I160,"0")</f>
        <v>62.558399999999992</v>
      </c>
      <c r="BO160" s="67">
        <f>IFERROR(X160/J160,"0")</f>
        <v>8.3333333333333329E-2</v>
      </c>
      <c r="BP160" s="67">
        <f>IFERROR(Y160/J160,"0")</f>
        <v>8.3333333333333329E-2</v>
      </c>
    </row>
    <row r="161" spans="1:68" ht="27" hidden="1" customHeight="1" x14ac:dyDescent="0.25">
      <c r="A161" s="55" t="s">
        <v>262</v>
      </c>
      <c r="B161" s="55" t="s">
        <v>263</v>
      </c>
      <c r="C161" s="8">
        <v>4301071061</v>
      </c>
      <c r="D161" s="84">
        <v>4607111036278</v>
      </c>
      <c r="E161" s="84"/>
      <c r="F161" s="56">
        <v>5</v>
      </c>
      <c r="G161" s="57">
        <v>1</v>
      </c>
      <c r="H161" s="56">
        <v>5</v>
      </c>
      <c r="I161" s="56">
        <v>5.2405999999999997</v>
      </c>
      <c r="J161" s="57">
        <v>84</v>
      </c>
      <c r="K161" s="57" t="s">
        <v>67</v>
      </c>
      <c r="L161" s="57" t="s">
        <v>68</v>
      </c>
      <c r="M161" s="58" t="s">
        <v>69</v>
      </c>
      <c r="N161" s="58"/>
      <c r="O161" s="57">
        <v>180</v>
      </c>
      <c r="P161" s="9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1" s="91"/>
      <c r="R161" s="91"/>
      <c r="S161" s="91"/>
      <c r="T161" s="91"/>
      <c r="U161" s="59"/>
      <c r="V161" s="59"/>
      <c r="W161" s="60" t="s">
        <v>70</v>
      </c>
      <c r="X161" s="61">
        <v>0</v>
      </c>
      <c r="Y161" s="62">
        <f>IFERROR(IF(X161="","",X161),"")</f>
        <v>0</v>
      </c>
      <c r="Z161" s="63">
        <f>IFERROR(IF(X161="","",X161*0.0155),"")</f>
        <v>0</v>
      </c>
      <c r="AA161" s="64"/>
      <c r="AB161" s="65"/>
      <c r="AC161" s="66" t="s">
        <v>264</v>
      </c>
      <c r="AG161" s="67"/>
      <c r="AJ161" s="68" t="s">
        <v>72</v>
      </c>
      <c r="AK161" s="68">
        <v>1</v>
      </c>
      <c r="BB161" s="6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12.75" customHeight="1" x14ac:dyDescent="0.2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7" t="s">
        <v>73</v>
      </c>
      <c r="Q162" s="87"/>
      <c r="R162" s="87"/>
      <c r="S162" s="87"/>
      <c r="T162" s="87"/>
      <c r="U162" s="87"/>
      <c r="V162" s="87"/>
      <c r="W162" s="70" t="s">
        <v>70</v>
      </c>
      <c r="X162" s="71">
        <f>IFERROR(SUM(X158:X161),"0")</f>
        <v>12</v>
      </c>
      <c r="Y162" s="71">
        <f>IFERROR(SUM(Y158:Y161),"0")</f>
        <v>12</v>
      </c>
      <c r="Z162" s="71">
        <f>IFERROR(IF(Z158="",0,Z158),"0")+IFERROR(IF(Z159="",0,Z159),"0")+IFERROR(IF(Z160="",0,Z160),"0")+IFERROR(IF(Z161="",0,Z161),"0")</f>
        <v>0.10391999999999998</v>
      </c>
      <c r="AA162" s="72"/>
      <c r="AB162" s="72"/>
      <c r="AC162" s="72"/>
    </row>
    <row r="163" spans="1:68" ht="12.75" customHeight="1" x14ac:dyDescent="0.2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7" t="s">
        <v>73</v>
      </c>
      <c r="Q163" s="87"/>
      <c r="R163" s="87"/>
      <c r="S163" s="87"/>
      <c r="T163" s="87"/>
      <c r="U163" s="87"/>
      <c r="V163" s="87"/>
      <c r="W163" s="70" t="s">
        <v>74</v>
      </c>
      <c r="X163" s="71">
        <f>IFERROR(SUMPRODUCT(X158:X161*H158:H161),"0")</f>
        <v>60</v>
      </c>
      <c r="Y163" s="71">
        <f>IFERROR(SUMPRODUCT(Y158:Y161*H158:H161),"0")</f>
        <v>60</v>
      </c>
      <c r="Z163" s="70"/>
      <c r="AA163" s="72"/>
      <c r="AB163" s="72"/>
      <c r="AC163" s="72"/>
    </row>
    <row r="164" spans="1:68" ht="14.25" hidden="1" customHeight="1" x14ac:dyDescent="0.25">
      <c r="A164" s="90" t="s">
        <v>265</v>
      </c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54"/>
      <c r="AB164" s="54"/>
      <c r="AC164" s="54"/>
    </row>
    <row r="165" spans="1:68" ht="27" hidden="1" customHeight="1" x14ac:dyDescent="0.25">
      <c r="A165" s="55" t="s">
        <v>266</v>
      </c>
      <c r="B165" s="55" t="s">
        <v>267</v>
      </c>
      <c r="C165" s="8">
        <v>4301080153</v>
      </c>
      <c r="D165" s="84">
        <v>4607111036827</v>
      </c>
      <c r="E165" s="84"/>
      <c r="F165" s="56">
        <v>1</v>
      </c>
      <c r="G165" s="57">
        <v>5</v>
      </c>
      <c r="H165" s="56">
        <v>5</v>
      </c>
      <c r="I165" s="56">
        <v>5.2</v>
      </c>
      <c r="J165" s="57">
        <v>144</v>
      </c>
      <c r="K165" s="57" t="s">
        <v>67</v>
      </c>
      <c r="L165" s="57" t="s">
        <v>68</v>
      </c>
      <c r="M165" s="58" t="s">
        <v>69</v>
      </c>
      <c r="N165" s="58"/>
      <c r="O165" s="57">
        <v>90</v>
      </c>
      <c r="P165" s="9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91"/>
      <c r="R165" s="91"/>
      <c r="S165" s="91"/>
      <c r="T165" s="91"/>
      <c r="U165" s="59"/>
      <c r="V165" s="59"/>
      <c r="W165" s="60" t="s">
        <v>70</v>
      </c>
      <c r="X165" s="61">
        <v>0</v>
      </c>
      <c r="Y165" s="62">
        <f>IFERROR(IF(X165="","",X165),"")</f>
        <v>0</v>
      </c>
      <c r="Z165" s="63">
        <f>IFERROR(IF(X165="","",X165*0.00866),"")</f>
        <v>0</v>
      </c>
      <c r="AA165" s="64"/>
      <c r="AB165" s="65"/>
      <c r="AC165" s="66" t="s">
        <v>268</v>
      </c>
      <c r="AG165" s="67"/>
      <c r="AJ165" s="68" t="s">
        <v>72</v>
      </c>
      <c r="AK165" s="68">
        <v>1</v>
      </c>
      <c r="BB165" s="69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5" t="s">
        <v>269</v>
      </c>
      <c r="B166" s="55" t="s">
        <v>270</v>
      </c>
      <c r="C166" s="8">
        <v>4301080154</v>
      </c>
      <c r="D166" s="84">
        <v>4607111036834</v>
      </c>
      <c r="E166" s="84"/>
      <c r="F166" s="56">
        <v>1</v>
      </c>
      <c r="G166" s="57">
        <v>5</v>
      </c>
      <c r="H166" s="56">
        <v>5</v>
      </c>
      <c r="I166" s="56">
        <v>5.2530000000000001</v>
      </c>
      <c r="J166" s="57">
        <v>144</v>
      </c>
      <c r="K166" s="57" t="s">
        <v>67</v>
      </c>
      <c r="L166" s="57" t="s">
        <v>68</v>
      </c>
      <c r="M166" s="58" t="s">
        <v>69</v>
      </c>
      <c r="N166" s="58"/>
      <c r="O166" s="57">
        <v>90</v>
      </c>
      <c r="P166" s="9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91"/>
      <c r="R166" s="91"/>
      <c r="S166" s="91"/>
      <c r="T166" s="91"/>
      <c r="U166" s="59"/>
      <c r="V166" s="59"/>
      <c r="W166" s="60" t="s">
        <v>70</v>
      </c>
      <c r="X166" s="61">
        <v>0</v>
      </c>
      <c r="Y166" s="62">
        <f>IFERROR(IF(X166="","",X166),"")</f>
        <v>0</v>
      </c>
      <c r="Z166" s="63">
        <f>IFERROR(IF(X166="","",X166*0.00866),"")</f>
        <v>0</v>
      </c>
      <c r="AA166" s="64"/>
      <c r="AB166" s="65"/>
      <c r="AC166" s="66" t="s">
        <v>268</v>
      </c>
      <c r="AG166" s="67"/>
      <c r="AJ166" s="68" t="s">
        <v>72</v>
      </c>
      <c r="AK166" s="68">
        <v>1</v>
      </c>
      <c r="BB166" s="69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12.75" hidden="1" customHeight="1" x14ac:dyDescent="0.2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7" t="s">
        <v>73</v>
      </c>
      <c r="Q167" s="87"/>
      <c r="R167" s="87"/>
      <c r="S167" s="87"/>
      <c r="T167" s="87"/>
      <c r="U167" s="87"/>
      <c r="V167" s="87"/>
      <c r="W167" s="70" t="s">
        <v>70</v>
      </c>
      <c r="X167" s="71">
        <f>IFERROR(SUM(X165:X166),"0")</f>
        <v>0</v>
      </c>
      <c r="Y167" s="71">
        <f>IFERROR(SUM(Y165:Y166),"0")</f>
        <v>0</v>
      </c>
      <c r="Z167" s="71">
        <f>IFERROR(IF(Z165="",0,Z165),"0")+IFERROR(IF(Z166="",0,Z166),"0")</f>
        <v>0</v>
      </c>
      <c r="AA167" s="72"/>
      <c r="AB167" s="72"/>
      <c r="AC167" s="72"/>
    </row>
    <row r="168" spans="1:68" ht="12.75" hidden="1" customHeight="1" x14ac:dyDescent="0.2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7" t="s">
        <v>73</v>
      </c>
      <c r="Q168" s="87"/>
      <c r="R168" s="87"/>
      <c r="S168" s="87"/>
      <c r="T168" s="87"/>
      <c r="U168" s="87"/>
      <c r="V168" s="87"/>
      <c r="W168" s="70" t="s">
        <v>74</v>
      </c>
      <c r="X168" s="71">
        <f>IFERROR(SUMPRODUCT(X165:X166*H165:H166),"0")</f>
        <v>0</v>
      </c>
      <c r="Y168" s="71">
        <f>IFERROR(SUMPRODUCT(Y165:Y166*H165:H166),"0")</f>
        <v>0</v>
      </c>
      <c r="Z168" s="70"/>
      <c r="AA168" s="72"/>
      <c r="AB168" s="72"/>
      <c r="AC168" s="72"/>
    </row>
    <row r="169" spans="1:68" ht="27.75" hidden="1" customHeight="1" x14ac:dyDescent="0.2">
      <c r="A169" s="92" t="s">
        <v>271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52"/>
      <c r="AB169" s="52"/>
      <c r="AC169" s="52"/>
    </row>
    <row r="170" spans="1:68" ht="16.5" hidden="1" customHeight="1" x14ac:dyDescent="0.25">
      <c r="A170" s="93" t="s">
        <v>272</v>
      </c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53"/>
      <c r="AB170" s="53"/>
      <c r="AC170" s="53"/>
    </row>
    <row r="171" spans="1:68" ht="14.25" hidden="1" customHeight="1" x14ac:dyDescent="0.25">
      <c r="A171" s="90" t="s">
        <v>77</v>
      </c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54"/>
      <c r="AB171" s="54"/>
      <c r="AC171" s="54"/>
    </row>
    <row r="172" spans="1:68" ht="27" customHeight="1" x14ac:dyDescent="0.25">
      <c r="A172" s="55" t="s">
        <v>273</v>
      </c>
      <c r="B172" s="55" t="s">
        <v>274</v>
      </c>
      <c r="C172" s="8">
        <v>4301132097</v>
      </c>
      <c r="D172" s="84">
        <v>4607111035721</v>
      </c>
      <c r="E172" s="84"/>
      <c r="F172" s="56">
        <v>0.25</v>
      </c>
      <c r="G172" s="57">
        <v>12</v>
      </c>
      <c r="H172" s="56">
        <v>3</v>
      </c>
      <c r="I172" s="56">
        <v>3.3879999999999999</v>
      </c>
      <c r="J172" s="57">
        <v>70</v>
      </c>
      <c r="K172" s="57" t="s">
        <v>80</v>
      </c>
      <c r="L172" s="57" t="s">
        <v>100</v>
      </c>
      <c r="M172" s="58" t="s">
        <v>69</v>
      </c>
      <c r="N172" s="58"/>
      <c r="O172" s="57">
        <v>365</v>
      </c>
      <c r="P172" s="9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91"/>
      <c r="R172" s="91"/>
      <c r="S172" s="91"/>
      <c r="T172" s="91"/>
      <c r="U172" s="59"/>
      <c r="V172" s="59"/>
      <c r="W172" s="60" t="s">
        <v>70</v>
      </c>
      <c r="X172" s="61">
        <v>14</v>
      </c>
      <c r="Y172" s="62">
        <f>IFERROR(IF(X172="","",X172),"")</f>
        <v>14</v>
      </c>
      <c r="Z172" s="63">
        <f>IFERROR(IF(X172="","",X172*0.01788),"")</f>
        <v>0.25031999999999999</v>
      </c>
      <c r="AA172" s="64"/>
      <c r="AB172" s="65"/>
      <c r="AC172" s="66" t="s">
        <v>275</v>
      </c>
      <c r="AG172" s="67"/>
      <c r="AJ172" s="68" t="s">
        <v>102</v>
      </c>
      <c r="AK172" s="68">
        <v>14</v>
      </c>
      <c r="BB172" s="69" t="s">
        <v>82</v>
      </c>
      <c r="BM172" s="67">
        <f>IFERROR(X172*I172,"0")</f>
        <v>47.432000000000002</v>
      </c>
      <c r="BN172" s="67">
        <f>IFERROR(Y172*I172,"0")</f>
        <v>47.432000000000002</v>
      </c>
      <c r="BO172" s="67">
        <f>IFERROR(X172/J172,"0")</f>
        <v>0.2</v>
      </c>
      <c r="BP172" s="67">
        <f>IFERROR(Y172/J172,"0")</f>
        <v>0.2</v>
      </c>
    </row>
    <row r="173" spans="1:68" ht="27" customHeight="1" x14ac:dyDescent="0.25">
      <c r="A173" s="55" t="s">
        <v>276</v>
      </c>
      <c r="B173" s="55" t="s">
        <v>277</v>
      </c>
      <c r="C173" s="8">
        <v>4301132100</v>
      </c>
      <c r="D173" s="84">
        <v>4607111035691</v>
      </c>
      <c r="E173" s="84"/>
      <c r="F173" s="56">
        <v>0.25</v>
      </c>
      <c r="G173" s="57">
        <v>12</v>
      </c>
      <c r="H173" s="56">
        <v>3</v>
      </c>
      <c r="I173" s="56">
        <v>3.3879999999999999</v>
      </c>
      <c r="J173" s="57">
        <v>70</v>
      </c>
      <c r="K173" s="57" t="s">
        <v>80</v>
      </c>
      <c r="L173" s="57" t="s">
        <v>100</v>
      </c>
      <c r="M173" s="58" t="s">
        <v>69</v>
      </c>
      <c r="N173" s="58"/>
      <c r="O173" s="57">
        <v>365</v>
      </c>
      <c r="P173" s="9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91"/>
      <c r="R173" s="91"/>
      <c r="S173" s="91"/>
      <c r="T173" s="91"/>
      <c r="U173" s="59"/>
      <c r="V173" s="59"/>
      <c r="W173" s="60" t="s">
        <v>70</v>
      </c>
      <c r="X173" s="61">
        <v>28</v>
      </c>
      <c r="Y173" s="62">
        <f>IFERROR(IF(X173="","",X173),"")</f>
        <v>28</v>
      </c>
      <c r="Z173" s="63">
        <f>IFERROR(IF(X173="","",X173*0.01788),"")</f>
        <v>0.50063999999999997</v>
      </c>
      <c r="AA173" s="64"/>
      <c r="AB173" s="65"/>
      <c r="AC173" s="66" t="s">
        <v>278</v>
      </c>
      <c r="AG173" s="67"/>
      <c r="AJ173" s="68" t="s">
        <v>102</v>
      </c>
      <c r="AK173" s="68">
        <v>14</v>
      </c>
      <c r="BB173" s="69" t="s">
        <v>82</v>
      </c>
      <c r="BM173" s="67">
        <f>IFERROR(X173*I173,"0")</f>
        <v>94.864000000000004</v>
      </c>
      <c r="BN173" s="67">
        <f>IFERROR(Y173*I173,"0")</f>
        <v>94.864000000000004</v>
      </c>
      <c r="BO173" s="67">
        <f>IFERROR(X173/J173,"0")</f>
        <v>0.4</v>
      </c>
      <c r="BP173" s="67">
        <f>IFERROR(Y173/J173,"0")</f>
        <v>0.4</v>
      </c>
    </row>
    <row r="174" spans="1:68" ht="27" customHeight="1" x14ac:dyDescent="0.25">
      <c r="A174" s="55" t="s">
        <v>279</v>
      </c>
      <c r="B174" s="55" t="s">
        <v>280</v>
      </c>
      <c r="C174" s="8">
        <v>4301132079</v>
      </c>
      <c r="D174" s="84">
        <v>4607111038487</v>
      </c>
      <c r="E174" s="84"/>
      <c r="F174" s="56">
        <v>0.25</v>
      </c>
      <c r="G174" s="57">
        <v>12</v>
      </c>
      <c r="H174" s="56">
        <v>3</v>
      </c>
      <c r="I174" s="56">
        <v>3.7360000000000002</v>
      </c>
      <c r="J174" s="57">
        <v>70</v>
      </c>
      <c r="K174" s="57" t="s">
        <v>80</v>
      </c>
      <c r="L174" s="57" t="s">
        <v>100</v>
      </c>
      <c r="M174" s="58" t="s">
        <v>69</v>
      </c>
      <c r="N174" s="58"/>
      <c r="O174" s="57">
        <v>180</v>
      </c>
      <c r="P174" s="9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4" s="91"/>
      <c r="R174" s="91"/>
      <c r="S174" s="91"/>
      <c r="T174" s="91"/>
      <c r="U174" s="59"/>
      <c r="V174" s="59"/>
      <c r="W174" s="60" t="s">
        <v>70</v>
      </c>
      <c r="X174" s="61">
        <v>14</v>
      </c>
      <c r="Y174" s="62">
        <f>IFERROR(IF(X174="","",X174),"")</f>
        <v>14</v>
      </c>
      <c r="Z174" s="63">
        <f>IFERROR(IF(X174="","",X174*0.01788),"")</f>
        <v>0.25031999999999999</v>
      </c>
      <c r="AA174" s="64"/>
      <c r="AB174" s="65"/>
      <c r="AC174" s="66" t="s">
        <v>281</v>
      </c>
      <c r="AG174" s="67"/>
      <c r="AJ174" s="68" t="s">
        <v>102</v>
      </c>
      <c r="AK174" s="68">
        <v>14</v>
      </c>
      <c r="BB174" s="69" t="s">
        <v>82</v>
      </c>
      <c r="BM174" s="67">
        <f>IFERROR(X174*I174,"0")</f>
        <v>52.304000000000002</v>
      </c>
      <c r="BN174" s="67">
        <f>IFERROR(Y174*I174,"0")</f>
        <v>52.304000000000002</v>
      </c>
      <c r="BO174" s="67">
        <f>IFERROR(X174/J174,"0")</f>
        <v>0.2</v>
      </c>
      <c r="BP174" s="67">
        <f>IFERROR(Y174/J174,"0")</f>
        <v>0.2</v>
      </c>
    </row>
    <row r="175" spans="1:68" ht="12.75" customHeight="1" x14ac:dyDescent="0.2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7" t="s">
        <v>73</v>
      </c>
      <c r="Q175" s="87"/>
      <c r="R175" s="87"/>
      <c r="S175" s="87"/>
      <c r="T175" s="87"/>
      <c r="U175" s="87"/>
      <c r="V175" s="87"/>
      <c r="W175" s="70" t="s">
        <v>70</v>
      </c>
      <c r="X175" s="71">
        <f>IFERROR(SUM(X172:X174),"0")</f>
        <v>56</v>
      </c>
      <c r="Y175" s="71">
        <f>IFERROR(SUM(Y172:Y174),"0")</f>
        <v>56</v>
      </c>
      <c r="Z175" s="71">
        <f>IFERROR(IF(Z172="",0,Z172),"0")+IFERROR(IF(Z173="",0,Z173),"0")+IFERROR(IF(Z174="",0,Z174),"0")</f>
        <v>1.0012799999999999</v>
      </c>
      <c r="AA175" s="72"/>
      <c r="AB175" s="72"/>
      <c r="AC175" s="72"/>
    </row>
    <row r="176" spans="1:68" ht="12.75" customHeight="1" x14ac:dyDescent="0.2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7" t="s">
        <v>73</v>
      </c>
      <c r="Q176" s="87"/>
      <c r="R176" s="87"/>
      <c r="S176" s="87"/>
      <c r="T176" s="87"/>
      <c r="U176" s="87"/>
      <c r="V176" s="87"/>
      <c r="W176" s="70" t="s">
        <v>74</v>
      </c>
      <c r="X176" s="71">
        <f>IFERROR(SUMPRODUCT(X172:X174*H172:H174),"0")</f>
        <v>168</v>
      </c>
      <c r="Y176" s="71">
        <f>IFERROR(SUMPRODUCT(Y172:Y174*H172:H174),"0")</f>
        <v>168</v>
      </c>
      <c r="Z176" s="70"/>
      <c r="AA176" s="72"/>
      <c r="AB176" s="72"/>
      <c r="AC176" s="72"/>
    </row>
    <row r="177" spans="1:68" ht="14.25" hidden="1" customHeight="1" x14ac:dyDescent="0.25">
      <c r="A177" s="90" t="s">
        <v>282</v>
      </c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54"/>
      <c r="AB177" s="54"/>
      <c r="AC177" s="54"/>
    </row>
    <row r="178" spans="1:68" ht="27" hidden="1" customHeight="1" x14ac:dyDescent="0.25">
      <c r="A178" s="55" t="s">
        <v>283</v>
      </c>
      <c r="B178" s="55" t="s">
        <v>284</v>
      </c>
      <c r="C178" s="8">
        <v>4301051855</v>
      </c>
      <c r="D178" s="84">
        <v>4680115885875</v>
      </c>
      <c r="E178" s="84"/>
      <c r="F178" s="56">
        <v>1</v>
      </c>
      <c r="G178" s="57">
        <v>9</v>
      </c>
      <c r="H178" s="56">
        <v>9</v>
      </c>
      <c r="I178" s="56">
        <v>9.48</v>
      </c>
      <c r="J178" s="57">
        <v>56</v>
      </c>
      <c r="K178" s="57" t="s">
        <v>285</v>
      </c>
      <c r="L178" s="57" t="s">
        <v>68</v>
      </c>
      <c r="M178" s="58" t="s">
        <v>286</v>
      </c>
      <c r="N178" s="58"/>
      <c r="O178" s="57">
        <v>365</v>
      </c>
      <c r="P178" s="85" t="s">
        <v>287</v>
      </c>
      <c r="Q178" s="85"/>
      <c r="R178" s="85"/>
      <c r="S178" s="85"/>
      <c r="T178" s="85"/>
      <c r="U178" s="59"/>
      <c r="V178" s="59"/>
      <c r="W178" s="60" t="s">
        <v>70</v>
      </c>
      <c r="X178" s="61">
        <v>0</v>
      </c>
      <c r="Y178" s="62">
        <f>IFERROR(IF(X178="","",X178),"")</f>
        <v>0</v>
      </c>
      <c r="Z178" s="63">
        <f>IFERROR(IF(X178="","",X178*0.02175),"")</f>
        <v>0</v>
      </c>
      <c r="AA178" s="64"/>
      <c r="AB178" s="65"/>
      <c r="AC178" s="66" t="s">
        <v>288</v>
      </c>
      <c r="AG178" s="67"/>
      <c r="AJ178" s="68" t="s">
        <v>72</v>
      </c>
      <c r="AK178" s="68">
        <v>1</v>
      </c>
      <c r="BB178" s="69" t="s">
        <v>289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12.75" hidden="1" customHeight="1" x14ac:dyDescent="0.2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7" t="s">
        <v>73</v>
      </c>
      <c r="Q179" s="87"/>
      <c r="R179" s="87"/>
      <c r="S179" s="87"/>
      <c r="T179" s="87"/>
      <c r="U179" s="87"/>
      <c r="V179" s="87"/>
      <c r="W179" s="70" t="s">
        <v>70</v>
      </c>
      <c r="X179" s="71">
        <f>IFERROR(SUM(X178:X178),"0")</f>
        <v>0</v>
      </c>
      <c r="Y179" s="71">
        <f>IFERROR(SUM(Y178:Y178),"0")</f>
        <v>0</v>
      </c>
      <c r="Z179" s="71">
        <f>IFERROR(IF(Z178="",0,Z178),"0")</f>
        <v>0</v>
      </c>
      <c r="AA179" s="72"/>
      <c r="AB179" s="72"/>
      <c r="AC179" s="72"/>
    </row>
    <row r="180" spans="1:68" ht="12.75" hidden="1" customHeight="1" x14ac:dyDescent="0.2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7" t="s">
        <v>73</v>
      </c>
      <c r="Q180" s="87"/>
      <c r="R180" s="87"/>
      <c r="S180" s="87"/>
      <c r="T180" s="87"/>
      <c r="U180" s="87"/>
      <c r="V180" s="87"/>
      <c r="W180" s="70" t="s">
        <v>74</v>
      </c>
      <c r="X180" s="71">
        <f>IFERROR(SUMPRODUCT(X178:X178*H178:H178),"0")</f>
        <v>0</v>
      </c>
      <c r="Y180" s="71">
        <f>IFERROR(SUMPRODUCT(Y178:Y178*H178:H178),"0")</f>
        <v>0</v>
      </c>
      <c r="Z180" s="70"/>
      <c r="AA180" s="72"/>
      <c r="AB180" s="72"/>
      <c r="AC180" s="72"/>
    </row>
    <row r="181" spans="1:68" ht="27.75" hidden="1" customHeight="1" x14ac:dyDescent="0.2">
      <c r="A181" s="92" t="s">
        <v>290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52"/>
      <c r="AB181" s="52"/>
      <c r="AC181" s="52"/>
    </row>
    <row r="182" spans="1:68" ht="16.5" hidden="1" customHeight="1" x14ac:dyDescent="0.25">
      <c r="A182" s="93" t="s">
        <v>291</v>
      </c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53"/>
      <c r="AB182" s="53"/>
      <c r="AC182" s="53"/>
    </row>
    <row r="183" spans="1:68" ht="14.25" hidden="1" customHeight="1" x14ac:dyDescent="0.25">
      <c r="A183" s="90" t="s">
        <v>138</v>
      </c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54"/>
      <c r="AB183" s="54"/>
      <c r="AC183" s="54"/>
    </row>
    <row r="184" spans="1:68" ht="27" hidden="1" customHeight="1" x14ac:dyDescent="0.25">
      <c r="A184" s="55" t="s">
        <v>292</v>
      </c>
      <c r="B184" s="55" t="s">
        <v>293</v>
      </c>
      <c r="C184" s="8">
        <v>4301135681</v>
      </c>
      <c r="D184" s="84">
        <v>4620207490143</v>
      </c>
      <c r="E184" s="84"/>
      <c r="F184" s="56">
        <v>0.22</v>
      </c>
      <c r="G184" s="57">
        <v>12</v>
      </c>
      <c r="H184" s="56">
        <v>2.64</v>
      </c>
      <c r="I184" s="56">
        <v>3.3435999999999999</v>
      </c>
      <c r="J184" s="57">
        <v>70</v>
      </c>
      <c r="K184" s="57" t="s">
        <v>80</v>
      </c>
      <c r="L184" s="57" t="s">
        <v>68</v>
      </c>
      <c r="M184" s="58" t="s">
        <v>69</v>
      </c>
      <c r="N184" s="58"/>
      <c r="O184" s="57">
        <v>180</v>
      </c>
      <c r="P184" s="85" t="s">
        <v>294</v>
      </c>
      <c r="Q184" s="85"/>
      <c r="R184" s="85"/>
      <c r="S184" s="85"/>
      <c r="T184" s="85"/>
      <c r="U184" s="59"/>
      <c r="V184" s="59"/>
      <c r="W184" s="60" t="s">
        <v>70</v>
      </c>
      <c r="X184" s="61">
        <v>0</v>
      </c>
      <c r="Y184" s="62">
        <f>IFERROR(IF(X184="","",X184),"")</f>
        <v>0</v>
      </c>
      <c r="Z184" s="63">
        <f>IFERROR(IF(X184="","",X184*0.01788),"")</f>
        <v>0</v>
      </c>
      <c r="AA184" s="64"/>
      <c r="AB184" s="65" t="s">
        <v>295</v>
      </c>
      <c r="AC184" s="66" t="s">
        <v>296</v>
      </c>
      <c r="AG184" s="67"/>
      <c r="AJ184" s="68" t="s">
        <v>72</v>
      </c>
      <c r="AK184" s="68">
        <v>1</v>
      </c>
      <c r="BB184" s="69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5" t="s">
        <v>297</v>
      </c>
      <c r="B185" s="55" t="s">
        <v>298</v>
      </c>
      <c r="C185" s="8">
        <v>4301135707</v>
      </c>
      <c r="D185" s="84">
        <v>4620207490198</v>
      </c>
      <c r="E185" s="84"/>
      <c r="F185" s="56">
        <v>0.2</v>
      </c>
      <c r="G185" s="57">
        <v>12</v>
      </c>
      <c r="H185" s="56">
        <v>2.4</v>
      </c>
      <c r="I185" s="56">
        <v>3.1036000000000001</v>
      </c>
      <c r="J185" s="57">
        <v>70</v>
      </c>
      <c r="K185" s="57" t="s">
        <v>80</v>
      </c>
      <c r="L185" s="57" t="s">
        <v>68</v>
      </c>
      <c r="M185" s="58" t="s">
        <v>69</v>
      </c>
      <c r="N185" s="58"/>
      <c r="O185" s="57">
        <v>180</v>
      </c>
      <c r="P185" s="9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91"/>
      <c r="R185" s="91"/>
      <c r="S185" s="91"/>
      <c r="T185" s="91"/>
      <c r="U185" s="59"/>
      <c r="V185" s="59"/>
      <c r="W185" s="60" t="s">
        <v>70</v>
      </c>
      <c r="X185" s="61">
        <v>0</v>
      </c>
      <c r="Y185" s="62">
        <f>IFERROR(IF(X185="","",X185),"")</f>
        <v>0</v>
      </c>
      <c r="Z185" s="63">
        <f>IFERROR(IF(X185="","",X185*0.01788),"")</f>
        <v>0</v>
      </c>
      <c r="AA185" s="64"/>
      <c r="AB185" s="65"/>
      <c r="AC185" s="66" t="s">
        <v>299</v>
      </c>
      <c r="AG185" s="67"/>
      <c r="AJ185" s="68" t="s">
        <v>72</v>
      </c>
      <c r="AK185" s="68">
        <v>1</v>
      </c>
      <c r="BB185" s="6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5" t="s">
        <v>300</v>
      </c>
      <c r="B186" s="55" t="s">
        <v>301</v>
      </c>
      <c r="C186" s="8">
        <v>4301135719</v>
      </c>
      <c r="D186" s="84">
        <v>4620207490235</v>
      </c>
      <c r="E186" s="84"/>
      <c r="F186" s="56">
        <v>0.2</v>
      </c>
      <c r="G186" s="57">
        <v>12</v>
      </c>
      <c r="H186" s="56">
        <v>2.4</v>
      </c>
      <c r="I186" s="56">
        <v>3.1036000000000001</v>
      </c>
      <c r="J186" s="57">
        <v>70</v>
      </c>
      <c r="K186" s="57" t="s">
        <v>80</v>
      </c>
      <c r="L186" s="57" t="s">
        <v>68</v>
      </c>
      <c r="M186" s="58" t="s">
        <v>69</v>
      </c>
      <c r="N186" s="58"/>
      <c r="O186" s="57">
        <v>180</v>
      </c>
      <c r="P186" s="9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91"/>
      <c r="R186" s="91"/>
      <c r="S186" s="91"/>
      <c r="T186" s="91"/>
      <c r="U186" s="59"/>
      <c r="V186" s="59"/>
      <c r="W186" s="60" t="s">
        <v>70</v>
      </c>
      <c r="X186" s="61">
        <v>0</v>
      </c>
      <c r="Y186" s="62">
        <f>IFERROR(IF(X186="","",X186),"")</f>
        <v>0</v>
      </c>
      <c r="Z186" s="63">
        <f>IFERROR(IF(X186="","",X186*0.01788),"")</f>
        <v>0</v>
      </c>
      <c r="AA186" s="64"/>
      <c r="AB186" s="65"/>
      <c r="AC186" s="66" t="s">
        <v>302</v>
      </c>
      <c r="AG186" s="67"/>
      <c r="AJ186" s="68" t="s">
        <v>72</v>
      </c>
      <c r="AK186" s="68">
        <v>1</v>
      </c>
      <c r="BB186" s="69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5" t="s">
        <v>303</v>
      </c>
      <c r="B187" s="55" t="s">
        <v>304</v>
      </c>
      <c r="C187" s="8">
        <v>4301135697</v>
      </c>
      <c r="D187" s="84">
        <v>4620207490259</v>
      </c>
      <c r="E187" s="84"/>
      <c r="F187" s="56">
        <v>0.2</v>
      </c>
      <c r="G187" s="57">
        <v>12</v>
      </c>
      <c r="H187" s="56">
        <v>2.4</v>
      </c>
      <c r="I187" s="56">
        <v>3.1036000000000001</v>
      </c>
      <c r="J187" s="57">
        <v>70</v>
      </c>
      <c r="K187" s="57" t="s">
        <v>80</v>
      </c>
      <c r="L187" s="57" t="s">
        <v>68</v>
      </c>
      <c r="M187" s="58" t="s">
        <v>69</v>
      </c>
      <c r="N187" s="58"/>
      <c r="O187" s="57">
        <v>180</v>
      </c>
      <c r="P187" s="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91"/>
      <c r="R187" s="91"/>
      <c r="S187" s="91"/>
      <c r="T187" s="91"/>
      <c r="U187" s="59"/>
      <c r="V187" s="59"/>
      <c r="W187" s="60" t="s">
        <v>70</v>
      </c>
      <c r="X187" s="61">
        <v>0</v>
      </c>
      <c r="Y187" s="62">
        <f>IFERROR(IF(X187="","",X187),"")</f>
        <v>0</v>
      </c>
      <c r="Z187" s="63">
        <f>IFERROR(IF(X187="","",X187*0.01788),"")</f>
        <v>0</v>
      </c>
      <c r="AA187" s="64"/>
      <c r="AB187" s="65"/>
      <c r="AC187" s="66" t="s">
        <v>299</v>
      </c>
      <c r="AG187" s="67"/>
      <c r="AJ187" s="68" t="s">
        <v>72</v>
      </c>
      <c r="AK187" s="68">
        <v>1</v>
      </c>
      <c r="BB187" s="69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12.75" hidden="1" customHeight="1" x14ac:dyDescent="0.2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7" t="s">
        <v>73</v>
      </c>
      <c r="Q188" s="87"/>
      <c r="R188" s="87"/>
      <c r="S188" s="87"/>
      <c r="T188" s="87"/>
      <c r="U188" s="87"/>
      <c r="V188" s="87"/>
      <c r="W188" s="70" t="s">
        <v>70</v>
      </c>
      <c r="X188" s="71">
        <f>IFERROR(SUM(X184:X187),"0")</f>
        <v>0</v>
      </c>
      <c r="Y188" s="71">
        <f>IFERROR(SUM(Y184:Y187),"0")</f>
        <v>0</v>
      </c>
      <c r="Z188" s="71">
        <f>IFERROR(IF(Z184="",0,Z184),"0")+IFERROR(IF(Z185="",0,Z185),"0")+IFERROR(IF(Z186="",0,Z186),"0")+IFERROR(IF(Z187="",0,Z187),"0")</f>
        <v>0</v>
      </c>
      <c r="AA188" s="72"/>
      <c r="AB188" s="72"/>
      <c r="AC188" s="72"/>
    </row>
    <row r="189" spans="1:68" ht="12.75" hidden="1" customHeight="1" x14ac:dyDescent="0.2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7" t="s">
        <v>73</v>
      </c>
      <c r="Q189" s="87"/>
      <c r="R189" s="87"/>
      <c r="S189" s="87"/>
      <c r="T189" s="87"/>
      <c r="U189" s="87"/>
      <c r="V189" s="87"/>
      <c r="W189" s="70" t="s">
        <v>74</v>
      </c>
      <c r="X189" s="71">
        <f>IFERROR(SUMPRODUCT(X184:X187*H184:H187),"0")</f>
        <v>0</v>
      </c>
      <c r="Y189" s="71">
        <f>IFERROR(SUMPRODUCT(Y184:Y187*H184:H187),"0")</f>
        <v>0</v>
      </c>
      <c r="Z189" s="70"/>
      <c r="AA189" s="72"/>
      <c r="AB189" s="72"/>
      <c r="AC189" s="72"/>
    </row>
    <row r="190" spans="1:68" ht="16.5" hidden="1" customHeight="1" x14ac:dyDescent="0.25">
      <c r="A190" s="93" t="s">
        <v>305</v>
      </c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53"/>
      <c r="AB190" s="53"/>
      <c r="AC190" s="53"/>
    </row>
    <row r="191" spans="1:68" ht="14.25" hidden="1" customHeight="1" x14ac:dyDescent="0.25">
      <c r="A191" s="90" t="s">
        <v>64</v>
      </c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54"/>
      <c r="AB191" s="54"/>
      <c r="AC191" s="54"/>
    </row>
    <row r="192" spans="1:68" ht="16.5" customHeight="1" x14ac:dyDescent="0.25">
      <c r="A192" s="55" t="s">
        <v>306</v>
      </c>
      <c r="B192" s="55" t="s">
        <v>307</v>
      </c>
      <c r="C192" s="8">
        <v>4301070948</v>
      </c>
      <c r="D192" s="84">
        <v>4607111037022</v>
      </c>
      <c r="E192" s="84"/>
      <c r="F192" s="56">
        <v>0.7</v>
      </c>
      <c r="G192" s="57">
        <v>8</v>
      </c>
      <c r="H192" s="56">
        <v>5.6</v>
      </c>
      <c r="I192" s="56">
        <v>5.87</v>
      </c>
      <c r="J192" s="57">
        <v>84</v>
      </c>
      <c r="K192" s="57" t="s">
        <v>67</v>
      </c>
      <c r="L192" s="57" t="s">
        <v>100</v>
      </c>
      <c r="M192" s="58" t="s">
        <v>69</v>
      </c>
      <c r="N192" s="58"/>
      <c r="O192" s="57">
        <v>180</v>
      </c>
      <c r="P192" s="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2" s="91"/>
      <c r="R192" s="91"/>
      <c r="S192" s="91"/>
      <c r="T192" s="91"/>
      <c r="U192" s="59"/>
      <c r="V192" s="59"/>
      <c r="W192" s="60" t="s">
        <v>70</v>
      </c>
      <c r="X192" s="61">
        <v>60</v>
      </c>
      <c r="Y192" s="62">
        <f>IFERROR(IF(X192="","",X192),"")</f>
        <v>60</v>
      </c>
      <c r="Z192" s="63">
        <f>IFERROR(IF(X192="","",X192*0.0155),"")</f>
        <v>0.92999999999999994</v>
      </c>
      <c r="AA192" s="64"/>
      <c r="AB192" s="65"/>
      <c r="AC192" s="66" t="s">
        <v>308</v>
      </c>
      <c r="AG192" s="67"/>
      <c r="AJ192" s="68" t="s">
        <v>102</v>
      </c>
      <c r="AK192" s="68">
        <v>12</v>
      </c>
      <c r="BB192" s="69" t="s">
        <v>1</v>
      </c>
      <c r="BM192" s="67">
        <f>IFERROR(X192*I192,"0")</f>
        <v>352.2</v>
      </c>
      <c r="BN192" s="67">
        <f>IFERROR(Y192*I192,"0")</f>
        <v>352.2</v>
      </c>
      <c r="BO192" s="67">
        <f>IFERROR(X192/J192,"0")</f>
        <v>0.7142857142857143</v>
      </c>
      <c r="BP192" s="67">
        <f>IFERROR(Y192/J192,"0")</f>
        <v>0.7142857142857143</v>
      </c>
    </row>
    <row r="193" spans="1:68" ht="27" hidden="1" customHeight="1" x14ac:dyDescent="0.25">
      <c r="A193" s="55" t="s">
        <v>309</v>
      </c>
      <c r="B193" s="55" t="s">
        <v>310</v>
      </c>
      <c r="C193" s="8">
        <v>4301070990</v>
      </c>
      <c r="D193" s="84">
        <v>4607111038494</v>
      </c>
      <c r="E193" s="84"/>
      <c r="F193" s="56">
        <v>0.7</v>
      </c>
      <c r="G193" s="57">
        <v>8</v>
      </c>
      <c r="H193" s="56">
        <v>5.6</v>
      </c>
      <c r="I193" s="56">
        <v>5.87</v>
      </c>
      <c r="J193" s="57">
        <v>84</v>
      </c>
      <c r="K193" s="57" t="s">
        <v>67</v>
      </c>
      <c r="L193" s="57" t="s">
        <v>68</v>
      </c>
      <c r="M193" s="58" t="s">
        <v>69</v>
      </c>
      <c r="N193" s="58"/>
      <c r="O193" s="57">
        <v>180</v>
      </c>
      <c r="P193" s="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3" s="91"/>
      <c r="R193" s="91"/>
      <c r="S193" s="91"/>
      <c r="T193" s="91"/>
      <c r="U193" s="59"/>
      <c r="V193" s="59"/>
      <c r="W193" s="60" t="s">
        <v>70</v>
      </c>
      <c r="X193" s="61">
        <v>0</v>
      </c>
      <c r="Y193" s="62">
        <f>IFERROR(IF(X193="","",X193),"")</f>
        <v>0</v>
      </c>
      <c r="Z193" s="63">
        <f>IFERROR(IF(X193="","",X193*0.0155),"")</f>
        <v>0</v>
      </c>
      <c r="AA193" s="64"/>
      <c r="AB193" s="65"/>
      <c r="AC193" s="66" t="s">
        <v>311</v>
      </c>
      <c r="AG193" s="67"/>
      <c r="AJ193" s="68" t="s">
        <v>72</v>
      </c>
      <c r="AK193" s="68">
        <v>1</v>
      </c>
      <c r="BB193" s="69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5" t="s">
        <v>312</v>
      </c>
      <c r="B194" s="55" t="s">
        <v>313</v>
      </c>
      <c r="C194" s="8">
        <v>4301070966</v>
      </c>
      <c r="D194" s="84">
        <v>4607111038135</v>
      </c>
      <c r="E194" s="84"/>
      <c r="F194" s="56">
        <v>0.7</v>
      </c>
      <c r="G194" s="57">
        <v>8</v>
      </c>
      <c r="H194" s="56">
        <v>5.6</v>
      </c>
      <c r="I194" s="56">
        <v>5.87</v>
      </c>
      <c r="J194" s="57">
        <v>84</v>
      </c>
      <c r="K194" s="57" t="s">
        <v>67</v>
      </c>
      <c r="L194" s="57" t="s">
        <v>68</v>
      </c>
      <c r="M194" s="58" t="s">
        <v>69</v>
      </c>
      <c r="N194" s="58"/>
      <c r="O194" s="57">
        <v>180</v>
      </c>
      <c r="P194" s="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91"/>
      <c r="R194" s="91"/>
      <c r="S194" s="91"/>
      <c r="T194" s="91"/>
      <c r="U194" s="59"/>
      <c r="V194" s="59"/>
      <c r="W194" s="60" t="s">
        <v>70</v>
      </c>
      <c r="X194" s="61">
        <v>0</v>
      </c>
      <c r="Y194" s="62">
        <f>IFERROR(IF(X194="","",X194),"")</f>
        <v>0</v>
      </c>
      <c r="Z194" s="63">
        <f>IFERROR(IF(X194="","",X194*0.0155),"")</f>
        <v>0</v>
      </c>
      <c r="AA194" s="64"/>
      <c r="AB194" s="65"/>
      <c r="AC194" s="66" t="s">
        <v>314</v>
      </c>
      <c r="AG194" s="67"/>
      <c r="AJ194" s="68" t="s">
        <v>72</v>
      </c>
      <c r="AK194" s="68">
        <v>1</v>
      </c>
      <c r="BB194" s="6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12.75" customHeight="1" x14ac:dyDescent="0.2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7" t="s">
        <v>73</v>
      </c>
      <c r="Q195" s="87"/>
      <c r="R195" s="87"/>
      <c r="S195" s="87"/>
      <c r="T195" s="87"/>
      <c r="U195" s="87"/>
      <c r="V195" s="87"/>
      <c r="W195" s="70" t="s">
        <v>70</v>
      </c>
      <c r="X195" s="71">
        <f>IFERROR(SUM(X192:X194),"0")</f>
        <v>60</v>
      </c>
      <c r="Y195" s="71">
        <f>IFERROR(SUM(Y192:Y194),"0")</f>
        <v>60</v>
      </c>
      <c r="Z195" s="71">
        <f>IFERROR(IF(Z192="",0,Z192),"0")+IFERROR(IF(Z193="",0,Z193),"0")+IFERROR(IF(Z194="",0,Z194),"0")</f>
        <v>0.92999999999999994</v>
      </c>
      <c r="AA195" s="72"/>
      <c r="AB195" s="72"/>
      <c r="AC195" s="72"/>
    </row>
    <row r="196" spans="1:68" ht="12.75" customHeight="1" x14ac:dyDescent="0.2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7" t="s">
        <v>73</v>
      </c>
      <c r="Q196" s="87"/>
      <c r="R196" s="87"/>
      <c r="S196" s="87"/>
      <c r="T196" s="87"/>
      <c r="U196" s="87"/>
      <c r="V196" s="87"/>
      <c r="W196" s="70" t="s">
        <v>74</v>
      </c>
      <c r="X196" s="71">
        <f>IFERROR(SUMPRODUCT(X192:X194*H192:H194),"0")</f>
        <v>336</v>
      </c>
      <c r="Y196" s="71">
        <f>IFERROR(SUMPRODUCT(Y192:Y194*H192:H194),"0")</f>
        <v>336</v>
      </c>
      <c r="Z196" s="70"/>
      <c r="AA196" s="72"/>
      <c r="AB196" s="72"/>
      <c r="AC196" s="72"/>
    </row>
    <row r="197" spans="1:68" ht="16.5" hidden="1" customHeight="1" x14ac:dyDescent="0.25">
      <c r="A197" s="93" t="s">
        <v>315</v>
      </c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53"/>
      <c r="AB197" s="53"/>
      <c r="AC197" s="53"/>
    </row>
    <row r="198" spans="1:68" ht="14.25" hidden="1" customHeight="1" x14ac:dyDescent="0.25">
      <c r="A198" s="90" t="s">
        <v>64</v>
      </c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54"/>
      <c r="AB198" s="54"/>
      <c r="AC198" s="54"/>
    </row>
    <row r="199" spans="1:68" ht="27" hidden="1" customHeight="1" x14ac:dyDescent="0.25">
      <c r="A199" s="55" t="s">
        <v>316</v>
      </c>
      <c r="B199" s="55" t="s">
        <v>317</v>
      </c>
      <c r="C199" s="8">
        <v>4301070996</v>
      </c>
      <c r="D199" s="84">
        <v>4607111038654</v>
      </c>
      <c r="E199" s="84"/>
      <c r="F199" s="56">
        <v>0.4</v>
      </c>
      <c r="G199" s="57">
        <v>16</v>
      </c>
      <c r="H199" s="56">
        <v>6.4</v>
      </c>
      <c r="I199" s="56">
        <v>6.63</v>
      </c>
      <c r="J199" s="57">
        <v>84</v>
      </c>
      <c r="K199" s="57" t="s">
        <v>67</v>
      </c>
      <c r="L199" s="57" t="s">
        <v>100</v>
      </c>
      <c r="M199" s="58" t="s">
        <v>69</v>
      </c>
      <c r="N199" s="58"/>
      <c r="O199" s="57">
        <v>180</v>
      </c>
      <c r="P199" s="9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91"/>
      <c r="R199" s="91"/>
      <c r="S199" s="91"/>
      <c r="T199" s="91"/>
      <c r="U199" s="59"/>
      <c r="V199" s="59"/>
      <c r="W199" s="60" t="s">
        <v>70</v>
      </c>
      <c r="X199" s="61">
        <v>0</v>
      </c>
      <c r="Y199" s="62">
        <f t="shared" ref="Y199:Y204" si="18">IFERROR(IF(X199="","",X199),"")</f>
        <v>0</v>
      </c>
      <c r="Z199" s="63">
        <f t="shared" ref="Z199:Z204" si="19">IFERROR(IF(X199="","",X199*0.0155),"")</f>
        <v>0</v>
      </c>
      <c r="AA199" s="64"/>
      <c r="AB199" s="65"/>
      <c r="AC199" s="66" t="s">
        <v>318</v>
      </c>
      <c r="AG199" s="67"/>
      <c r="AJ199" s="68" t="s">
        <v>102</v>
      </c>
      <c r="AK199" s="68">
        <v>12</v>
      </c>
      <c r="BB199" s="69" t="s">
        <v>1</v>
      </c>
      <c r="BM199" s="67">
        <f t="shared" ref="BM199:BM204" si="20">IFERROR(X199*I199,"0")</f>
        <v>0</v>
      </c>
      <c r="BN199" s="67">
        <f t="shared" ref="BN199:BN204" si="21">IFERROR(Y199*I199,"0")</f>
        <v>0</v>
      </c>
      <c r="BO199" s="67">
        <f t="shared" ref="BO199:BO204" si="22">IFERROR(X199/J199,"0")</f>
        <v>0</v>
      </c>
      <c r="BP199" s="67">
        <f t="shared" ref="BP199:BP204" si="23">IFERROR(Y199/J199,"0")</f>
        <v>0</v>
      </c>
    </row>
    <row r="200" spans="1:68" ht="27" hidden="1" customHeight="1" x14ac:dyDescent="0.25">
      <c r="A200" s="55" t="s">
        <v>319</v>
      </c>
      <c r="B200" s="55" t="s">
        <v>320</v>
      </c>
      <c r="C200" s="8">
        <v>4301070997</v>
      </c>
      <c r="D200" s="84">
        <v>4607111038586</v>
      </c>
      <c r="E200" s="84"/>
      <c r="F200" s="56">
        <v>0.7</v>
      </c>
      <c r="G200" s="57">
        <v>8</v>
      </c>
      <c r="H200" s="56">
        <v>5.6</v>
      </c>
      <c r="I200" s="56">
        <v>5.83</v>
      </c>
      <c r="J200" s="57">
        <v>84</v>
      </c>
      <c r="K200" s="57" t="s">
        <v>67</v>
      </c>
      <c r="L200" s="57" t="s">
        <v>100</v>
      </c>
      <c r="M200" s="58" t="s">
        <v>69</v>
      </c>
      <c r="N200" s="58"/>
      <c r="O200" s="57">
        <v>180</v>
      </c>
      <c r="P200" s="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91"/>
      <c r="R200" s="91"/>
      <c r="S200" s="91"/>
      <c r="T200" s="91"/>
      <c r="U200" s="59"/>
      <c r="V200" s="59"/>
      <c r="W200" s="60" t="s">
        <v>70</v>
      </c>
      <c r="X200" s="61">
        <v>0</v>
      </c>
      <c r="Y200" s="62">
        <f t="shared" si="18"/>
        <v>0</v>
      </c>
      <c r="Z200" s="63">
        <f t="shared" si="19"/>
        <v>0</v>
      </c>
      <c r="AA200" s="64"/>
      <c r="AB200" s="65"/>
      <c r="AC200" s="66" t="s">
        <v>318</v>
      </c>
      <c r="AG200" s="67"/>
      <c r="AJ200" s="68" t="s">
        <v>102</v>
      </c>
      <c r="AK200" s="68">
        <v>12</v>
      </c>
      <c r="BB200" s="69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hidden="1" customHeight="1" x14ac:dyDescent="0.25">
      <c r="A201" s="55" t="s">
        <v>321</v>
      </c>
      <c r="B201" s="55" t="s">
        <v>322</v>
      </c>
      <c r="C201" s="8">
        <v>4301070962</v>
      </c>
      <c r="D201" s="84">
        <v>4607111038609</v>
      </c>
      <c r="E201" s="84"/>
      <c r="F201" s="56">
        <v>0.4</v>
      </c>
      <c r="G201" s="57">
        <v>16</v>
      </c>
      <c r="H201" s="56">
        <v>6.4</v>
      </c>
      <c r="I201" s="56">
        <v>6.71</v>
      </c>
      <c r="J201" s="57">
        <v>84</v>
      </c>
      <c r="K201" s="57" t="s">
        <v>67</v>
      </c>
      <c r="L201" s="57" t="s">
        <v>68</v>
      </c>
      <c r="M201" s="58" t="s">
        <v>69</v>
      </c>
      <c r="N201" s="58"/>
      <c r="O201" s="57">
        <v>180</v>
      </c>
      <c r="P201" s="9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91"/>
      <c r="R201" s="91"/>
      <c r="S201" s="91"/>
      <c r="T201" s="91"/>
      <c r="U201" s="59"/>
      <c r="V201" s="59"/>
      <c r="W201" s="60" t="s">
        <v>70</v>
      </c>
      <c r="X201" s="61">
        <v>0</v>
      </c>
      <c r="Y201" s="62">
        <f t="shared" si="18"/>
        <v>0</v>
      </c>
      <c r="Z201" s="63">
        <f t="shared" si="19"/>
        <v>0</v>
      </c>
      <c r="AA201" s="64"/>
      <c r="AB201" s="65"/>
      <c r="AC201" s="66" t="s">
        <v>323</v>
      </c>
      <c r="AG201" s="67"/>
      <c r="AJ201" s="68" t="s">
        <v>72</v>
      </c>
      <c r="AK201" s="68">
        <v>1</v>
      </c>
      <c r="BB201" s="6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5" t="s">
        <v>324</v>
      </c>
      <c r="B202" s="55" t="s">
        <v>325</v>
      </c>
      <c r="C202" s="8">
        <v>4301070963</v>
      </c>
      <c r="D202" s="84">
        <v>4607111038630</v>
      </c>
      <c r="E202" s="84"/>
      <c r="F202" s="56">
        <v>0.7</v>
      </c>
      <c r="G202" s="57">
        <v>8</v>
      </c>
      <c r="H202" s="56">
        <v>5.6</v>
      </c>
      <c r="I202" s="56">
        <v>5.87</v>
      </c>
      <c r="J202" s="57">
        <v>84</v>
      </c>
      <c r="K202" s="57" t="s">
        <v>67</v>
      </c>
      <c r="L202" s="57" t="s">
        <v>68</v>
      </c>
      <c r="M202" s="58" t="s">
        <v>69</v>
      </c>
      <c r="N202" s="58"/>
      <c r="O202" s="57">
        <v>180</v>
      </c>
      <c r="P202" s="9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2" s="91"/>
      <c r="R202" s="91"/>
      <c r="S202" s="91"/>
      <c r="T202" s="91"/>
      <c r="U202" s="59"/>
      <c r="V202" s="59"/>
      <c r="W202" s="60" t="s">
        <v>70</v>
      </c>
      <c r="X202" s="61">
        <v>0</v>
      </c>
      <c r="Y202" s="62">
        <f t="shared" si="18"/>
        <v>0</v>
      </c>
      <c r="Z202" s="63">
        <f t="shared" si="19"/>
        <v>0</v>
      </c>
      <c r="AA202" s="64"/>
      <c r="AB202" s="65"/>
      <c r="AC202" s="66" t="s">
        <v>323</v>
      </c>
      <c r="AG202" s="67"/>
      <c r="AJ202" s="68" t="s">
        <v>72</v>
      </c>
      <c r="AK202" s="68">
        <v>1</v>
      </c>
      <c r="BB202" s="69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5" t="s">
        <v>326</v>
      </c>
      <c r="B203" s="55" t="s">
        <v>327</v>
      </c>
      <c r="C203" s="8">
        <v>4301070959</v>
      </c>
      <c r="D203" s="84">
        <v>4607111038616</v>
      </c>
      <c r="E203" s="84"/>
      <c r="F203" s="56">
        <v>0.4</v>
      </c>
      <c r="G203" s="57">
        <v>16</v>
      </c>
      <c r="H203" s="56">
        <v>6.4</v>
      </c>
      <c r="I203" s="56">
        <v>6.71</v>
      </c>
      <c r="J203" s="57">
        <v>84</v>
      </c>
      <c r="K203" s="57" t="s">
        <v>67</v>
      </c>
      <c r="L203" s="57" t="s">
        <v>68</v>
      </c>
      <c r="M203" s="58" t="s">
        <v>69</v>
      </c>
      <c r="N203" s="58"/>
      <c r="O203" s="57">
        <v>180</v>
      </c>
      <c r="P203" s="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91"/>
      <c r="R203" s="91"/>
      <c r="S203" s="91"/>
      <c r="T203" s="91"/>
      <c r="U203" s="59"/>
      <c r="V203" s="59"/>
      <c r="W203" s="60" t="s">
        <v>70</v>
      </c>
      <c r="X203" s="61">
        <v>0</v>
      </c>
      <c r="Y203" s="62">
        <f t="shared" si="18"/>
        <v>0</v>
      </c>
      <c r="Z203" s="63">
        <f t="shared" si="19"/>
        <v>0</v>
      </c>
      <c r="AA203" s="64"/>
      <c r="AB203" s="65"/>
      <c r="AC203" s="66" t="s">
        <v>318</v>
      </c>
      <c r="AG203" s="67"/>
      <c r="AJ203" s="68" t="s">
        <v>72</v>
      </c>
      <c r="AK203" s="68">
        <v>1</v>
      </c>
      <c r="BB203" s="69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hidden="1" customHeight="1" x14ac:dyDescent="0.25">
      <c r="A204" s="55" t="s">
        <v>328</v>
      </c>
      <c r="B204" s="55" t="s">
        <v>329</v>
      </c>
      <c r="C204" s="8">
        <v>4301070960</v>
      </c>
      <c r="D204" s="84">
        <v>4607111038623</v>
      </c>
      <c r="E204" s="84"/>
      <c r="F204" s="56">
        <v>0.7</v>
      </c>
      <c r="G204" s="57">
        <v>8</v>
      </c>
      <c r="H204" s="56">
        <v>5.6</v>
      </c>
      <c r="I204" s="56">
        <v>5.87</v>
      </c>
      <c r="J204" s="57">
        <v>84</v>
      </c>
      <c r="K204" s="57" t="s">
        <v>67</v>
      </c>
      <c r="L204" s="57" t="s">
        <v>100</v>
      </c>
      <c r="M204" s="58" t="s">
        <v>69</v>
      </c>
      <c r="N204" s="58"/>
      <c r="O204" s="57">
        <v>180</v>
      </c>
      <c r="P204" s="9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91"/>
      <c r="R204" s="91"/>
      <c r="S204" s="91"/>
      <c r="T204" s="91"/>
      <c r="U204" s="59"/>
      <c r="V204" s="59"/>
      <c r="W204" s="60" t="s">
        <v>70</v>
      </c>
      <c r="X204" s="61">
        <v>0</v>
      </c>
      <c r="Y204" s="62">
        <f t="shared" si="18"/>
        <v>0</v>
      </c>
      <c r="Z204" s="63">
        <f t="shared" si="19"/>
        <v>0</v>
      </c>
      <c r="AA204" s="64"/>
      <c r="AB204" s="65"/>
      <c r="AC204" s="66" t="s">
        <v>318</v>
      </c>
      <c r="AG204" s="67"/>
      <c r="AJ204" s="68" t="s">
        <v>102</v>
      </c>
      <c r="AK204" s="68">
        <v>12</v>
      </c>
      <c r="BB204" s="69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12.75" hidden="1" customHeight="1" x14ac:dyDescent="0.2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7" t="s">
        <v>73</v>
      </c>
      <c r="Q205" s="87"/>
      <c r="R205" s="87"/>
      <c r="S205" s="87"/>
      <c r="T205" s="87"/>
      <c r="U205" s="87"/>
      <c r="V205" s="87"/>
      <c r="W205" s="70" t="s">
        <v>70</v>
      </c>
      <c r="X205" s="71">
        <f>IFERROR(SUM(X199:X204),"0")</f>
        <v>0</v>
      </c>
      <c r="Y205" s="71">
        <f>IFERROR(SUM(Y199:Y204),"0")</f>
        <v>0</v>
      </c>
      <c r="Z205" s="71">
        <f>IFERROR(IF(Z199="",0,Z199),"0")+IFERROR(IF(Z200="",0,Z200),"0")+IFERROR(IF(Z201="",0,Z201),"0")+IFERROR(IF(Z202="",0,Z202),"0")+IFERROR(IF(Z203="",0,Z203),"0")+IFERROR(IF(Z204="",0,Z204),"0")</f>
        <v>0</v>
      </c>
      <c r="AA205" s="72"/>
      <c r="AB205" s="72"/>
      <c r="AC205" s="72"/>
    </row>
    <row r="206" spans="1:68" ht="12.75" hidden="1" customHeight="1" x14ac:dyDescent="0.2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7" t="s">
        <v>73</v>
      </c>
      <c r="Q206" s="87"/>
      <c r="R206" s="87"/>
      <c r="S206" s="87"/>
      <c r="T206" s="87"/>
      <c r="U206" s="87"/>
      <c r="V206" s="87"/>
      <c r="W206" s="70" t="s">
        <v>74</v>
      </c>
      <c r="X206" s="71">
        <f>IFERROR(SUMPRODUCT(X199:X204*H199:H204),"0")</f>
        <v>0</v>
      </c>
      <c r="Y206" s="71">
        <f>IFERROR(SUMPRODUCT(Y199:Y204*H199:H204),"0")</f>
        <v>0</v>
      </c>
      <c r="Z206" s="70"/>
      <c r="AA206" s="72"/>
      <c r="AB206" s="72"/>
      <c r="AC206" s="72"/>
    </row>
    <row r="207" spans="1:68" ht="16.5" hidden="1" customHeight="1" x14ac:dyDescent="0.25">
      <c r="A207" s="93" t="s">
        <v>330</v>
      </c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53"/>
      <c r="AB207" s="53"/>
      <c r="AC207" s="53"/>
    </row>
    <row r="208" spans="1:68" ht="14.25" hidden="1" customHeight="1" x14ac:dyDescent="0.25">
      <c r="A208" s="90" t="s">
        <v>64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54"/>
      <c r="AB208" s="54"/>
      <c r="AC208" s="54"/>
    </row>
    <row r="209" spans="1:68" ht="27" hidden="1" customHeight="1" x14ac:dyDescent="0.25">
      <c r="A209" s="55" t="s">
        <v>331</v>
      </c>
      <c r="B209" s="55" t="s">
        <v>332</v>
      </c>
      <c r="C209" s="8">
        <v>4301070915</v>
      </c>
      <c r="D209" s="84">
        <v>4607111035882</v>
      </c>
      <c r="E209" s="84"/>
      <c r="F209" s="56">
        <v>0.43</v>
      </c>
      <c r="G209" s="57">
        <v>16</v>
      </c>
      <c r="H209" s="56">
        <v>6.88</v>
      </c>
      <c r="I209" s="56">
        <v>7.19</v>
      </c>
      <c r="J209" s="57">
        <v>84</v>
      </c>
      <c r="K209" s="57" t="s">
        <v>67</v>
      </c>
      <c r="L209" s="57" t="s">
        <v>100</v>
      </c>
      <c r="M209" s="58" t="s">
        <v>69</v>
      </c>
      <c r="N209" s="58"/>
      <c r="O209" s="57">
        <v>180</v>
      </c>
      <c r="P209" s="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9" s="91"/>
      <c r="R209" s="91"/>
      <c r="S209" s="91"/>
      <c r="T209" s="91"/>
      <c r="U209" s="59"/>
      <c r="V209" s="59"/>
      <c r="W209" s="60" t="s">
        <v>70</v>
      </c>
      <c r="X209" s="61">
        <v>0</v>
      </c>
      <c r="Y209" s="62">
        <f>IFERROR(IF(X209="","",X209),"")</f>
        <v>0</v>
      </c>
      <c r="Z209" s="63">
        <f>IFERROR(IF(X209="","",X209*0.0155),"")</f>
        <v>0</v>
      </c>
      <c r="AA209" s="64"/>
      <c r="AB209" s="65"/>
      <c r="AC209" s="66" t="s">
        <v>333</v>
      </c>
      <c r="AG209" s="67"/>
      <c r="AJ209" s="68" t="s">
        <v>102</v>
      </c>
      <c r="AK209" s="68">
        <v>12</v>
      </c>
      <c r="BB209" s="69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5" t="s">
        <v>334</v>
      </c>
      <c r="B210" s="55" t="s">
        <v>335</v>
      </c>
      <c r="C210" s="8">
        <v>4301070921</v>
      </c>
      <c r="D210" s="84">
        <v>4607111035905</v>
      </c>
      <c r="E210" s="84"/>
      <c r="F210" s="56">
        <v>0.9</v>
      </c>
      <c r="G210" s="57">
        <v>8</v>
      </c>
      <c r="H210" s="56">
        <v>7.2</v>
      </c>
      <c r="I210" s="56">
        <v>7.47</v>
      </c>
      <c r="J210" s="57">
        <v>84</v>
      </c>
      <c r="K210" s="57" t="s">
        <v>67</v>
      </c>
      <c r="L210" s="57" t="s">
        <v>100</v>
      </c>
      <c r="M210" s="58" t="s">
        <v>69</v>
      </c>
      <c r="N210" s="58"/>
      <c r="O210" s="57">
        <v>180</v>
      </c>
      <c r="P210" s="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0" s="91"/>
      <c r="R210" s="91"/>
      <c r="S210" s="91"/>
      <c r="T210" s="91"/>
      <c r="U210" s="59"/>
      <c r="V210" s="59"/>
      <c r="W210" s="60" t="s">
        <v>70</v>
      </c>
      <c r="X210" s="61">
        <v>0</v>
      </c>
      <c r="Y210" s="62">
        <f>IFERROR(IF(X210="","",X210),"")</f>
        <v>0</v>
      </c>
      <c r="Z210" s="63">
        <f>IFERROR(IF(X210="","",X210*0.0155),"")</f>
        <v>0</v>
      </c>
      <c r="AA210" s="64"/>
      <c r="AB210" s="65"/>
      <c r="AC210" s="66" t="s">
        <v>333</v>
      </c>
      <c r="AG210" s="67"/>
      <c r="AJ210" s="68" t="s">
        <v>102</v>
      </c>
      <c r="AK210" s="68">
        <v>12</v>
      </c>
      <c r="BB210" s="6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5" t="s">
        <v>336</v>
      </c>
      <c r="B211" s="55" t="s">
        <v>337</v>
      </c>
      <c r="C211" s="8">
        <v>4301070917</v>
      </c>
      <c r="D211" s="84">
        <v>4607111035912</v>
      </c>
      <c r="E211" s="84"/>
      <c r="F211" s="56">
        <v>0.43</v>
      </c>
      <c r="G211" s="57">
        <v>16</v>
      </c>
      <c r="H211" s="56">
        <v>6.88</v>
      </c>
      <c r="I211" s="56">
        <v>7.19</v>
      </c>
      <c r="J211" s="57">
        <v>84</v>
      </c>
      <c r="K211" s="57" t="s">
        <v>67</v>
      </c>
      <c r="L211" s="57" t="s">
        <v>100</v>
      </c>
      <c r="M211" s="58" t="s">
        <v>69</v>
      </c>
      <c r="N211" s="58"/>
      <c r="O211" s="57">
        <v>180</v>
      </c>
      <c r="P211" s="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91"/>
      <c r="R211" s="91"/>
      <c r="S211" s="91"/>
      <c r="T211" s="91"/>
      <c r="U211" s="59"/>
      <c r="V211" s="59"/>
      <c r="W211" s="60" t="s">
        <v>70</v>
      </c>
      <c r="X211" s="61">
        <v>0</v>
      </c>
      <c r="Y211" s="62">
        <f>IFERROR(IF(X211="","",X211),"")</f>
        <v>0</v>
      </c>
      <c r="Z211" s="63">
        <f>IFERROR(IF(X211="","",X211*0.0155),"")</f>
        <v>0</v>
      </c>
      <c r="AA211" s="64"/>
      <c r="AB211" s="65"/>
      <c r="AC211" s="66" t="s">
        <v>338</v>
      </c>
      <c r="AG211" s="67"/>
      <c r="AJ211" s="68" t="s">
        <v>102</v>
      </c>
      <c r="AK211" s="68">
        <v>12</v>
      </c>
      <c r="BB211" s="6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5" t="s">
        <v>339</v>
      </c>
      <c r="B212" s="55" t="s">
        <v>340</v>
      </c>
      <c r="C212" s="8">
        <v>4301070920</v>
      </c>
      <c r="D212" s="84">
        <v>4607111035929</v>
      </c>
      <c r="E212" s="84"/>
      <c r="F212" s="56">
        <v>0.9</v>
      </c>
      <c r="G212" s="57">
        <v>8</v>
      </c>
      <c r="H212" s="56">
        <v>7.2</v>
      </c>
      <c r="I212" s="56">
        <v>7.47</v>
      </c>
      <c r="J212" s="57">
        <v>84</v>
      </c>
      <c r="K212" s="57" t="s">
        <v>67</v>
      </c>
      <c r="L212" s="57" t="s">
        <v>100</v>
      </c>
      <c r="M212" s="58" t="s">
        <v>69</v>
      </c>
      <c r="N212" s="58"/>
      <c r="O212" s="57">
        <v>180</v>
      </c>
      <c r="P212" s="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91"/>
      <c r="R212" s="91"/>
      <c r="S212" s="91"/>
      <c r="T212" s="91"/>
      <c r="U212" s="59"/>
      <c r="V212" s="59"/>
      <c r="W212" s="60" t="s">
        <v>70</v>
      </c>
      <c r="X212" s="61">
        <v>12</v>
      </c>
      <c r="Y212" s="62">
        <f>IFERROR(IF(X212="","",X212),"")</f>
        <v>12</v>
      </c>
      <c r="Z212" s="63">
        <f>IFERROR(IF(X212="","",X212*0.0155),"")</f>
        <v>0.186</v>
      </c>
      <c r="AA212" s="64"/>
      <c r="AB212" s="65"/>
      <c r="AC212" s="66" t="s">
        <v>338</v>
      </c>
      <c r="AG212" s="67"/>
      <c r="AJ212" s="68" t="s">
        <v>102</v>
      </c>
      <c r="AK212" s="68">
        <v>12</v>
      </c>
      <c r="BB212" s="69" t="s">
        <v>1</v>
      </c>
      <c r="BM212" s="67">
        <f>IFERROR(X212*I212,"0")</f>
        <v>89.64</v>
      </c>
      <c r="BN212" s="67">
        <f>IFERROR(Y212*I212,"0")</f>
        <v>89.64</v>
      </c>
      <c r="BO212" s="67">
        <f>IFERROR(X212/J212,"0")</f>
        <v>0.14285714285714285</v>
      </c>
      <c r="BP212" s="67">
        <f>IFERROR(Y212/J212,"0")</f>
        <v>0.14285714285714285</v>
      </c>
    </row>
    <row r="213" spans="1:68" ht="12.75" customHeight="1" x14ac:dyDescent="0.2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7" t="s">
        <v>73</v>
      </c>
      <c r="Q213" s="87"/>
      <c r="R213" s="87"/>
      <c r="S213" s="87"/>
      <c r="T213" s="87"/>
      <c r="U213" s="87"/>
      <c r="V213" s="87"/>
      <c r="W213" s="70" t="s">
        <v>70</v>
      </c>
      <c r="X213" s="71">
        <f>IFERROR(SUM(X209:X212),"0")</f>
        <v>12</v>
      </c>
      <c r="Y213" s="71">
        <f>IFERROR(SUM(Y209:Y212),"0")</f>
        <v>12</v>
      </c>
      <c r="Z213" s="71">
        <f>IFERROR(IF(Z209="",0,Z209),"0")+IFERROR(IF(Z210="",0,Z210),"0")+IFERROR(IF(Z211="",0,Z211),"0")+IFERROR(IF(Z212="",0,Z212),"0")</f>
        <v>0.186</v>
      </c>
      <c r="AA213" s="72"/>
      <c r="AB213" s="72"/>
      <c r="AC213" s="72"/>
    </row>
    <row r="214" spans="1:68" ht="12.75" customHeight="1" x14ac:dyDescent="0.2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7" t="s">
        <v>73</v>
      </c>
      <c r="Q214" s="87"/>
      <c r="R214" s="87"/>
      <c r="S214" s="87"/>
      <c r="T214" s="87"/>
      <c r="U214" s="87"/>
      <c r="V214" s="87"/>
      <c r="W214" s="70" t="s">
        <v>74</v>
      </c>
      <c r="X214" s="71">
        <f>IFERROR(SUMPRODUCT(X209:X212*H209:H212),"0")</f>
        <v>86.4</v>
      </c>
      <c r="Y214" s="71">
        <f>IFERROR(SUMPRODUCT(Y209:Y212*H209:H212),"0")</f>
        <v>86.4</v>
      </c>
      <c r="Z214" s="70"/>
      <c r="AA214" s="72"/>
      <c r="AB214" s="72"/>
      <c r="AC214" s="72"/>
    </row>
    <row r="215" spans="1:68" ht="16.5" hidden="1" customHeight="1" x14ac:dyDescent="0.25">
      <c r="A215" s="93" t="s">
        <v>341</v>
      </c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53"/>
      <c r="AB215" s="53"/>
      <c r="AC215" s="53"/>
    </row>
    <row r="216" spans="1:68" ht="14.25" hidden="1" customHeight="1" x14ac:dyDescent="0.25">
      <c r="A216" s="90" t="s">
        <v>64</v>
      </c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54"/>
      <c r="AB216" s="54"/>
      <c r="AC216" s="54"/>
    </row>
    <row r="217" spans="1:68" ht="16.5" hidden="1" customHeight="1" x14ac:dyDescent="0.25">
      <c r="A217" s="55" t="s">
        <v>342</v>
      </c>
      <c r="B217" s="55" t="s">
        <v>343</v>
      </c>
      <c r="C217" s="8">
        <v>4301070912</v>
      </c>
      <c r="D217" s="84">
        <v>4607111037213</v>
      </c>
      <c r="E217" s="84"/>
      <c r="F217" s="56">
        <v>0.4</v>
      </c>
      <c r="G217" s="57">
        <v>8</v>
      </c>
      <c r="H217" s="56">
        <v>3.2</v>
      </c>
      <c r="I217" s="56">
        <v>3.44</v>
      </c>
      <c r="J217" s="57">
        <v>144</v>
      </c>
      <c r="K217" s="57" t="s">
        <v>67</v>
      </c>
      <c r="L217" s="57" t="s">
        <v>68</v>
      </c>
      <c r="M217" s="58" t="s">
        <v>69</v>
      </c>
      <c r="N217" s="58"/>
      <c r="O217" s="57">
        <v>180</v>
      </c>
      <c r="P217" s="9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7" s="91"/>
      <c r="R217" s="91"/>
      <c r="S217" s="91"/>
      <c r="T217" s="91"/>
      <c r="U217" s="59"/>
      <c r="V217" s="59"/>
      <c r="W217" s="60" t="s">
        <v>70</v>
      </c>
      <c r="X217" s="61">
        <v>0</v>
      </c>
      <c r="Y217" s="62">
        <f>IFERROR(IF(X217="","",X217),"")</f>
        <v>0</v>
      </c>
      <c r="Z217" s="63">
        <f>IFERROR(IF(X217="","",X217*0.00866),"")</f>
        <v>0</v>
      </c>
      <c r="AA217" s="64"/>
      <c r="AB217" s="65"/>
      <c r="AC217" s="66" t="s">
        <v>344</v>
      </c>
      <c r="AG217" s="67"/>
      <c r="AJ217" s="68" t="s">
        <v>72</v>
      </c>
      <c r="AK217" s="68">
        <v>1</v>
      </c>
      <c r="BB217" s="6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2.75" hidden="1" customHeight="1" x14ac:dyDescent="0.2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7" t="s">
        <v>73</v>
      </c>
      <c r="Q218" s="87"/>
      <c r="R218" s="87"/>
      <c r="S218" s="87"/>
      <c r="T218" s="87"/>
      <c r="U218" s="87"/>
      <c r="V218" s="87"/>
      <c r="W218" s="70" t="s">
        <v>70</v>
      </c>
      <c r="X218" s="71">
        <f>IFERROR(SUM(X217:X217),"0")</f>
        <v>0</v>
      </c>
      <c r="Y218" s="71">
        <f>IFERROR(SUM(Y217:Y217),"0")</f>
        <v>0</v>
      </c>
      <c r="Z218" s="71">
        <f>IFERROR(IF(Z217="",0,Z217),"0")</f>
        <v>0</v>
      </c>
      <c r="AA218" s="72"/>
      <c r="AB218" s="72"/>
      <c r="AC218" s="72"/>
    </row>
    <row r="219" spans="1:68" ht="12.75" hidden="1" customHeight="1" x14ac:dyDescent="0.2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7" t="s">
        <v>73</v>
      </c>
      <c r="Q219" s="87"/>
      <c r="R219" s="87"/>
      <c r="S219" s="87"/>
      <c r="T219" s="87"/>
      <c r="U219" s="87"/>
      <c r="V219" s="87"/>
      <c r="W219" s="70" t="s">
        <v>74</v>
      </c>
      <c r="X219" s="71">
        <f>IFERROR(SUMPRODUCT(X217:X217*H217:H217),"0")</f>
        <v>0</v>
      </c>
      <c r="Y219" s="71">
        <f>IFERROR(SUMPRODUCT(Y217:Y217*H217:H217),"0")</f>
        <v>0</v>
      </c>
      <c r="Z219" s="70"/>
      <c r="AA219" s="72"/>
      <c r="AB219" s="72"/>
      <c r="AC219" s="72"/>
    </row>
    <row r="220" spans="1:68" ht="16.5" hidden="1" customHeight="1" x14ac:dyDescent="0.25">
      <c r="A220" s="93" t="s">
        <v>345</v>
      </c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53"/>
      <c r="AB220" s="53"/>
      <c r="AC220" s="53"/>
    </row>
    <row r="221" spans="1:68" ht="14.25" hidden="1" customHeight="1" x14ac:dyDescent="0.25">
      <c r="A221" s="90" t="s">
        <v>282</v>
      </c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54"/>
      <c r="AB221" s="54"/>
      <c r="AC221" s="54"/>
    </row>
    <row r="222" spans="1:68" ht="27" hidden="1" customHeight="1" x14ac:dyDescent="0.25">
      <c r="A222" s="55" t="s">
        <v>346</v>
      </c>
      <c r="B222" s="55" t="s">
        <v>347</v>
      </c>
      <c r="C222" s="8">
        <v>4301051320</v>
      </c>
      <c r="D222" s="84">
        <v>4680115881334</v>
      </c>
      <c r="E222" s="84"/>
      <c r="F222" s="56">
        <v>0.33</v>
      </c>
      <c r="G222" s="57">
        <v>6</v>
      </c>
      <c r="H222" s="56">
        <v>1.98</v>
      </c>
      <c r="I222" s="56">
        <v>2.25</v>
      </c>
      <c r="J222" s="57">
        <v>182</v>
      </c>
      <c r="K222" s="57" t="s">
        <v>80</v>
      </c>
      <c r="L222" s="57" t="s">
        <v>68</v>
      </c>
      <c r="M222" s="58" t="s">
        <v>286</v>
      </c>
      <c r="N222" s="58"/>
      <c r="O222" s="57">
        <v>365</v>
      </c>
      <c r="P222" s="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2" s="91"/>
      <c r="R222" s="91"/>
      <c r="S222" s="91"/>
      <c r="T222" s="91"/>
      <c r="U222" s="59"/>
      <c r="V222" s="59"/>
      <c r="W222" s="60" t="s">
        <v>70</v>
      </c>
      <c r="X222" s="61">
        <v>0</v>
      </c>
      <c r="Y222" s="62">
        <f>IFERROR(IF(X222="","",X222),"")</f>
        <v>0</v>
      </c>
      <c r="Z222" s="63">
        <f>IFERROR(IF(X222="","",X222*0.00651),"")</f>
        <v>0</v>
      </c>
      <c r="AA222" s="64"/>
      <c r="AB222" s="65"/>
      <c r="AC222" s="66" t="s">
        <v>348</v>
      </c>
      <c r="AG222" s="67"/>
      <c r="AJ222" s="68" t="s">
        <v>72</v>
      </c>
      <c r="AK222" s="68">
        <v>1</v>
      </c>
      <c r="BB222" s="69" t="s">
        <v>289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2.75" hidden="1" customHeight="1" x14ac:dyDescent="0.2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7" t="s">
        <v>73</v>
      </c>
      <c r="Q223" s="87"/>
      <c r="R223" s="87"/>
      <c r="S223" s="87"/>
      <c r="T223" s="87"/>
      <c r="U223" s="87"/>
      <c r="V223" s="87"/>
      <c r="W223" s="70" t="s">
        <v>70</v>
      </c>
      <c r="X223" s="71">
        <f>IFERROR(SUM(X222:X222),"0")</f>
        <v>0</v>
      </c>
      <c r="Y223" s="71">
        <f>IFERROR(SUM(Y222:Y222),"0")</f>
        <v>0</v>
      </c>
      <c r="Z223" s="71">
        <f>IFERROR(IF(Z222="",0,Z222),"0")</f>
        <v>0</v>
      </c>
      <c r="AA223" s="72"/>
      <c r="AB223" s="72"/>
      <c r="AC223" s="72"/>
    </row>
    <row r="224" spans="1:68" ht="12.75" hidden="1" customHeight="1" x14ac:dyDescent="0.2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7" t="s">
        <v>73</v>
      </c>
      <c r="Q224" s="87"/>
      <c r="R224" s="87"/>
      <c r="S224" s="87"/>
      <c r="T224" s="87"/>
      <c r="U224" s="87"/>
      <c r="V224" s="87"/>
      <c r="W224" s="70" t="s">
        <v>74</v>
      </c>
      <c r="X224" s="71">
        <f>IFERROR(SUMPRODUCT(X222:X222*H222:H222),"0")</f>
        <v>0</v>
      </c>
      <c r="Y224" s="71">
        <f>IFERROR(SUMPRODUCT(Y222:Y222*H222:H222),"0")</f>
        <v>0</v>
      </c>
      <c r="Z224" s="70"/>
      <c r="AA224" s="72"/>
      <c r="AB224" s="72"/>
      <c r="AC224" s="72"/>
    </row>
    <row r="225" spans="1:68" ht="16.5" hidden="1" customHeight="1" x14ac:dyDescent="0.25">
      <c r="A225" s="93" t="s">
        <v>349</v>
      </c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53"/>
      <c r="AB225" s="53"/>
      <c r="AC225" s="53"/>
    </row>
    <row r="226" spans="1:68" ht="14.25" hidden="1" customHeight="1" x14ac:dyDescent="0.25">
      <c r="A226" s="90" t="s">
        <v>64</v>
      </c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54"/>
      <c r="AB226" s="54"/>
      <c r="AC226" s="54"/>
    </row>
    <row r="227" spans="1:68" ht="16.5" hidden="1" customHeight="1" x14ac:dyDescent="0.25">
      <c r="A227" s="55" t="s">
        <v>350</v>
      </c>
      <c r="B227" s="55" t="s">
        <v>351</v>
      </c>
      <c r="C227" s="8">
        <v>4301071063</v>
      </c>
      <c r="D227" s="84">
        <v>4607111039019</v>
      </c>
      <c r="E227" s="84"/>
      <c r="F227" s="56">
        <v>0.43</v>
      </c>
      <c r="G227" s="57">
        <v>16</v>
      </c>
      <c r="H227" s="56">
        <v>6.88</v>
      </c>
      <c r="I227" s="56">
        <v>7.2060000000000004</v>
      </c>
      <c r="J227" s="57">
        <v>84</v>
      </c>
      <c r="K227" s="57" t="s">
        <v>67</v>
      </c>
      <c r="L227" s="57" t="s">
        <v>68</v>
      </c>
      <c r="M227" s="58" t="s">
        <v>69</v>
      </c>
      <c r="N227" s="58"/>
      <c r="O227" s="57">
        <v>180</v>
      </c>
      <c r="P227" s="9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7" s="91"/>
      <c r="R227" s="91"/>
      <c r="S227" s="91"/>
      <c r="T227" s="91"/>
      <c r="U227" s="59"/>
      <c r="V227" s="59"/>
      <c r="W227" s="60" t="s">
        <v>70</v>
      </c>
      <c r="X227" s="61">
        <v>0</v>
      </c>
      <c r="Y227" s="62">
        <f>IFERROR(IF(X227="","",X227),"")</f>
        <v>0</v>
      </c>
      <c r="Z227" s="63">
        <f>IFERROR(IF(X227="","",X227*0.0155),"")</f>
        <v>0</v>
      </c>
      <c r="AA227" s="64"/>
      <c r="AB227" s="65"/>
      <c r="AC227" s="66" t="s">
        <v>352</v>
      </c>
      <c r="AG227" s="67"/>
      <c r="AJ227" s="68" t="s">
        <v>72</v>
      </c>
      <c r="AK227" s="68">
        <v>1</v>
      </c>
      <c r="BB227" s="6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16.5" hidden="1" customHeight="1" x14ac:dyDescent="0.25">
      <c r="A228" s="55" t="s">
        <v>353</v>
      </c>
      <c r="B228" s="55" t="s">
        <v>354</v>
      </c>
      <c r="C228" s="8">
        <v>4301071000</v>
      </c>
      <c r="D228" s="84">
        <v>4607111038708</v>
      </c>
      <c r="E228" s="84"/>
      <c r="F228" s="56">
        <v>0.8</v>
      </c>
      <c r="G228" s="57">
        <v>8</v>
      </c>
      <c r="H228" s="56">
        <v>6.4</v>
      </c>
      <c r="I228" s="56">
        <v>6.67</v>
      </c>
      <c r="J228" s="57">
        <v>84</v>
      </c>
      <c r="K228" s="57" t="s">
        <v>67</v>
      </c>
      <c r="L228" s="57" t="s">
        <v>68</v>
      </c>
      <c r="M228" s="58" t="s">
        <v>69</v>
      </c>
      <c r="N228" s="58"/>
      <c r="O228" s="57">
        <v>180</v>
      </c>
      <c r="P228" s="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8" s="91"/>
      <c r="R228" s="91"/>
      <c r="S228" s="91"/>
      <c r="T228" s="91"/>
      <c r="U228" s="59"/>
      <c r="V228" s="59"/>
      <c r="W228" s="60" t="s">
        <v>70</v>
      </c>
      <c r="X228" s="61">
        <v>0</v>
      </c>
      <c r="Y228" s="62">
        <f>IFERROR(IF(X228="","",X228),"")</f>
        <v>0</v>
      </c>
      <c r="Z228" s="63">
        <f>IFERROR(IF(X228="","",X228*0.0155),"")</f>
        <v>0</v>
      </c>
      <c r="AA228" s="64"/>
      <c r="AB228" s="65"/>
      <c r="AC228" s="66" t="s">
        <v>352</v>
      </c>
      <c r="AG228" s="67"/>
      <c r="AJ228" s="68" t="s">
        <v>72</v>
      </c>
      <c r="AK228" s="68">
        <v>1</v>
      </c>
      <c r="BB228" s="6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2.75" hidden="1" customHeight="1" x14ac:dyDescent="0.2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7" t="s">
        <v>73</v>
      </c>
      <c r="Q229" s="87"/>
      <c r="R229" s="87"/>
      <c r="S229" s="87"/>
      <c r="T229" s="87"/>
      <c r="U229" s="87"/>
      <c r="V229" s="87"/>
      <c r="W229" s="70" t="s">
        <v>70</v>
      </c>
      <c r="X229" s="71">
        <f>IFERROR(SUM(X227:X228),"0")</f>
        <v>0</v>
      </c>
      <c r="Y229" s="71">
        <f>IFERROR(SUM(Y227:Y228),"0")</f>
        <v>0</v>
      </c>
      <c r="Z229" s="71">
        <f>IFERROR(IF(Z227="",0,Z227),"0")+IFERROR(IF(Z228="",0,Z228),"0")</f>
        <v>0</v>
      </c>
      <c r="AA229" s="72"/>
      <c r="AB229" s="72"/>
      <c r="AC229" s="72"/>
    </row>
    <row r="230" spans="1:68" ht="12.75" hidden="1" customHeight="1" x14ac:dyDescent="0.2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7" t="s">
        <v>73</v>
      </c>
      <c r="Q230" s="87"/>
      <c r="R230" s="87"/>
      <c r="S230" s="87"/>
      <c r="T230" s="87"/>
      <c r="U230" s="87"/>
      <c r="V230" s="87"/>
      <c r="W230" s="70" t="s">
        <v>74</v>
      </c>
      <c r="X230" s="71">
        <f>IFERROR(SUMPRODUCT(X227:X228*H227:H228),"0")</f>
        <v>0</v>
      </c>
      <c r="Y230" s="71">
        <f>IFERROR(SUMPRODUCT(Y227:Y228*H227:H228),"0")</f>
        <v>0</v>
      </c>
      <c r="Z230" s="70"/>
      <c r="AA230" s="72"/>
      <c r="AB230" s="72"/>
      <c r="AC230" s="72"/>
    </row>
    <row r="231" spans="1:68" ht="27.75" hidden="1" customHeight="1" x14ac:dyDescent="0.2">
      <c r="A231" s="92" t="s">
        <v>355</v>
      </c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52"/>
      <c r="AB231" s="52"/>
      <c r="AC231" s="52"/>
    </row>
    <row r="232" spans="1:68" ht="16.5" hidden="1" customHeight="1" x14ac:dyDescent="0.25">
      <c r="A232" s="93" t="s">
        <v>356</v>
      </c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53"/>
      <c r="AB232" s="53"/>
      <c r="AC232" s="53"/>
    </row>
    <row r="233" spans="1:68" ht="14.25" hidden="1" customHeight="1" x14ac:dyDescent="0.25">
      <c r="A233" s="90" t="s">
        <v>64</v>
      </c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54"/>
      <c r="AB233" s="54"/>
      <c r="AC233" s="54"/>
    </row>
    <row r="234" spans="1:68" ht="27" hidden="1" customHeight="1" x14ac:dyDescent="0.25">
      <c r="A234" s="55" t="s">
        <v>357</v>
      </c>
      <c r="B234" s="55" t="s">
        <v>358</v>
      </c>
      <c r="C234" s="8">
        <v>4301071036</v>
      </c>
      <c r="D234" s="84">
        <v>4607111036162</v>
      </c>
      <c r="E234" s="84"/>
      <c r="F234" s="56">
        <v>0.8</v>
      </c>
      <c r="G234" s="57">
        <v>8</v>
      </c>
      <c r="H234" s="56">
        <v>6.4</v>
      </c>
      <c r="I234" s="56">
        <v>6.6811999999999996</v>
      </c>
      <c r="J234" s="57">
        <v>84</v>
      </c>
      <c r="K234" s="57" t="s">
        <v>67</v>
      </c>
      <c r="L234" s="57" t="s">
        <v>68</v>
      </c>
      <c r="M234" s="58" t="s">
        <v>69</v>
      </c>
      <c r="N234" s="58"/>
      <c r="O234" s="57">
        <v>90</v>
      </c>
      <c r="P234" s="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4" s="91"/>
      <c r="R234" s="91"/>
      <c r="S234" s="91"/>
      <c r="T234" s="91"/>
      <c r="U234" s="59"/>
      <c r="V234" s="59"/>
      <c r="W234" s="60" t="s">
        <v>70</v>
      </c>
      <c r="X234" s="61">
        <v>0</v>
      </c>
      <c r="Y234" s="62">
        <f>IFERROR(IF(X234="","",X234),"")</f>
        <v>0</v>
      </c>
      <c r="Z234" s="63">
        <f>IFERROR(IF(X234="","",X234*0.0155),"")</f>
        <v>0</v>
      </c>
      <c r="AA234" s="64"/>
      <c r="AB234" s="65"/>
      <c r="AC234" s="66" t="s">
        <v>359</v>
      </c>
      <c r="AG234" s="67"/>
      <c r="AJ234" s="68" t="s">
        <v>72</v>
      </c>
      <c r="AK234" s="68">
        <v>1</v>
      </c>
      <c r="BB234" s="6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12.75" hidden="1" customHeight="1" x14ac:dyDescent="0.2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7" t="s">
        <v>73</v>
      </c>
      <c r="Q235" s="87"/>
      <c r="R235" s="87"/>
      <c r="S235" s="87"/>
      <c r="T235" s="87"/>
      <c r="U235" s="87"/>
      <c r="V235" s="87"/>
      <c r="W235" s="70" t="s">
        <v>70</v>
      </c>
      <c r="X235" s="71">
        <f>IFERROR(SUM(X234:X234),"0")</f>
        <v>0</v>
      </c>
      <c r="Y235" s="71">
        <f>IFERROR(SUM(Y234:Y234),"0")</f>
        <v>0</v>
      </c>
      <c r="Z235" s="71">
        <f>IFERROR(IF(Z234="",0,Z234),"0")</f>
        <v>0</v>
      </c>
      <c r="AA235" s="72"/>
      <c r="AB235" s="72"/>
      <c r="AC235" s="72"/>
    </row>
    <row r="236" spans="1:68" ht="12.75" hidden="1" customHeight="1" x14ac:dyDescent="0.2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7" t="s">
        <v>73</v>
      </c>
      <c r="Q236" s="87"/>
      <c r="R236" s="87"/>
      <c r="S236" s="87"/>
      <c r="T236" s="87"/>
      <c r="U236" s="87"/>
      <c r="V236" s="87"/>
      <c r="W236" s="70" t="s">
        <v>74</v>
      </c>
      <c r="X236" s="71">
        <f>IFERROR(SUMPRODUCT(X234:X234*H234:H234),"0")</f>
        <v>0</v>
      </c>
      <c r="Y236" s="71">
        <f>IFERROR(SUMPRODUCT(Y234:Y234*H234:H234),"0")</f>
        <v>0</v>
      </c>
      <c r="Z236" s="70"/>
      <c r="AA236" s="72"/>
      <c r="AB236" s="72"/>
      <c r="AC236" s="72"/>
    </row>
    <row r="237" spans="1:68" ht="27.75" hidden="1" customHeight="1" x14ac:dyDescent="0.2">
      <c r="A237" s="92" t="s">
        <v>360</v>
      </c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52"/>
      <c r="AB237" s="52"/>
      <c r="AC237" s="52"/>
    </row>
    <row r="238" spans="1:68" ht="16.5" hidden="1" customHeight="1" x14ac:dyDescent="0.25">
      <c r="A238" s="93" t="s">
        <v>361</v>
      </c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53"/>
      <c r="AB238" s="53"/>
      <c r="AC238" s="53"/>
    </row>
    <row r="239" spans="1:68" ht="14.25" hidden="1" customHeight="1" x14ac:dyDescent="0.25">
      <c r="A239" s="90" t="s">
        <v>64</v>
      </c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54"/>
      <c r="AB239" s="54"/>
      <c r="AC239" s="54"/>
    </row>
    <row r="240" spans="1:68" ht="27" customHeight="1" x14ac:dyDescent="0.25">
      <c r="A240" s="55" t="s">
        <v>362</v>
      </c>
      <c r="B240" s="55" t="s">
        <v>363</v>
      </c>
      <c r="C240" s="8">
        <v>4301071029</v>
      </c>
      <c r="D240" s="84">
        <v>4607111035899</v>
      </c>
      <c r="E240" s="84"/>
      <c r="F240" s="56">
        <v>1</v>
      </c>
      <c r="G240" s="57">
        <v>5</v>
      </c>
      <c r="H240" s="56">
        <v>5</v>
      </c>
      <c r="I240" s="56">
        <v>5.2619999999999996</v>
      </c>
      <c r="J240" s="57">
        <v>84</v>
      </c>
      <c r="K240" s="57" t="s">
        <v>67</v>
      </c>
      <c r="L240" s="57" t="s">
        <v>100</v>
      </c>
      <c r="M240" s="58" t="s">
        <v>69</v>
      </c>
      <c r="N240" s="58"/>
      <c r="O240" s="57">
        <v>180</v>
      </c>
      <c r="P240" s="9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0" s="91"/>
      <c r="R240" s="91"/>
      <c r="S240" s="91"/>
      <c r="T240" s="91"/>
      <c r="U240" s="59"/>
      <c r="V240" s="59"/>
      <c r="W240" s="60" t="s">
        <v>70</v>
      </c>
      <c r="X240" s="61">
        <v>12</v>
      </c>
      <c r="Y240" s="62">
        <f>IFERROR(IF(X240="","",X240),"")</f>
        <v>12</v>
      </c>
      <c r="Z240" s="63">
        <f>IFERROR(IF(X240="","",X240*0.0155),"")</f>
        <v>0.186</v>
      </c>
      <c r="AA240" s="64"/>
      <c r="AB240" s="65"/>
      <c r="AC240" s="66" t="s">
        <v>261</v>
      </c>
      <c r="AG240" s="67"/>
      <c r="AJ240" s="68" t="s">
        <v>102</v>
      </c>
      <c r="AK240" s="68">
        <v>12</v>
      </c>
      <c r="BB240" s="69" t="s">
        <v>1</v>
      </c>
      <c r="BM240" s="67">
        <f>IFERROR(X240*I240,"0")</f>
        <v>63.143999999999991</v>
      </c>
      <c r="BN240" s="67">
        <f>IFERROR(Y240*I240,"0")</f>
        <v>63.143999999999991</v>
      </c>
      <c r="BO240" s="67">
        <f>IFERROR(X240/J240,"0")</f>
        <v>0.14285714285714285</v>
      </c>
      <c r="BP240" s="67">
        <f>IFERROR(Y240/J240,"0")</f>
        <v>0.14285714285714285</v>
      </c>
    </row>
    <row r="241" spans="1:68" ht="27" hidden="1" customHeight="1" x14ac:dyDescent="0.25">
      <c r="A241" s="55" t="s">
        <v>364</v>
      </c>
      <c r="B241" s="55" t="s">
        <v>365</v>
      </c>
      <c r="C241" s="8">
        <v>4301070991</v>
      </c>
      <c r="D241" s="84">
        <v>4607111038180</v>
      </c>
      <c r="E241" s="84"/>
      <c r="F241" s="56">
        <v>0.4</v>
      </c>
      <c r="G241" s="57">
        <v>16</v>
      </c>
      <c r="H241" s="56">
        <v>6.4</v>
      </c>
      <c r="I241" s="56">
        <v>6.71</v>
      </c>
      <c r="J241" s="57">
        <v>84</v>
      </c>
      <c r="K241" s="57" t="s">
        <v>67</v>
      </c>
      <c r="L241" s="57" t="s">
        <v>68</v>
      </c>
      <c r="M241" s="58" t="s">
        <v>69</v>
      </c>
      <c r="N241" s="58"/>
      <c r="O241" s="57">
        <v>180</v>
      </c>
      <c r="P241" s="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1" s="91"/>
      <c r="R241" s="91"/>
      <c r="S241" s="91"/>
      <c r="T241" s="91"/>
      <c r="U241" s="59"/>
      <c r="V241" s="59"/>
      <c r="W241" s="60" t="s">
        <v>70</v>
      </c>
      <c r="X241" s="61">
        <v>0</v>
      </c>
      <c r="Y241" s="62">
        <f>IFERROR(IF(X241="","",X241),"")</f>
        <v>0</v>
      </c>
      <c r="Z241" s="63">
        <f>IFERROR(IF(X241="","",X241*0.0155),"")</f>
        <v>0</v>
      </c>
      <c r="AA241" s="64"/>
      <c r="AB241" s="65"/>
      <c r="AC241" s="66" t="s">
        <v>366</v>
      </c>
      <c r="AG241" s="67"/>
      <c r="AJ241" s="68" t="s">
        <v>72</v>
      </c>
      <c r="AK241" s="68">
        <v>1</v>
      </c>
      <c r="BB241" s="6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12.75" customHeight="1" x14ac:dyDescent="0.2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7" t="s">
        <v>73</v>
      </c>
      <c r="Q242" s="87"/>
      <c r="R242" s="87"/>
      <c r="S242" s="87"/>
      <c r="T242" s="87"/>
      <c r="U242" s="87"/>
      <c r="V242" s="87"/>
      <c r="W242" s="70" t="s">
        <v>70</v>
      </c>
      <c r="X242" s="71">
        <f>IFERROR(SUM(X240:X241),"0")</f>
        <v>12</v>
      </c>
      <c r="Y242" s="71">
        <f>IFERROR(SUM(Y240:Y241),"0")</f>
        <v>12</v>
      </c>
      <c r="Z242" s="71">
        <f>IFERROR(IF(Z240="",0,Z240),"0")+IFERROR(IF(Z241="",0,Z241),"0")</f>
        <v>0.186</v>
      </c>
      <c r="AA242" s="72"/>
      <c r="AB242" s="72"/>
      <c r="AC242" s="72"/>
    </row>
    <row r="243" spans="1:68" ht="12.75" customHeight="1" x14ac:dyDescent="0.2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7" t="s">
        <v>73</v>
      </c>
      <c r="Q243" s="87"/>
      <c r="R243" s="87"/>
      <c r="S243" s="87"/>
      <c r="T243" s="87"/>
      <c r="U243" s="87"/>
      <c r="V243" s="87"/>
      <c r="W243" s="70" t="s">
        <v>74</v>
      </c>
      <c r="X243" s="71">
        <f>IFERROR(SUMPRODUCT(X240:X241*H240:H241),"0")</f>
        <v>60</v>
      </c>
      <c r="Y243" s="71">
        <f>IFERROR(SUMPRODUCT(Y240:Y241*H240:H241),"0")</f>
        <v>60</v>
      </c>
      <c r="Z243" s="70"/>
      <c r="AA243" s="72"/>
      <c r="AB243" s="72"/>
      <c r="AC243" s="72"/>
    </row>
    <row r="244" spans="1:68" ht="16.5" hidden="1" customHeight="1" x14ac:dyDescent="0.25">
      <c r="A244" s="93" t="s">
        <v>367</v>
      </c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53"/>
      <c r="AB244" s="53"/>
      <c r="AC244" s="53"/>
    </row>
    <row r="245" spans="1:68" ht="14.25" hidden="1" customHeight="1" x14ac:dyDescent="0.25">
      <c r="A245" s="90" t="s">
        <v>64</v>
      </c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54"/>
      <c r="AB245" s="54"/>
      <c r="AC245" s="54"/>
    </row>
    <row r="246" spans="1:68" ht="27" hidden="1" customHeight="1" x14ac:dyDescent="0.25">
      <c r="A246" s="55" t="s">
        <v>368</v>
      </c>
      <c r="B246" s="55" t="s">
        <v>369</v>
      </c>
      <c r="C246" s="8">
        <v>4301070870</v>
      </c>
      <c r="D246" s="84">
        <v>4607111036711</v>
      </c>
      <c r="E246" s="84"/>
      <c r="F246" s="56">
        <v>0.8</v>
      </c>
      <c r="G246" s="57">
        <v>8</v>
      </c>
      <c r="H246" s="56">
        <v>6.4</v>
      </c>
      <c r="I246" s="56">
        <v>6.67</v>
      </c>
      <c r="J246" s="57">
        <v>84</v>
      </c>
      <c r="K246" s="57" t="s">
        <v>67</v>
      </c>
      <c r="L246" s="57" t="s">
        <v>68</v>
      </c>
      <c r="M246" s="58" t="s">
        <v>69</v>
      </c>
      <c r="N246" s="58"/>
      <c r="O246" s="57">
        <v>90</v>
      </c>
      <c r="P246" s="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6" s="91"/>
      <c r="R246" s="91"/>
      <c r="S246" s="91"/>
      <c r="T246" s="91"/>
      <c r="U246" s="59"/>
      <c r="V246" s="59"/>
      <c r="W246" s="60" t="s">
        <v>70</v>
      </c>
      <c r="X246" s="61">
        <v>0</v>
      </c>
      <c r="Y246" s="62">
        <f>IFERROR(IF(X246="","",X246),"")</f>
        <v>0</v>
      </c>
      <c r="Z246" s="63">
        <f>IFERROR(IF(X246="","",X246*0.0155),"")</f>
        <v>0</v>
      </c>
      <c r="AA246" s="64"/>
      <c r="AB246" s="65"/>
      <c r="AC246" s="66" t="s">
        <v>344</v>
      </c>
      <c r="AG246" s="67"/>
      <c r="AJ246" s="68" t="s">
        <v>72</v>
      </c>
      <c r="AK246" s="68">
        <v>1</v>
      </c>
      <c r="BB246" s="6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2.75" hidden="1" customHeight="1" x14ac:dyDescent="0.2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7" t="s">
        <v>73</v>
      </c>
      <c r="Q247" s="87"/>
      <c r="R247" s="87"/>
      <c r="S247" s="87"/>
      <c r="T247" s="87"/>
      <c r="U247" s="87"/>
      <c r="V247" s="87"/>
      <c r="W247" s="70" t="s">
        <v>70</v>
      </c>
      <c r="X247" s="71">
        <f>IFERROR(SUM(X246:X246),"0")</f>
        <v>0</v>
      </c>
      <c r="Y247" s="71">
        <f>IFERROR(SUM(Y246:Y246),"0")</f>
        <v>0</v>
      </c>
      <c r="Z247" s="71">
        <f>IFERROR(IF(Z246="",0,Z246),"0")</f>
        <v>0</v>
      </c>
      <c r="AA247" s="72"/>
      <c r="AB247" s="72"/>
      <c r="AC247" s="72"/>
    </row>
    <row r="248" spans="1:68" ht="12.75" hidden="1" customHeight="1" x14ac:dyDescent="0.2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7" t="s">
        <v>73</v>
      </c>
      <c r="Q248" s="87"/>
      <c r="R248" s="87"/>
      <c r="S248" s="87"/>
      <c r="T248" s="87"/>
      <c r="U248" s="87"/>
      <c r="V248" s="87"/>
      <c r="W248" s="70" t="s">
        <v>74</v>
      </c>
      <c r="X248" s="71">
        <f>IFERROR(SUMPRODUCT(X246:X246*H246:H246),"0")</f>
        <v>0</v>
      </c>
      <c r="Y248" s="71">
        <f>IFERROR(SUMPRODUCT(Y246:Y246*H246:H246),"0")</f>
        <v>0</v>
      </c>
      <c r="Z248" s="70"/>
      <c r="AA248" s="72"/>
      <c r="AB248" s="72"/>
      <c r="AC248" s="72"/>
    </row>
    <row r="249" spans="1:68" ht="27.75" hidden="1" customHeight="1" x14ac:dyDescent="0.2">
      <c r="A249" s="92" t="s">
        <v>370</v>
      </c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52"/>
      <c r="AB249" s="52"/>
      <c r="AC249" s="52"/>
    </row>
    <row r="250" spans="1:68" ht="16.5" hidden="1" customHeight="1" x14ac:dyDescent="0.25">
      <c r="A250" s="93" t="s">
        <v>371</v>
      </c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53"/>
      <c r="AB250" s="53"/>
      <c r="AC250" s="53"/>
    </row>
    <row r="251" spans="1:68" ht="14.25" hidden="1" customHeight="1" x14ac:dyDescent="0.25">
      <c r="A251" s="90" t="s">
        <v>372</v>
      </c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54"/>
      <c r="AB251" s="54"/>
      <c r="AC251" s="54"/>
    </row>
    <row r="252" spans="1:68" ht="27" hidden="1" customHeight="1" x14ac:dyDescent="0.25">
      <c r="A252" s="55" t="s">
        <v>373</v>
      </c>
      <c r="B252" s="55" t="s">
        <v>374</v>
      </c>
      <c r="C252" s="8">
        <v>4301133004</v>
      </c>
      <c r="D252" s="84">
        <v>4607111039774</v>
      </c>
      <c r="E252" s="84"/>
      <c r="F252" s="56">
        <v>0.25</v>
      </c>
      <c r="G252" s="57">
        <v>12</v>
      </c>
      <c r="H252" s="56">
        <v>3</v>
      </c>
      <c r="I252" s="56">
        <v>3.22</v>
      </c>
      <c r="J252" s="57">
        <v>70</v>
      </c>
      <c r="K252" s="57" t="s">
        <v>80</v>
      </c>
      <c r="L252" s="57" t="s">
        <v>68</v>
      </c>
      <c r="M252" s="58" t="s">
        <v>69</v>
      </c>
      <c r="N252" s="58"/>
      <c r="O252" s="57">
        <v>180</v>
      </c>
      <c r="P252" s="85" t="s">
        <v>375</v>
      </c>
      <c r="Q252" s="85"/>
      <c r="R252" s="85"/>
      <c r="S252" s="85"/>
      <c r="T252" s="85"/>
      <c r="U252" s="59"/>
      <c r="V252" s="59"/>
      <c r="W252" s="60" t="s">
        <v>70</v>
      </c>
      <c r="X252" s="61">
        <v>0</v>
      </c>
      <c r="Y252" s="62">
        <f>IFERROR(IF(X252="","",X252),"")</f>
        <v>0</v>
      </c>
      <c r="Z252" s="63">
        <f>IFERROR(IF(X252="","",X252*0.01788),"")</f>
        <v>0</v>
      </c>
      <c r="AA252" s="64"/>
      <c r="AB252" s="65"/>
      <c r="AC252" s="66" t="s">
        <v>376</v>
      </c>
      <c r="AG252" s="67"/>
      <c r="AJ252" s="68" t="s">
        <v>72</v>
      </c>
      <c r="AK252" s="68">
        <v>1</v>
      </c>
      <c r="BB252" s="69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2.75" hidden="1" customHeight="1" x14ac:dyDescent="0.2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7" t="s">
        <v>73</v>
      </c>
      <c r="Q253" s="87"/>
      <c r="R253" s="87"/>
      <c r="S253" s="87"/>
      <c r="T253" s="87"/>
      <c r="U253" s="87"/>
      <c r="V253" s="87"/>
      <c r="W253" s="70" t="s">
        <v>70</v>
      </c>
      <c r="X253" s="71">
        <f>IFERROR(SUM(X252:X252),"0")</f>
        <v>0</v>
      </c>
      <c r="Y253" s="71">
        <f>IFERROR(SUM(Y252:Y252),"0")</f>
        <v>0</v>
      </c>
      <c r="Z253" s="71">
        <f>IFERROR(IF(Z252="",0,Z252),"0")</f>
        <v>0</v>
      </c>
      <c r="AA253" s="72"/>
      <c r="AB253" s="72"/>
      <c r="AC253" s="72"/>
    </row>
    <row r="254" spans="1:68" ht="12.75" hidden="1" customHeight="1" x14ac:dyDescent="0.2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7" t="s">
        <v>73</v>
      </c>
      <c r="Q254" s="87"/>
      <c r="R254" s="87"/>
      <c r="S254" s="87"/>
      <c r="T254" s="87"/>
      <c r="U254" s="87"/>
      <c r="V254" s="87"/>
      <c r="W254" s="70" t="s">
        <v>74</v>
      </c>
      <c r="X254" s="71">
        <f>IFERROR(SUMPRODUCT(X252:X252*H252:H252),"0")</f>
        <v>0</v>
      </c>
      <c r="Y254" s="71">
        <f>IFERROR(SUMPRODUCT(Y252:Y252*H252:H252),"0")</f>
        <v>0</v>
      </c>
      <c r="Z254" s="70"/>
      <c r="AA254" s="72"/>
      <c r="AB254" s="72"/>
      <c r="AC254" s="72"/>
    </row>
    <row r="255" spans="1:68" ht="14.25" hidden="1" customHeight="1" x14ac:dyDescent="0.25">
      <c r="A255" s="90" t="s">
        <v>138</v>
      </c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54"/>
      <c r="AB255" s="54"/>
      <c r="AC255" s="54"/>
    </row>
    <row r="256" spans="1:68" ht="37.5" hidden="1" customHeight="1" x14ac:dyDescent="0.25">
      <c r="A256" s="55" t="s">
        <v>377</v>
      </c>
      <c r="B256" s="55" t="s">
        <v>378</v>
      </c>
      <c r="C256" s="8">
        <v>4301135400</v>
      </c>
      <c r="D256" s="84">
        <v>4607111039361</v>
      </c>
      <c r="E256" s="84"/>
      <c r="F256" s="56">
        <v>0.25</v>
      </c>
      <c r="G256" s="57">
        <v>12</v>
      </c>
      <c r="H256" s="56">
        <v>3</v>
      </c>
      <c r="I256" s="56">
        <v>3.7035999999999998</v>
      </c>
      <c r="J256" s="57">
        <v>70</v>
      </c>
      <c r="K256" s="57" t="s">
        <v>80</v>
      </c>
      <c r="L256" s="57" t="s">
        <v>68</v>
      </c>
      <c r="M256" s="58" t="s">
        <v>69</v>
      </c>
      <c r="N256" s="58"/>
      <c r="O256" s="57">
        <v>180</v>
      </c>
      <c r="P256" s="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91"/>
      <c r="R256" s="91"/>
      <c r="S256" s="91"/>
      <c r="T256" s="91"/>
      <c r="U256" s="59"/>
      <c r="V256" s="59"/>
      <c r="W256" s="60" t="s">
        <v>70</v>
      </c>
      <c r="X256" s="61">
        <v>0</v>
      </c>
      <c r="Y256" s="62">
        <f>IFERROR(IF(X256="","",X256),"")</f>
        <v>0</v>
      </c>
      <c r="Z256" s="63">
        <f>IFERROR(IF(X256="","",X256*0.01788),"")</f>
        <v>0</v>
      </c>
      <c r="AA256" s="64"/>
      <c r="AB256" s="65"/>
      <c r="AC256" s="66" t="s">
        <v>376</v>
      </c>
      <c r="AG256" s="67"/>
      <c r="AJ256" s="68" t="s">
        <v>72</v>
      </c>
      <c r="AK256" s="68">
        <v>1</v>
      </c>
      <c r="BB256" s="69" t="s">
        <v>82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2.75" hidden="1" customHeight="1" x14ac:dyDescent="0.2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7" t="s">
        <v>73</v>
      </c>
      <c r="Q257" s="87"/>
      <c r="R257" s="87"/>
      <c r="S257" s="87"/>
      <c r="T257" s="87"/>
      <c r="U257" s="87"/>
      <c r="V257" s="87"/>
      <c r="W257" s="70" t="s">
        <v>70</v>
      </c>
      <c r="X257" s="71">
        <f>IFERROR(SUM(X256:X256),"0")</f>
        <v>0</v>
      </c>
      <c r="Y257" s="71">
        <f>IFERROR(SUM(Y256:Y256),"0")</f>
        <v>0</v>
      </c>
      <c r="Z257" s="71">
        <f>IFERROR(IF(Z256="",0,Z256),"0")</f>
        <v>0</v>
      </c>
      <c r="AA257" s="72"/>
      <c r="AB257" s="72"/>
      <c r="AC257" s="72"/>
    </row>
    <row r="258" spans="1:68" ht="12.75" hidden="1" customHeight="1" x14ac:dyDescent="0.2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7" t="s">
        <v>73</v>
      </c>
      <c r="Q258" s="87"/>
      <c r="R258" s="87"/>
      <c r="S258" s="87"/>
      <c r="T258" s="87"/>
      <c r="U258" s="87"/>
      <c r="V258" s="87"/>
      <c r="W258" s="70" t="s">
        <v>74</v>
      </c>
      <c r="X258" s="71">
        <f>IFERROR(SUMPRODUCT(X256:X256*H256:H256),"0")</f>
        <v>0</v>
      </c>
      <c r="Y258" s="71">
        <f>IFERROR(SUMPRODUCT(Y256:Y256*H256:H256),"0")</f>
        <v>0</v>
      </c>
      <c r="Z258" s="70"/>
      <c r="AA258" s="72"/>
      <c r="AB258" s="72"/>
      <c r="AC258" s="72"/>
    </row>
    <row r="259" spans="1:68" ht="27.75" hidden="1" customHeight="1" x14ac:dyDescent="0.2">
      <c r="A259" s="92" t="s">
        <v>246</v>
      </c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52"/>
      <c r="AB259" s="52"/>
      <c r="AC259" s="52"/>
    </row>
    <row r="260" spans="1:68" ht="16.5" hidden="1" customHeight="1" x14ac:dyDescent="0.25">
      <c r="A260" s="93" t="s">
        <v>246</v>
      </c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53"/>
      <c r="AB260" s="53"/>
      <c r="AC260" s="53"/>
    </row>
    <row r="261" spans="1:68" ht="14.25" hidden="1" customHeight="1" x14ac:dyDescent="0.25">
      <c r="A261" s="90" t="s">
        <v>64</v>
      </c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54"/>
      <c r="AB261" s="54"/>
      <c r="AC261" s="54"/>
    </row>
    <row r="262" spans="1:68" ht="27" hidden="1" customHeight="1" x14ac:dyDescent="0.25">
      <c r="A262" s="55" t="s">
        <v>379</v>
      </c>
      <c r="B262" s="55" t="s">
        <v>380</v>
      </c>
      <c r="C262" s="8">
        <v>4301071014</v>
      </c>
      <c r="D262" s="84">
        <v>4640242181264</v>
      </c>
      <c r="E262" s="84"/>
      <c r="F262" s="56">
        <v>0.7</v>
      </c>
      <c r="G262" s="57">
        <v>10</v>
      </c>
      <c r="H262" s="56">
        <v>7</v>
      </c>
      <c r="I262" s="56">
        <v>7.28</v>
      </c>
      <c r="J262" s="57">
        <v>84</v>
      </c>
      <c r="K262" s="57" t="s">
        <v>67</v>
      </c>
      <c r="L262" s="57" t="s">
        <v>68</v>
      </c>
      <c r="M262" s="58" t="s">
        <v>69</v>
      </c>
      <c r="N262" s="58"/>
      <c r="O262" s="57">
        <v>180</v>
      </c>
      <c r="P262" s="85" t="s">
        <v>381</v>
      </c>
      <c r="Q262" s="85"/>
      <c r="R262" s="85"/>
      <c r="S262" s="85"/>
      <c r="T262" s="85"/>
      <c r="U262" s="59"/>
      <c r="V262" s="59"/>
      <c r="W262" s="60" t="s">
        <v>70</v>
      </c>
      <c r="X262" s="61">
        <v>0</v>
      </c>
      <c r="Y262" s="62">
        <f>IFERROR(IF(X262="","",X262),"")</f>
        <v>0</v>
      </c>
      <c r="Z262" s="63">
        <f>IFERROR(IF(X262="","",X262*0.0155),"")</f>
        <v>0</v>
      </c>
      <c r="AA262" s="64"/>
      <c r="AB262" s="65"/>
      <c r="AC262" s="66" t="s">
        <v>382</v>
      </c>
      <c r="AG262" s="67"/>
      <c r="AJ262" s="68" t="s">
        <v>72</v>
      </c>
      <c r="AK262" s="68">
        <v>1</v>
      </c>
      <c r="BB262" s="69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5" t="s">
        <v>383</v>
      </c>
      <c r="B263" s="55" t="s">
        <v>384</v>
      </c>
      <c r="C263" s="8">
        <v>4301071021</v>
      </c>
      <c r="D263" s="84">
        <v>4640242181325</v>
      </c>
      <c r="E263" s="84"/>
      <c r="F263" s="56">
        <v>0.7</v>
      </c>
      <c r="G263" s="57">
        <v>10</v>
      </c>
      <c r="H263" s="56">
        <v>7</v>
      </c>
      <c r="I263" s="56">
        <v>7.28</v>
      </c>
      <c r="J263" s="57">
        <v>84</v>
      </c>
      <c r="K263" s="57" t="s">
        <v>67</v>
      </c>
      <c r="L263" s="57" t="s">
        <v>68</v>
      </c>
      <c r="M263" s="58" t="s">
        <v>69</v>
      </c>
      <c r="N263" s="58"/>
      <c r="O263" s="57">
        <v>180</v>
      </c>
      <c r="P263" s="85" t="s">
        <v>385</v>
      </c>
      <c r="Q263" s="85"/>
      <c r="R263" s="85"/>
      <c r="S263" s="85"/>
      <c r="T263" s="85"/>
      <c r="U263" s="59"/>
      <c r="V263" s="59"/>
      <c r="W263" s="60" t="s">
        <v>70</v>
      </c>
      <c r="X263" s="61">
        <v>0</v>
      </c>
      <c r="Y263" s="62">
        <f>IFERROR(IF(X263="","",X263),"")</f>
        <v>0</v>
      </c>
      <c r="Z263" s="63">
        <f>IFERROR(IF(X263="","",X263*0.0155),"")</f>
        <v>0</v>
      </c>
      <c r="AA263" s="64"/>
      <c r="AB263" s="65"/>
      <c r="AC263" s="66" t="s">
        <v>382</v>
      </c>
      <c r="AG263" s="67"/>
      <c r="AJ263" s="68" t="s">
        <v>72</v>
      </c>
      <c r="AK263" s="68">
        <v>1</v>
      </c>
      <c r="BB263" s="6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5" t="s">
        <v>386</v>
      </c>
      <c r="B264" s="55" t="s">
        <v>387</v>
      </c>
      <c r="C264" s="8">
        <v>4301070993</v>
      </c>
      <c r="D264" s="84">
        <v>4640242180670</v>
      </c>
      <c r="E264" s="84"/>
      <c r="F264" s="56">
        <v>1</v>
      </c>
      <c r="G264" s="57">
        <v>6</v>
      </c>
      <c r="H264" s="56">
        <v>6</v>
      </c>
      <c r="I264" s="56">
        <v>6.23</v>
      </c>
      <c r="J264" s="57">
        <v>84</v>
      </c>
      <c r="K264" s="57" t="s">
        <v>67</v>
      </c>
      <c r="L264" s="57" t="s">
        <v>68</v>
      </c>
      <c r="M264" s="58" t="s">
        <v>69</v>
      </c>
      <c r="N264" s="58"/>
      <c r="O264" s="57">
        <v>180</v>
      </c>
      <c r="P264" s="85" t="s">
        <v>388</v>
      </c>
      <c r="Q264" s="85"/>
      <c r="R264" s="85"/>
      <c r="S264" s="85"/>
      <c r="T264" s="85"/>
      <c r="U264" s="59"/>
      <c r="V264" s="59"/>
      <c r="W264" s="60" t="s">
        <v>70</v>
      </c>
      <c r="X264" s="61">
        <v>0</v>
      </c>
      <c r="Y264" s="62">
        <f>IFERROR(IF(X264="","",X264),"")</f>
        <v>0</v>
      </c>
      <c r="Z264" s="63">
        <f>IFERROR(IF(X264="","",X264*0.0155),"")</f>
        <v>0</v>
      </c>
      <c r="AA264" s="64"/>
      <c r="AB264" s="65"/>
      <c r="AC264" s="66" t="s">
        <v>389</v>
      </c>
      <c r="AG264" s="67"/>
      <c r="AJ264" s="68" t="s">
        <v>72</v>
      </c>
      <c r="AK264" s="68">
        <v>1</v>
      </c>
      <c r="BB264" s="6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12.75" hidden="1" customHeight="1" x14ac:dyDescent="0.2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7" t="s">
        <v>73</v>
      </c>
      <c r="Q265" s="87"/>
      <c r="R265" s="87"/>
      <c r="S265" s="87"/>
      <c r="T265" s="87"/>
      <c r="U265" s="87"/>
      <c r="V265" s="87"/>
      <c r="W265" s="70" t="s">
        <v>70</v>
      </c>
      <c r="X265" s="71">
        <f>IFERROR(SUM(X262:X264),"0")</f>
        <v>0</v>
      </c>
      <c r="Y265" s="71">
        <f>IFERROR(SUM(Y262:Y264),"0")</f>
        <v>0</v>
      </c>
      <c r="Z265" s="71">
        <f>IFERROR(IF(Z262="",0,Z262),"0")+IFERROR(IF(Z263="",0,Z263),"0")+IFERROR(IF(Z264="",0,Z264),"0")</f>
        <v>0</v>
      </c>
      <c r="AA265" s="72"/>
      <c r="AB265" s="72"/>
      <c r="AC265" s="72"/>
    </row>
    <row r="266" spans="1:68" ht="12.75" hidden="1" customHeight="1" x14ac:dyDescent="0.2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7" t="s">
        <v>73</v>
      </c>
      <c r="Q266" s="87"/>
      <c r="R266" s="87"/>
      <c r="S266" s="87"/>
      <c r="T266" s="87"/>
      <c r="U266" s="87"/>
      <c r="V266" s="87"/>
      <c r="W266" s="70" t="s">
        <v>74</v>
      </c>
      <c r="X266" s="71">
        <f>IFERROR(SUMPRODUCT(X262:X264*H262:H264),"0")</f>
        <v>0</v>
      </c>
      <c r="Y266" s="71">
        <f>IFERROR(SUMPRODUCT(Y262:Y264*H262:H264),"0")</f>
        <v>0</v>
      </c>
      <c r="Z266" s="70"/>
      <c r="AA266" s="72"/>
      <c r="AB266" s="72"/>
      <c r="AC266" s="72"/>
    </row>
    <row r="267" spans="1:68" ht="14.25" hidden="1" customHeight="1" x14ac:dyDescent="0.25">
      <c r="A267" s="90" t="s">
        <v>144</v>
      </c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54"/>
      <c r="AB267" s="54"/>
      <c r="AC267" s="54"/>
    </row>
    <row r="268" spans="1:68" ht="27" hidden="1" customHeight="1" x14ac:dyDescent="0.25">
      <c r="A268" s="55" t="s">
        <v>390</v>
      </c>
      <c r="B268" s="55" t="s">
        <v>391</v>
      </c>
      <c r="C268" s="8">
        <v>4301131019</v>
      </c>
      <c r="D268" s="84">
        <v>4640242180427</v>
      </c>
      <c r="E268" s="84"/>
      <c r="F268" s="56">
        <v>1.8</v>
      </c>
      <c r="G268" s="57">
        <v>1</v>
      </c>
      <c r="H268" s="56">
        <v>1.8</v>
      </c>
      <c r="I268" s="56">
        <v>1.915</v>
      </c>
      <c r="J268" s="57">
        <v>234</v>
      </c>
      <c r="K268" s="57" t="s">
        <v>133</v>
      </c>
      <c r="L268" s="57" t="s">
        <v>100</v>
      </c>
      <c r="M268" s="58" t="s">
        <v>69</v>
      </c>
      <c r="N268" s="58"/>
      <c r="O268" s="57">
        <v>180</v>
      </c>
      <c r="P268" s="85" t="s">
        <v>392</v>
      </c>
      <c r="Q268" s="85"/>
      <c r="R268" s="85"/>
      <c r="S268" s="85"/>
      <c r="T268" s="85"/>
      <c r="U268" s="59"/>
      <c r="V268" s="59"/>
      <c r="W268" s="60" t="s">
        <v>70</v>
      </c>
      <c r="X268" s="61">
        <v>0</v>
      </c>
      <c r="Y268" s="62">
        <f>IFERROR(IF(X268="","",X268),"")</f>
        <v>0</v>
      </c>
      <c r="Z268" s="63">
        <f>IFERROR(IF(X268="","",X268*0.00502),"")</f>
        <v>0</v>
      </c>
      <c r="AA268" s="64"/>
      <c r="AB268" s="65"/>
      <c r="AC268" s="66" t="s">
        <v>393</v>
      </c>
      <c r="AG268" s="67"/>
      <c r="AJ268" s="68" t="s">
        <v>102</v>
      </c>
      <c r="AK268" s="68">
        <v>18</v>
      </c>
      <c r="BB268" s="69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12.75" hidden="1" customHeight="1" x14ac:dyDescent="0.2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7" t="s">
        <v>73</v>
      </c>
      <c r="Q269" s="87"/>
      <c r="R269" s="87"/>
      <c r="S269" s="87"/>
      <c r="T269" s="87"/>
      <c r="U269" s="87"/>
      <c r="V269" s="87"/>
      <c r="W269" s="70" t="s">
        <v>70</v>
      </c>
      <c r="X269" s="71">
        <f>IFERROR(SUM(X268:X268),"0")</f>
        <v>0</v>
      </c>
      <c r="Y269" s="71">
        <f>IFERROR(SUM(Y268:Y268),"0")</f>
        <v>0</v>
      </c>
      <c r="Z269" s="71">
        <f>IFERROR(IF(Z268="",0,Z268),"0")</f>
        <v>0</v>
      </c>
      <c r="AA269" s="72"/>
      <c r="AB269" s="72"/>
      <c r="AC269" s="72"/>
    </row>
    <row r="270" spans="1:68" ht="12.75" hidden="1" customHeight="1" x14ac:dyDescent="0.2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7" t="s">
        <v>73</v>
      </c>
      <c r="Q270" s="87"/>
      <c r="R270" s="87"/>
      <c r="S270" s="87"/>
      <c r="T270" s="87"/>
      <c r="U270" s="87"/>
      <c r="V270" s="87"/>
      <c r="W270" s="70" t="s">
        <v>74</v>
      </c>
      <c r="X270" s="71">
        <f>IFERROR(SUMPRODUCT(X268:X268*H268:H268),"0")</f>
        <v>0</v>
      </c>
      <c r="Y270" s="71">
        <f>IFERROR(SUMPRODUCT(Y268:Y268*H268:H268),"0")</f>
        <v>0</v>
      </c>
      <c r="Z270" s="70"/>
      <c r="AA270" s="72"/>
      <c r="AB270" s="72"/>
      <c r="AC270" s="72"/>
    </row>
    <row r="271" spans="1:68" ht="14.25" hidden="1" customHeight="1" x14ac:dyDescent="0.25">
      <c r="A271" s="90" t="s">
        <v>77</v>
      </c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54"/>
      <c r="AB271" s="54"/>
      <c r="AC271" s="54"/>
    </row>
    <row r="272" spans="1:68" ht="27" customHeight="1" x14ac:dyDescent="0.25">
      <c r="A272" s="55" t="s">
        <v>394</v>
      </c>
      <c r="B272" s="55" t="s">
        <v>395</v>
      </c>
      <c r="C272" s="8">
        <v>4301132080</v>
      </c>
      <c r="D272" s="84">
        <v>4640242180397</v>
      </c>
      <c r="E272" s="84"/>
      <c r="F272" s="56">
        <v>1</v>
      </c>
      <c r="G272" s="57">
        <v>6</v>
      </c>
      <c r="H272" s="56">
        <v>6</v>
      </c>
      <c r="I272" s="56">
        <v>6.26</v>
      </c>
      <c r="J272" s="57">
        <v>84</v>
      </c>
      <c r="K272" s="57" t="s">
        <v>67</v>
      </c>
      <c r="L272" s="57" t="s">
        <v>100</v>
      </c>
      <c r="M272" s="58" t="s">
        <v>69</v>
      </c>
      <c r="N272" s="58"/>
      <c r="O272" s="57">
        <v>180</v>
      </c>
      <c r="P272" s="85" t="s">
        <v>396</v>
      </c>
      <c r="Q272" s="85"/>
      <c r="R272" s="85"/>
      <c r="S272" s="85"/>
      <c r="T272" s="85"/>
      <c r="U272" s="59"/>
      <c r="V272" s="59"/>
      <c r="W272" s="60" t="s">
        <v>70</v>
      </c>
      <c r="X272" s="61">
        <v>12</v>
      </c>
      <c r="Y272" s="62">
        <f>IFERROR(IF(X272="","",X272),"")</f>
        <v>12</v>
      </c>
      <c r="Z272" s="63">
        <f>IFERROR(IF(X272="","",X272*0.0155),"")</f>
        <v>0.186</v>
      </c>
      <c r="AA272" s="64"/>
      <c r="AB272" s="65"/>
      <c r="AC272" s="66" t="s">
        <v>397</v>
      </c>
      <c r="AG272" s="67"/>
      <c r="AJ272" s="68" t="s">
        <v>102</v>
      </c>
      <c r="AK272" s="68">
        <v>12</v>
      </c>
      <c r="BB272" s="69" t="s">
        <v>82</v>
      </c>
      <c r="BM272" s="67">
        <f>IFERROR(X272*I272,"0")</f>
        <v>75.12</v>
      </c>
      <c r="BN272" s="67">
        <f>IFERROR(Y272*I272,"0")</f>
        <v>75.12</v>
      </c>
      <c r="BO272" s="67">
        <f>IFERROR(X272/J272,"0")</f>
        <v>0.14285714285714285</v>
      </c>
      <c r="BP272" s="67">
        <f>IFERROR(Y272/J272,"0")</f>
        <v>0.14285714285714285</v>
      </c>
    </row>
    <row r="273" spans="1:68" ht="27" hidden="1" customHeight="1" x14ac:dyDescent="0.25">
      <c r="A273" s="55" t="s">
        <v>398</v>
      </c>
      <c r="B273" s="55" t="s">
        <v>399</v>
      </c>
      <c r="C273" s="8">
        <v>4301132104</v>
      </c>
      <c r="D273" s="84">
        <v>4640242181219</v>
      </c>
      <c r="E273" s="84"/>
      <c r="F273" s="56">
        <v>0.3</v>
      </c>
      <c r="G273" s="57">
        <v>9</v>
      </c>
      <c r="H273" s="56">
        <v>2.7</v>
      </c>
      <c r="I273" s="56">
        <v>2.8450000000000002</v>
      </c>
      <c r="J273" s="57">
        <v>234</v>
      </c>
      <c r="K273" s="57" t="s">
        <v>133</v>
      </c>
      <c r="L273" s="57" t="s">
        <v>68</v>
      </c>
      <c r="M273" s="58" t="s">
        <v>69</v>
      </c>
      <c r="N273" s="58"/>
      <c r="O273" s="57">
        <v>180</v>
      </c>
      <c r="P273" s="85" t="s">
        <v>400</v>
      </c>
      <c r="Q273" s="85"/>
      <c r="R273" s="85"/>
      <c r="S273" s="85"/>
      <c r="T273" s="85"/>
      <c r="U273" s="59"/>
      <c r="V273" s="59"/>
      <c r="W273" s="60" t="s">
        <v>70</v>
      </c>
      <c r="X273" s="61">
        <v>0</v>
      </c>
      <c r="Y273" s="62">
        <f>IFERROR(IF(X273="","",X273),"")</f>
        <v>0</v>
      </c>
      <c r="Z273" s="63">
        <f>IFERROR(IF(X273="","",X273*0.00502),"")</f>
        <v>0</v>
      </c>
      <c r="AA273" s="64"/>
      <c r="AB273" s="65"/>
      <c r="AC273" s="66" t="s">
        <v>397</v>
      </c>
      <c r="AG273" s="67"/>
      <c r="AJ273" s="68" t="s">
        <v>72</v>
      </c>
      <c r="AK273" s="68">
        <v>1</v>
      </c>
      <c r="BB273" s="69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12.75" customHeight="1" x14ac:dyDescent="0.2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7" t="s">
        <v>73</v>
      </c>
      <c r="Q274" s="87"/>
      <c r="R274" s="87"/>
      <c r="S274" s="87"/>
      <c r="T274" s="87"/>
      <c r="U274" s="87"/>
      <c r="V274" s="87"/>
      <c r="W274" s="70" t="s">
        <v>70</v>
      </c>
      <c r="X274" s="71">
        <f>IFERROR(SUM(X272:X273),"0")</f>
        <v>12</v>
      </c>
      <c r="Y274" s="71">
        <f>IFERROR(SUM(Y272:Y273),"0")</f>
        <v>12</v>
      </c>
      <c r="Z274" s="71">
        <f>IFERROR(IF(Z272="",0,Z272),"0")+IFERROR(IF(Z273="",0,Z273),"0")</f>
        <v>0.186</v>
      </c>
      <c r="AA274" s="72"/>
      <c r="AB274" s="72"/>
      <c r="AC274" s="72"/>
    </row>
    <row r="275" spans="1:68" ht="12.75" customHeight="1" x14ac:dyDescent="0.2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7" t="s">
        <v>73</v>
      </c>
      <c r="Q275" s="87"/>
      <c r="R275" s="87"/>
      <c r="S275" s="87"/>
      <c r="T275" s="87"/>
      <c r="U275" s="87"/>
      <c r="V275" s="87"/>
      <c r="W275" s="70" t="s">
        <v>74</v>
      </c>
      <c r="X275" s="71">
        <f>IFERROR(SUMPRODUCT(X272:X273*H272:H273),"0")</f>
        <v>72</v>
      </c>
      <c r="Y275" s="71">
        <f>IFERROR(SUMPRODUCT(Y272:Y273*H272:H273),"0")</f>
        <v>72</v>
      </c>
      <c r="Z275" s="70"/>
      <c r="AA275" s="72"/>
      <c r="AB275" s="72"/>
      <c r="AC275" s="72"/>
    </row>
    <row r="276" spans="1:68" ht="14.25" hidden="1" customHeight="1" x14ac:dyDescent="0.25">
      <c r="A276" s="90" t="s">
        <v>176</v>
      </c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54"/>
      <c r="AB276" s="54"/>
      <c r="AC276" s="54"/>
    </row>
    <row r="277" spans="1:68" ht="27" customHeight="1" x14ac:dyDescent="0.25">
      <c r="A277" s="55" t="s">
        <v>401</v>
      </c>
      <c r="B277" s="55" t="s">
        <v>402</v>
      </c>
      <c r="C277" s="8">
        <v>4301136028</v>
      </c>
      <c r="D277" s="84">
        <v>4640242180304</v>
      </c>
      <c r="E277" s="84"/>
      <c r="F277" s="56">
        <v>2.7</v>
      </c>
      <c r="G277" s="57">
        <v>1</v>
      </c>
      <c r="H277" s="56">
        <v>2.7</v>
      </c>
      <c r="I277" s="56">
        <v>2.8906000000000001</v>
      </c>
      <c r="J277" s="57">
        <v>126</v>
      </c>
      <c r="K277" s="57" t="s">
        <v>80</v>
      </c>
      <c r="L277" s="57" t="s">
        <v>100</v>
      </c>
      <c r="M277" s="58" t="s">
        <v>69</v>
      </c>
      <c r="N277" s="58"/>
      <c r="O277" s="57">
        <v>180</v>
      </c>
      <c r="P277" s="85" t="s">
        <v>403</v>
      </c>
      <c r="Q277" s="85"/>
      <c r="R277" s="85"/>
      <c r="S277" s="85"/>
      <c r="T277" s="85"/>
      <c r="U277" s="59"/>
      <c r="V277" s="59"/>
      <c r="W277" s="60" t="s">
        <v>70</v>
      </c>
      <c r="X277" s="61">
        <v>28</v>
      </c>
      <c r="Y277" s="62">
        <f>IFERROR(IF(X277="","",X277),"")</f>
        <v>28</v>
      </c>
      <c r="Z277" s="63">
        <f>IFERROR(IF(X277="","",X277*0.00936),"")</f>
        <v>0.26207999999999998</v>
      </c>
      <c r="AA277" s="64"/>
      <c r="AB277" s="65"/>
      <c r="AC277" s="66" t="s">
        <v>404</v>
      </c>
      <c r="AG277" s="67"/>
      <c r="AJ277" s="68" t="s">
        <v>102</v>
      </c>
      <c r="AK277" s="68">
        <v>14</v>
      </c>
      <c r="BB277" s="69" t="s">
        <v>82</v>
      </c>
      <c r="BM277" s="67">
        <f>IFERROR(X277*I277,"0")</f>
        <v>80.936800000000005</v>
      </c>
      <c r="BN277" s="67">
        <f>IFERROR(Y277*I277,"0")</f>
        <v>80.936800000000005</v>
      </c>
      <c r="BO277" s="67">
        <f>IFERROR(X277/J277,"0")</f>
        <v>0.22222222222222221</v>
      </c>
      <c r="BP277" s="67">
        <f>IFERROR(Y277/J277,"0")</f>
        <v>0.22222222222222221</v>
      </c>
    </row>
    <row r="278" spans="1:68" ht="27" hidden="1" customHeight="1" x14ac:dyDescent="0.25">
      <c r="A278" s="55" t="s">
        <v>405</v>
      </c>
      <c r="B278" s="55" t="s">
        <v>406</v>
      </c>
      <c r="C278" s="8">
        <v>4301136026</v>
      </c>
      <c r="D278" s="84">
        <v>4640242180236</v>
      </c>
      <c r="E278" s="84"/>
      <c r="F278" s="56">
        <v>5</v>
      </c>
      <c r="G278" s="57">
        <v>1</v>
      </c>
      <c r="H278" s="56">
        <v>5</v>
      </c>
      <c r="I278" s="56">
        <v>5.2350000000000003</v>
      </c>
      <c r="J278" s="57">
        <v>84</v>
      </c>
      <c r="K278" s="57" t="s">
        <v>67</v>
      </c>
      <c r="L278" s="57" t="s">
        <v>100</v>
      </c>
      <c r="M278" s="58" t="s">
        <v>69</v>
      </c>
      <c r="N278" s="58"/>
      <c r="O278" s="57">
        <v>180</v>
      </c>
      <c r="P278" s="85" t="s">
        <v>407</v>
      </c>
      <c r="Q278" s="85"/>
      <c r="R278" s="85"/>
      <c r="S278" s="85"/>
      <c r="T278" s="85"/>
      <c r="U278" s="59"/>
      <c r="V278" s="59"/>
      <c r="W278" s="60" t="s">
        <v>70</v>
      </c>
      <c r="X278" s="61">
        <v>0</v>
      </c>
      <c r="Y278" s="62">
        <f>IFERROR(IF(X278="","",X278),"")</f>
        <v>0</v>
      </c>
      <c r="Z278" s="63">
        <f>IFERROR(IF(X278="","",X278*0.0155),"")</f>
        <v>0</v>
      </c>
      <c r="AA278" s="64"/>
      <c r="AB278" s="65"/>
      <c r="AC278" s="66" t="s">
        <v>404</v>
      </c>
      <c r="AG278" s="67"/>
      <c r="AJ278" s="68" t="s">
        <v>102</v>
      </c>
      <c r="AK278" s="68">
        <v>12</v>
      </c>
      <c r="BB278" s="69" t="s">
        <v>82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5" t="s">
        <v>408</v>
      </c>
      <c r="B279" s="55" t="s">
        <v>409</v>
      </c>
      <c r="C279" s="8">
        <v>4301136029</v>
      </c>
      <c r="D279" s="84">
        <v>4640242180410</v>
      </c>
      <c r="E279" s="84"/>
      <c r="F279" s="56">
        <v>2.2400000000000002</v>
      </c>
      <c r="G279" s="57">
        <v>1</v>
      </c>
      <c r="H279" s="56">
        <v>2.2400000000000002</v>
      </c>
      <c r="I279" s="56">
        <v>2.4319999999999999</v>
      </c>
      <c r="J279" s="57">
        <v>126</v>
      </c>
      <c r="K279" s="57" t="s">
        <v>80</v>
      </c>
      <c r="L279" s="57" t="s">
        <v>68</v>
      </c>
      <c r="M279" s="58" t="s">
        <v>69</v>
      </c>
      <c r="N279" s="58"/>
      <c r="O279" s="57">
        <v>180</v>
      </c>
      <c r="P279" s="9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9" s="91"/>
      <c r="R279" s="91"/>
      <c r="S279" s="91"/>
      <c r="T279" s="91"/>
      <c r="U279" s="59"/>
      <c r="V279" s="59"/>
      <c r="W279" s="60" t="s">
        <v>70</v>
      </c>
      <c r="X279" s="61">
        <v>0</v>
      </c>
      <c r="Y279" s="62">
        <f>IFERROR(IF(X279="","",X279),"")</f>
        <v>0</v>
      </c>
      <c r="Z279" s="63">
        <f>IFERROR(IF(X279="","",X279*0.00936),"")</f>
        <v>0</v>
      </c>
      <c r="AA279" s="64"/>
      <c r="AB279" s="65"/>
      <c r="AC279" s="66" t="s">
        <v>404</v>
      </c>
      <c r="AG279" s="67"/>
      <c r="AJ279" s="68" t="s">
        <v>72</v>
      </c>
      <c r="AK279" s="68">
        <v>1</v>
      </c>
      <c r="BB279" s="6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12.75" customHeight="1" x14ac:dyDescent="0.2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7" t="s">
        <v>73</v>
      </c>
      <c r="Q280" s="87"/>
      <c r="R280" s="87"/>
      <c r="S280" s="87"/>
      <c r="T280" s="87"/>
      <c r="U280" s="87"/>
      <c r="V280" s="87"/>
      <c r="W280" s="70" t="s">
        <v>70</v>
      </c>
      <c r="X280" s="71">
        <f>IFERROR(SUM(X277:X279),"0")</f>
        <v>28</v>
      </c>
      <c r="Y280" s="71">
        <f>IFERROR(SUM(Y277:Y279),"0")</f>
        <v>28</v>
      </c>
      <c r="Z280" s="71">
        <f>IFERROR(IF(Z277="",0,Z277),"0")+IFERROR(IF(Z278="",0,Z278),"0")+IFERROR(IF(Z279="",0,Z279),"0")</f>
        <v>0.26207999999999998</v>
      </c>
      <c r="AA280" s="72"/>
      <c r="AB280" s="72"/>
      <c r="AC280" s="72"/>
    </row>
    <row r="281" spans="1:68" ht="12.75" customHeight="1" x14ac:dyDescent="0.2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7" t="s">
        <v>73</v>
      </c>
      <c r="Q281" s="87"/>
      <c r="R281" s="87"/>
      <c r="S281" s="87"/>
      <c r="T281" s="87"/>
      <c r="U281" s="87"/>
      <c r="V281" s="87"/>
      <c r="W281" s="70" t="s">
        <v>74</v>
      </c>
      <c r="X281" s="71">
        <f>IFERROR(SUMPRODUCT(X277:X279*H277:H279),"0")</f>
        <v>75.600000000000009</v>
      </c>
      <c r="Y281" s="71">
        <f>IFERROR(SUMPRODUCT(Y277:Y279*H277:H279),"0")</f>
        <v>75.600000000000009</v>
      </c>
      <c r="Z281" s="70"/>
      <c r="AA281" s="72"/>
      <c r="AB281" s="72"/>
      <c r="AC281" s="72"/>
    </row>
    <row r="282" spans="1:68" ht="14.25" hidden="1" customHeight="1" x14ac:dyDescent="0.25">
      <c r="A282" s="90" t="s">
        <v>138</v>
      </c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54"/>
      <c r="AB282" s="54"/>
      <c r="AC282" s="54"/>
    </row>
    <row r="283" spans="1:68" ht="27" hidden="1" customHeight="1" x14ac:dyDescent="0.25">
      <c r="A283" s="55" t="s">
        <v>410</v>
      </c>
      <c r="B283" s="55" t="s">
        <v>411</v>
      </c>
      <c r="C283" s="8">
        <v>4301135504</v>
      </c>
      <c r="D283" s="84">
        <v>4640242181554</v>
      </c>
      <c r="E283" s="84"/>
      <c r="F283" s="56">
        <v>3</v>
      </c>
      <c r="G283" s="57">
        <v>1</v>
      </c>
      <c r="H283" s="56">
        <v>3</v>
      </c>
      <c r="I283" s="56">
        <v>3.1920000000000002</v>
      </c>
      <c r="J283" s="57">
        <v>126</v>
      </c>
      <c r="K283" s="57" t="s">
        <v>80</v>
      </c>
      <c r="L283" s="57" t="s">
        <v>68</v>
      </c>
      <c r="M283" s="58" t="s">
        <v>69</v>
      </c>
      <c r="N283" s="58"/>
      <c r="O283" s="57">
        <v>180</v>
      </c>
      <c r="P283" s="85" t="s">
        <v>412</v>
      </c>
      <c r="Q283" s="85"/>
      <c r="R283" s="85"/>
      <c r="S283" s="85"/>
      <c r="T283" s="85"/>
      <c r="U283" s="59"/>
      <c r="V283" s="59"/>
      <c r="W283" s="60" t="s">
        <v>70</v>
      </c>
      <c r="X283" s="61">
        <v>0</v>
      </c>
      <c r="Y283" s="62">
        <f t="shared" ref="Y283:Y303" si="24">IFERROR(IF(X283="","",X283),"")</f>
        <v>0</v>
      </c>
      <c r="Z283" s="63">
        <f>IFERROR(IF(X283="","",X283*0.00936),"")</f>
        <v>0</v>
      </c>
      <c r="AA283" s="64"/>
      <c r="AB283" s="65"/>
      <c r="AC283" s="66" t="s">
        <v>413</v>
      </c>
      <c r="AG283" s="67"/>
      <c r="AJ283" s="68" t="s">
        <v>72</v>
      </c>
      <c r="AK283" s="68">
        <v>1</v>
      </c>
      <c r="BB283" s="69" t="s">
        <v>82</v>
      </c>
      <c r="BM283" s="67">
        <f t="shared" ref="BM283:BM303" si="25">IFERROR(X283*I283,"0")</f>
        <v>0</v>
      </c>
      <c r="BN283" s="67">
        <f t="shared" ref="BN283:BN303" si="26">IFERROR(Y283*I283,"0")</f>
        <v>0</v>
      </c>
      <c r="BO283" s="67">
        <f t="shared" ref="BO283:BO303" si="27">IFERROR(X283/J283,"0")</f>
        <v>0</v>
      </c>
      <c r="BP283" s="67">
        <f t="shared" ref="BP283:BP303" si="28">IFERROR(Y283/J283,"0")</f>
        <v>0</v>
      </c>
    </row>
    <row r="284" spans="1:68" ht="27" customHeight="1" x14ac:dyDescent="0.25">
      <c r="A284" s="55" t="s">
        <v>414</v>
      </c>
      <c r="B284" s="55" t="s">
        <v>415</v>
      </c>
      <c r="C284" s="8">
        <v>4301135394</v>
      </c>
      <c r="D284" s="84">
        <v>4640242181561</v>
      </c>
      <c r="E284" s="84"/>
      <c r="F284" s="56">
        <v>3.7</v>
      </c>
      <c r="G284" s="57">
        <v>1</v>
      </c>
      <c r="H284" s="56">
        <v>3.7</v>
      </c>
      <c r="I284" s="56">
        <v>3.8919999999999999</v>
      </c>
      <c r="J284" s="57">
        <v>126</v>
      </c>
      <c r="K284" s="57" t="s">
        <v>80</v>
      </c>
      <c r="L284" s="57" t="s">
        <v>100</v>
      </c>
      <c r="M284" s="58" t="s">
        <v>69</v>
      </c>
      <c r="N284" s="58"/>
      <c r="O284" s="57">
        <v>180</v>
      </c>
      <c r="P284" s="85" t="s">
        <v>416</v>
      </c>
      <c r="Q284" s="85"/>
      <c r="R284" s="85"/>
      <c r="S284" s="85"/>
      <c r="T284" s="85"/>
      <c r="U284" s="59"/>
      <c r="V284" s="59"/>
      <c r="W284" s="60" t="s">
        <v>70</v>
      </c>
      <c r="X284" s="61">
        <v>14</v>
      </c>
      <c r="Y284" s="62">
        <f t="shared" si="24"/>
        <v>14</v>
      </c>
      <c r="Z284" s="63">
        <f>IFERROR(IF(X284="","",X284*0.00936),"")</f>
        <v>0.13103999999999999</v>
      </c>
      <c r="AA284" s="64"/>
      <c r="AB284" s="65"/>
      <c r="AC284" s="66" t="s">
        <v>417</v>
      </c>
      <c r="AG284" s="67"/>
      <c r="AJ284" s="68" t="s">
        <v>102</v>
      </c>
      <c r="AK284" s="68">
        <v>14</v>
      </c>
      <c r="BB284" s="69" t="s">
        <v>82</v>
      </c>
      <c r="BM284" s="67">
        <f t="shared" si="25"/>
        <v>54.488</v>
      </c>
      <c r="BN284" s="67">
        <f t="shared" si="26"/>
        <v>54.488</v>
      </c>
      <c r="BO284" s="67">
        <f t="shared" si="27"/>
        <v>0.1111111111111111</v>
      </c>
      <c r="BP284" s="67">
        <f t="shared" si="28"/>
        <v>0.1111111111111111</v>
      </c>
    </row>
    <row r="285" spans="1:68" ht="37.5" hidden="1" customHeight="1" x14ac:dyDescent="0.25">
      <c r="A285" s="55" t="s">
        <v>418</v>
      </c>
      <c r="B285" s="55" t="s">
        <v>419</v>
      </c>
      <c r="C285" s="8">
        <v>4301135552</v>
      </c>
      <c r="D285" s="84">
        <v>4640242181431</v>
      </c>
      <c r="E285" s="84"/>
      <c r="F285" s="56">
        <v>3.5</v>
      </c>
      <c r="G285" s="57">
        <v>1</v>
      </c>
      <c r="H285" s="56">
        <v>3.5</v>
      </c>
      <c r="I285" s="56">
        <v>3.6920000000000002</v>
      </c>
      <c r="J285" s="57">
        <v>126</v>
      </c>
      <c r="K285" s="57" t="s">
        <v>80</v>
      </c>
      <c r="L285" s="57" t="s">
        <v>68</v>
      </c>
      <c r="M285" s="58" t="s">
        <v>69</v>
      </c>
      <c r="N285" s="58"/>
      <c r="O285" s="57">
        <v>180</v>
      </c>
      <c r="P285" s="85" t="s">
        <v>420</v>
      </c>
      <c r="Q285" s="85"/>
      <c r="R285" s="85"/>
      <c r="S285" s="85"/>
      <c r="T285" s="85"/>
      <c r="U285" s="59"/>
      <c r="V285" s="59"/>
      <c r="W285" s="60" t="s">
        <v>70</v>
      </c>
      <c r="X285" s="61">
        <v>0</v>
      </c>
      <c r="Y285" s="62">
        <f t="shared" si="24"/>
        <v>0</v>
      </c>
      <c r="Z285" s="63">
        <f>IFERROR(IF(X285="","",X285*0.00936),"")</f>
        <v>0</v>
      </c>
      <c r="AA285" s="64"/>
      <c r="AB285" s="65"/>
      <c r="AC285" s="66" t="s">
        <v>421</v>
      </c>
      <c r="AG285" s="67"/>
      <c r="AJ285" s="68" t="s">
        <v>72</v>
      </c>
      <c r="AK285" s="68">
        <v>1</v>
      </c>
      <c r="BB285" s="69" t="s">
        <v>82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5" t="s">
        <v>422</v>
      </c>
      <c r="B286" s="55" t="s">
        <v>423</v>
      </c>
      <c r="C286" s="8">
        <v>4301135374</v>
      </c>
      <c r="D286" s="84">
        <v>4640242181424</v>
      </c>
      <c r="E286" s="84"/>
      <c r="F286" s="56">
        <v>5.5</v>
      </c>
      <c r="G286" s="57">
        <v>1</v>
      </c>
      <c r="H286" s="56">
        <v>5.5</v>
      </c>
      <c r="I286" s="56">
        <v>5.7350000000000003</v>
      </c>
      <c r="J286" s="57">
        <v>84</v>
      </c>
      <c r="K286" s="57" t="s">
        <v>67</v>
      </c>
      <c r="L286" s="57" t="s">
        <v>68</v>
      </c>
      <c r="M286" s="58" t="s">
        <v>69</v>
      </c>
      <c r="N286" s="58"/>
      <c r="O286" s="57">
        <v>180</v>
      </c>
      <c r="P286" s="85" t="s">
        <v>424</v>
      </c>
      <c r="Q286" s="85"/>
      <c r="R286" s="85"/>
      <c r="S286" s="85"/>
      <c r="T286" s="85"/>
      <c r="U286" s="59"/>
      <c r="V286" s="59"/>
      <c r="W286" s="60" t="s">
        <v>70</v>
      </c>
      <c r="X286" s="61">
        <v>0</v>
      </c>
      <c r="Y286" s="62">
        <f t="shared" si="24"/>
        <v>0</v>
      </c>
      <c r="Z286" s="63">
        <f>IFERROR(IF(X286="","",X286*0.0155),"")</f>
        <v>0</v>
      </c>
      <c r="AA286" s="64"/>
      <c r="AB286" s="65"/>
      <c r="AC286" s="66" t="s">
        <v>413</v>
      </c>
      <c r="AG286" s="67"/>
      <c r="AJ286" s="68" t="s">
        <v>72</v>
      </c>
      <c r="AK286" s="68">
        <v>1</v>
      </c>
      <c r="BB286" s="69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5" t="s">
        <v>425</v>
      </c>
      <c r="B287" s="55" t="s">
        <v>426</v>
      </c>
      <c r="C287" s="8">
        <v>4301135320</v>
      </c>
      <c r="D287" s="84">
        <v>4640242181592</v>
      </c>
      <c r="E287" s="84"/>
      <c r="F287" s="56">
        <v>3.5</v>
      </c>
      <c r="G287" s="57">
        <v>1</v>
      </c>
      <c r="H287" s="56">
        <v>3.5</v>
      </c>
      <c r="I287" s="56">
        <v>3.6850000000000001</v>
      </c>
      <c r="J287" s="57">
        <v>126</v>
      </c>
      <c r="K287" s="57" t="s">
        <v>80</v>
      </c>
      <c r="L287" s="57" t="s">
        <v>68</v>
      </c>
      <c r="M287" s="58" t="s">
        <v>69</v>
      </c>
      <c r="N287" s="58"/>
      <c r="O287" s="57">
        <v>180</v>
      </c>
      <c r="P287" s="85" t="s">
        <v>427</v>
      </c>
      <c r="Q287" s="85"/>
      <c r="R287" s="85"/>
      <c r="S287" s="85"/>
      <c r="T287" s="85"/>
      <c r="U287" s="59"/>
      <c r="V287" s="59"/>
      <c r="W287" s="60" t="s">
        <v>70</v>
      </c>
      <c r="X287" s="61">
        <v>0</v>
      </c>
      <c r="Y287" s="62">
        <f t="shared" si="24"/>
        <v>0</v>
      </c>
      <c r="Z287" s="63">
        <f t="shared" ref="Z287:Z294" si="29">IFERROR(IF(X287="","",X287*0.00936),"")</f>
        <v>0</v>
      </c>
      <c r="AA287" s="64"/>
      <c r="AB287" s="65"/>
      <c r="AC287" s="66" t="s">
        <v>428</v>
      </c>
      <c r="AG287" s="67"/>
      <c r="AJ287" s="68" t="s">
        <v>72</v>
      </c>
      <c r="AK287" s="68">
        <v>1</v>
      </c>
      <c r="BB287" s="69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5" t="s">
        <v>429</v>
      </c>
      <c r="B288" s="55" t="s">
        <v>430</v>
      </c>
      <c r="C288" s="8">
        <v>4301135405</v>
      </c>
      <c r="D288" s="84">
        <v>4640242181523</v>
      </c>
      <c r="E288" s="84"/>
      <c r="F288" s="56">
        <v>3</v>
      </c>
      <c r="G288" s="57">
        <v>1</v>
      </c>
      <c r="H288" s="56">
        <v>3</v>
      </c>
      <c r="I288" s="56">
        <v>3.1920000000000002</v>
      </c>
      <c r="J288" s="57">
        <v>126</v>
      </c>
      <c r="K288" s="57" t="s">
        <v>80</v>
      </c>
      <c r="L288" s="57" t="s">
        <v>68</v>
      </c>
      <c r="M288" s="58" t="s">
        <v>69</v>
      </c>
      <c r="N288" s="58"/>
      <c r="O288" s="57">
        <v>180</v>
      </c>
      <c r="P288" s="85" t="s">
        <v>431</v>
      </c>
      <c r="Q288" s="85"/>
      <c r="R288" s="85"/>
      <c r="S288" s="85"/>
      <c r="T288" s="85"/>
      <c r="U288" s="59"/>
      <c r="V288" s="59"/>
      <c r="W288" s="60" t="s">
        <v>70</v>
      </c>
      <c r="X288" s="61">
        <v>0</v>
      </c>
      <c r="Y288" s="62">
        <f t="shared" si="24"/>
        <v>0</v>
      </c>
      <c r="Z288" s="63">
        <f t="shared" si="29"/>
        <v>0</v>
      </c>
      <c r="AA288" s="64"/>
      <c r="AB288" s="65"/>
      <c r="AC288" s="66" t="s">
        <v>417</v>
      </c>
      <c r="AG288" s="67"/>
      <c r="AJ288" s="68" t="s">
        <v>72</v>
      </c>
      <c r="AK288" s="68">
        <v>1</v>
      </c>
      <c r="BB288" s="69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5" t="s">
        <v>432</v>
      </c>
      <c r="B289" s="55" t="s">
        <v>433</v>
      </c>
      <c r="C289" s="8">
        <v>4301135404</v>
      </c>
      <c r="D289" s="84">
        <v>4640242181516</v>
      </c>
      <c r="E289" s="84"/>
      <c r="F289" s="56">
        <v>3.7</v>
      </c>
      <c r="G289" s="57">
        <v>1</v>
      </c>
      <c r="H289" s="56">
        <v>3.7</v>
      </c>
      <c r="I289" s="56">
        <v>3.8919999999999999</v>
      </c>
      <c r="J289" s="57">
        <v>126</v>
      </c>
      <c r="K289" s="57" t="s">
        <v>80</v>
      </c>
      <c r="L289" s="57" t="s">
        <v>68</v>
      </c>
      <c r="M289" s="58" t="s">
        <v>69</v>
      </c>
      <c r="N289" s="58"/>
      <c r="O289" s="57">
        <v>180</v>
      </c>
      <c r="P289" s="85" t="s">
        <v>434</v>
      </c>
      <c r="Q289" s="85"/>
      <c r="R289" s="85"/>
      <c r="S289" s="85"/>
      <c r="T289" s="85"/>
      <c r="U289" s="59"/>
      <c r="V289" s="59"/>
      <c r="W289" s="60" t="s">
        <v>70</v>
      </c>
      <c r="X289" s="61">
        <v>0</v>
      </c>
      <c r="Y289" s="62">
        <f t="shared" si="24"/>
        <v>0</v>
      </c>
      <c r="Z289" s="63">
        <f t="shared" si="29"/>
        <v>0</v>
      </c>
      <c r="AA289" s="64"/>
      <c r="AB289" s="65"/>
      <c r="AC289" s="66" t="s">
        <v>421</v>
      </c>
      <c r="AG289" s="67"/>
      <c r="AJ289" s="68" t="s">
        <v>72</v>
      </c>
      <c r="AK289" s="68">
        <v>1</v>
      </c>
      <c r="BB289" s="69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37.5" hidden="1" customHeight="1" x14ac:dyDescent="0.25">
      <c r="A290" s="55" t="s">
        <v>435</v>
      </c>
      <c r="B290" s="55" t="s">
        <v>436</v>
      </c>
      <c r="C290" s="8">
        <v>4301135402</v>
      </c>
      <c r="D290" s="84">
        <v>4640242181493</v>
      </c>
      <c r="E290" s="84"/>
      <c r="F290" s="56">
        <v>3.7</v>
      </c>
      <c r="G290" s="57">
        <v>1</v>
      </c>
      <c r="H290" s="56">
        <v>3.7</v>
      </c>
      <c r="I290" s="56">
        <v>3.8919999999999999</v>
      </c>
      <c r="J290" s="57">
        <v>126</v>
      </c>
      <c r="K290" s="57" t="s">
        <v>80</v>
      </c>
      <c r="L290" s="57" t="s">
        <v>68</v>
      </c>
      <c r="M290" s="58" t="s">
        <v>69</v>
      </c>
      <c r="N290" s="58"/>
      <c r="O290" s="57">
        <v>180</v>
      </c>
      <c r="P290" s="85" t="s">
        <v>437</v>
      </c>
      <c r="Q290" s="85"/>
      <c r="R290" s="85"/>
      <c r="S290" s="85"/>
      <c r="T290" s="85"/>
      <c r="U290" s="59"/>
      <c r="V290" s="59"/>
      <c r="W290" s="60" t="s">
        <v>70</v>
      </c>
      <c r="X290" s="61">
        <v>0</v>
      </c>
      <c r="Y290" s="62">
        <f t="shared" si="24"/>
        <v>0</v>
      </c>
      <c r="Z290" s="63">
        <f t="shared" si="29"/>
        <v>0</v>
      </c>
      <c r="AA290" s="64"/>
      <c r="AB290" s="65"/>
      <c r="AC290" s="66" t="s">
        <v>413</v>
      </c>
      <c r="AG290" s="67"/>
      <c r="AJ290" s="68" t="s">
        <v>72</v>
      </c>
      <c r="AK290" s="68">
        <v>1</v>
      </c>
      <c r="BB290" s="69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5" t="s">
        <v>438</v>
      </c>
      <c r="B291" s="55" t="s">
        <v>439</v>
      </c>
      <c r="C291" s="8">
        <v>4301135375</v>
      </c>
      <c r="D291" s="84">
        <v>4640242181486</v>
      </c>
      <c r="E291" s="84"/>
      <c r="F291" s="56">
        <v>3.7</v>
      </c>
      <c r="G291" s="57">
        <v>1</v>
      </c>
      <c r="H291" s="56">
        <v>3.7</v>
      </c>
      <c r="I291" s="56">
        <v>3.8919999999999999</v>
      </c>
      <c r="J291" s="57">
        <v>126</v>
      </c>
      <c r="K291" s="57" t="s">
        <v>80</v>
      </c>
      <c r="L291" s="57" t="s">
        <v>100</v>
      </c>
      <c r="M291" s="58" t="s">
        <v>69</v>
      </c>
      <c r="N291" s="58"/>
      <c r="O291" s="57">
        <v>180</v>
      </c>
      <c r="P291" s="85" t="s">
        <v>440</v>
      </c>
      <c r="Q291" s="85"/>
      <c r="R291" s="85"/>
      <c r="S291" s="85"/>
      <c r="T291" s="85"/>
      <c r="U291" s="59"/>
      <c r="V291" s="59"/>
      <c r="W291" s="60" t="s">
        <v>70</v>
      </c>
      <c r="X291" s="61">
        <v>14</v>
      </c>
      <c r="Y291" s="62">
        <f t="shared" si="24"/>
        <v>14</v>
      </c>
      <c r="Z291" s="63">
        <f t="shared" si="29"/>
        <v>0.13103999999999999</v>
      </c>
      <c r="AA291" s="64"/>
      <c r="AB291" s="65"/>
      <c r="AC291" s="66" t="s">
        <v>413</v>
      </c>
      <c r="AG291" s="67"/>
      <c r="AJ291" s="68" t="s">
        <v>102</v>
      </c>
      <c r="AK291" s="68">
        <v>14</v>
      </c>
      <c r="BB291" s="69" t="s">
        <v>82</v>
      </c>
      <c r="BM291" s="67">
        <f t="shared" si="25"/>
        <v>54.488</v>
      </c>
      <c r="BN291" s="67">
        <f t="shared" si="26"/>
        <v>54.488</v>
      </c>
      <c r="BO291" s="67">
        <f t="shared" si="27"/>
        <v>0.1111111111111111</v>
      </c>
      <c r="BP291" s="67">
        <f t="shared" si="28"/>
        <v>0.1111111111111111</v>
      </c>
    </row>
    <row r="292" spans="1:68" ht="27" hidden="1" customHeight="1" x14ac:dyDescent="0.25">
      <c r="A292" s="55" t="s">
        <v>441</v>
      </c>
      <c r="B292" s="55" t="s">
        <v>442</v>
      </c>
      <c r="C292" s="8">
        <v>4301135403</v>
      </c>
      <c r="D292" s="84">
        <v>4640242181509</v>
      </c>
      <c r="E292" s="84"/>
      <c r="F292" s="56">
        <v>3.7</v>
      </c>
      <c r="G292" s="57">
        <v>1</v>
      </c>
      <c r="H292" s="56">
        <v>3.7</v>
      </c>
      <c r="I292" s="56">
        <v>3.8919999999999999</v>
      </c>
      <c r="J292" s="57">
        <v>126</v>
      </c>
      <c r="K292" s="57" t="s">
        <v>80</v>
      </c>
      <c r="L292" s="57" t="s">
        <v>68</v>
      </c>
      <c r="M292" s="58" t="s">
        <v>69</v>
      </c>
      <c r="N292" s="58"/>
      <c r="O292" s="57">
        <v>180</v>
      </c>
      <c r="P292" s="85" t="s">
        <v>443</v>
      </c>
      <c r="Q292" s="85"/>
      <c r="R292" s="85"/>
      <c r="S292" s="85"/>
      <c r="T292" s="85"/>
      <c r="U292" s="59"/>
      <c r="V292" s="59"/>
      <c r="W292" s="60" t="s">
        <v>70</v>
      </c>
      <c r="X292" s="61">
        <v>0</v>
      </c>
      <c r="Y292" s="62">
        <f t="shared" si="24"/>
        <v>0</v>
      </c>
      <c r="Z292" s="63">
        <f t="shared" si="29"/>
        <v>0</v>
      </c>
      <c r="AA292" s="64"/>
      <c r="AB292" s="65"/>
      <c r="AC292" s="66" t="s">
        <v>413</v>
      </c>
      <c r="AG292" s="67"/>
      <c r="AJ292" s="68" t="s">
        <v>72</v>
      </c>
      <c r="AK292" s="68">
        <v>1</v>
      </c>
      <c r="BB292" s="69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5" t="s">
        <v>444</v>
      </c>
      <c r="B293" s="55" t="s">
        <v>445</v>
      </c>
      <c r="C293" s="8">
        <v>4301135304</v>
      </c>
      <c r="D293" s="84">
        <v>4640242181240</v>
      </c>
      <c r="E293" s="84"/>
      <c r="F293" s="56">
        <v>0.3</v>
      </c>
      <c r="G293" s="57">
        <v>9</v>
      </c>
      <c r="H293" s="56">
        <v>2.7</v>
      </c>
      <c r="I293" s="56">
        <v>2.88</v>
      </c>
      <c r="J293" s="57">
        <v>126</v>
      </c>
      <c r="K293" s="57" t="s">
        <v>80</v>
      </c>
      <c r="L293" s="57" t="s">
        <v>68</v>
      </c>
      <c r="M293" s="58" t="s">
        <v>69</v>
      </c>
      <c r="N293" s="58"/>
      <c r="O293" s="57">
        <v>180</v>
      </c>
      <c r="P293" s="85" t="s">
        <v>446</v>
      </c>
      <c r="Q293" s="85"/>
      <c r="R293" s="85"/>
      <c r="S293" s="85"/>
      <c r="T293" s="85"/>
      <c r="U293" s="59"/>
      <c r="V293" s="59"/>
      <c r="W293" s="60" t="s">
        <v>70</v>
      </c>
      <c r="X293" s="61">
        <v>0</v>
      </c>
      <c r="Y293" s="62">
        <f t="shared" si="24"/>
        <v>0</v>
      </c>
      <c r="Z293" s="63">
        <f t="shared" si="29"/>
        <v>0</v>
      </c>
      <c r="AA293" s="64"/>
      <c r="AB293" s="65"/>
      <c r="AC293" s="66" t="s">
        <v>413</v>
      </c>
      <c r="AG293" s="67"/>
      <c r="AJ293" s="68" t="s">
        <v>72</v>
      </c>
      <c r="AK293" s="68">
        <v>1</v>
      </c>
      <c r="BB293" s="69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5" t="s">
        <v>447</v>
      </c>
      <c r="B294" s="55" t="s">
        <v>448</v>
      </c>
      <c r="C294" s="8">
        <v>4301135310</v>
      </c>
      <c r="D294" s="84">
        <v>4640242181318</v>
      </c>
      <c r="E294" s="84"/>
      <c r="F294" s="56">
        <v>0.3</v>
      </c>
      <c r="G294" s="57">
        <v>9</v>
      </c>
      <c r="H294" s="56">
        <v>2.7</v>
      </c>
      <c r="I294" s="56">
        <v>2.988</v>
      </c>
      <c r="J294" s="57">
        <v>126</v>
      </c>
      <c r="K294" s="57" t="s">
        <v>80</v>
      </c>
      <c r="L294" s="57" t="s">
        <v>68</v>
      </c>
      <c r="M294" s="58" t="s">
        <v>69</v>
      </c>
      <c r="N294" s="58"/>
      <c r="O294" s="57">
        <v>180</v>
      </c>
      <c r="P294" s="85" t="s">
        <v>449</v>
      </c>
      <c r="Q294" s="85"/>
      <c r="R294" s="85"/>
      <c r="S294" s="85"/>
      <c r="T294" s="85"/>
      <c r="U294" s="59"/>
      <c r="V294" s="59"/>
      <c r="W294" s="60" t="s">
        <v>70</v>
      </c>
      <c r="X294" s="61">
        <v>0</v>
      </c>
      <c r="Y294" s="62">
        <f t="shared" si="24"/>
        <v>0</v>
      </c>
      <c r="Z294" s="63">
        <f t="shared" si="29"/>
        <v>0</v>
      </c>
      <c r="AA294" s="64"/>
      <c r="AB294" s="65"/>
      <c r="AC294" s="66" t="s">
        <v>417</v>
      </c>
      <c r="AG294" s="67"/>
      <c r="AJ294" s="68" t="s">
        <v>72</v>
      </c>
      <c r="AK294" s="68">
        <v>1</v>
      </c>
      <c r="BB294" s="69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5" t="s">
        <v>450</v>
      </c>
      <c r="B295" s="55" t="s">
        <v>451</v>
      </c>
      <c r="C295" s="8">
        <v>4301135306</v>
      </c>
      <c r="D295" s="84">
        <v>4640242181578</v>
      </c>
      <c r="E295" s="84"/>
      <c r="F295" s="56">
        <v>0.3</v>
      </c>
      <c r="G295" s="57">
        <v>9</v>
      </c>
      <c r="H295" s="56">
        <v>2.7</v>
      </c>
      <c r="I295" s="56">
        <v>2.8450000000000002</v>
      </c>
      <c r="J295" s="57">
        <v>234</v>
      </c>
      <c r="K295" s="57" t="s">
        <v>133</v>
      </c>
      <c r="L295" s="57" t="s">
        <v>68</v>
      </c>
      <c r="M295" s="58" t="s">
        <v>69</v>
      </c>
      <c r="N295" s="58"/>
      <c r="O295" s="57">
        <v>180</v>
      </c>
      <c r="P295" s="85" t="s">
        <v>452</v>
      </c>
      <c r="Q295" s="85"/>
      <c r="R295" s="85"/>
      <c r="S295" s="85"/>
      <c r="T295" s="85"/>
      <c r="U295" s="59"/>
      <c r="V295" s="59"/>
      <c r="W295" s="60" t="s">
        <v>70</v>
      </c>
      <c r="X295" s="61">
        <v>0</v>
      </c>
      <c r="Y295" s="62">
        <f t="shared" si="24"/>
        <v>0</v>
      </c>
      <c r="Z295" s="63">
        <f>IFERROR(IF(X295="","",X295*0.00502),"")</f>
        <v>0</v>
      </c>
      <c r="AA295" s="64"/>
      <c r="AB295" s="65"/>
      <c r="AC295" s="66" t="s">
        <v>413</v>
      </c>
      <c r="AG295" s="67"/>
      <c r="AJ295" s="68" t="s">
        <v>72</v>
      </c>
      <c r="AK295" s="68">
        <v>1</v>
      </c>
      <c r="BB295" s="69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5" t="s">
        <v>453</v>
      </c>
      <c r="B296" s="55" t="s">
        <v>454</v>
      </c>
      <c r="C296" s="8">
        <v>4301135305</v>
      </c>
      <c r="D296" s="84">
        <v>4640242181394</v>
      </c>
      <c r="E296" s="84"/>
      <c r="F296" s="56">
        <v>0.3</v>
      </c>
      <c r="G296" s="57">
        <v>9</v>
      </c>
      <c r="H296" s="56">
        <v>2.7</v>
      </c>
      <c r="I296" s="56">
        <v>2.8450000000000002</v>
      </c>
      <c r="J296" s="57">
        <v>234</v>
      </c>
      <c r="K296" s="57" t="s">
        <v>133</v>
      </c>
      <c r="L296" s="57" t="s">
        <v>68</v>
      </c>
      <c r="M296" s="58" t="s">
        <v>69</v>
      </c>
      <c r="N296" s="58"/>
      <c r="O296" s="57">
        <v>180</v>
      </c>
      <c r="P296" s="85" t="s">
        <v>455</v>
      </c>
      <c r="Q296" s="85"/>
      <c r="R296" s="85"/>
      <c r="S296" s="85"/>
      <c r="T296" s="85"/>
      <c r="U296" s="59"/>
      <c r="V296" s="59"/>
      <c r="W296" s="60" t="s">
        <v>70</v>
      </c>
      <c r="X296" s="61">
        <v>0</v>
      </c>
      <c r="Y296" s="62">
        <f t="shared" si="24"/>
        <v>0</v>
      </c>
      <c r="Z296" s="63">
        <f>IFERROR(IF(X296="","",X296*0.00502),"")</f>
        <v>0</v>
      </c>
      <c r="AA296" s="64"/>
      <c r="AB296" s="65"/>
      <c r="AC296" s="66" t="s">
        <v>413</v>
      </c>
      <c r="AG296" s="67"/>
      <c r="AJ296" s="68" t="s">
        <v>72</v>
      </c>
      <c r="AK296" s="68">
        <v>1</v>
      </c>
      <c r="BB296" s="69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5" t="s">
        <v>456</v>
      </c>
      <c r="B297" s="55" t="s">
        <v>457</v>
      </c>
      <c r="C297" s="8">
        <v>4301135309</v>
      </c>
      <c r="D297" s="84">
        <v>4640242181332</v>
      </c>
      <c r="E297" s="84"/>
      <c r="F297" s="56">
        <v>0.3</v>
      </c>
      <c r="G297" s="57">
        <v>9</v>
      </c>
      <c r="H297" s="56">
        <v>2.7</v>
      </c>
      <c r="I297" s="56">
        <v>2.9079999999999999</v>
      </c>
      <c r="J297" s="57">
        <v>234</v>
      </c>
      <c r="K297" s="57" t="s">
        <v>133</v>
      </c>
      <c r="L297" s="57" t="s">
        <v>68</v>
      </c>
      <c r="M297" s="58" t="s">
        <v>69</v>
      </c>
      <c r="N297" s="58"/>
      <c r="O297" s="57">
        <v>180</v>
      </c>
      <c r="P297" s="85" t="s">
        <v>458</v>
      </c>
      <c r="Q297" s="85"/>
      <c r="R297" s="85"/>
      <c r="S297" s="85"/>
      <c r="T297" s="85"/>
      <c r="U297" s="59"/>
      <c r="V297" s="59"/>
      <c r="W297" s="60" t="s">
        <v>70</v>
      </c>
      <c r="X297" s="61">
        <v>0</v>
      </c>
      <c r="Y297" s="62">
        <f t="shared" si="24"/>
        <v>0</v>
      </c>
      <c r="Z297" s="63">
        <f>IFERROR(IF(X297="","",X297*0.00502),"")</f>
        <v>0</v>
      </c>
      <c r="AA297" s="64"/>
      <c r="AB297" s="65"/>
      <c r="AC297" s="66" t="s">
        <v>413</v>
      </c>
      <c r="AG297" s="67"/>
      <c r="AJ297" s="68" t="s">
        <v>72</v>
      </c>
      <c r="AK297" s="68">
        <v>1</v>
      </c>
      <c r="BB297" s="69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5" t="s">
        <v>459</v>
      </c>
      <c r="B298" s="55" t="s">
        <v>460</v>
      </c>
      <c r="C298" s="8">
        <v>4301135308</v>
      </c>
      <c r="D298" s="84">
        <v>4640242181349</v>
      </c>
      <c r="E298" s="84"/>
      <c r="F298" s="56">
        <v>0.3</v>
      </c>
      <c r="G298" s="57">
        <v>9</v>
      </c>
      <c r="H298" s="56">
        <v>2.7</v>
      </c>
      <c r="I298" s="56">
        <v>2.9079999999999999</v>
      </c>
      <c r="J298" s="57">
        <v>234</v>
      </c>
      <c r="K298" s="57" t="s">
        <v>133</v>
      </c>
      <c r="L298" s="57" t="s">
        <v>68</v>
      </c>
      <c r="M298" s="58" t="s">
        <v>69</v>
      </c>
      <c r="N298" s="58"/>
      <c r="O298" s="57">
        <v>180</v>
      </c>
      <c r="P298" s="85" t="s">
        <v>461</v>
      </c>
      <c r="Q298" s="85"/>
      <c r="R298" s="85"/>
      <c r="S298" s="85"/>
      <c r="T298" s="85"/>
      <c r="U298" s="59"/>
      <c r="V298" s="59"/>
      <c r="W298" s="60" t="s">
        <v>70</v>
      </c>
      <c r="X298" s="61">
        <v>0</v>
      </c>
      <c r="Y298" s="62">
        <f t="shared" si="24"/>
        <v>0</v>
      </c>
      <c r="Z298" s="63">
        <f>IFERROR(IF(X298="","",X298*0.00502),"")</f>
        <v>0</v>
      </c>
      <c r="AA298" s="64"/>
      <c r="AB298" s="65"/>
      <c r="AC298" s="66" t="s">
        <v>413</v>
      </c>
      <c r="AG298" s="67"/>
      <c r="AJ298" s="68" t="s">
        <v>72</v>
      </c>
      <c r="AK298" s="68">
        <v>1</v>
      </c>
      <c r="BB298" s="69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5" t="s">
        <v>462</v>
      </c>
      <c r="B299" s="55" t="s">
        <v>463</v>
      </c>
      <c r="C299" s="8">
        <v>4301135307</v>
      </c>
      <c r="D299" s="84">
        <v>4640242181370</v>
      </c>
      <c r="E299" s="84"/>
      <c r="F299" s="56">
        <v>0.3</v>
      </c>
      <c r="G299" s="57">
        <v>9</v>
      </c>
      <c r="H299" s="56">
        <v>2.7</v>
      </c>
      <c r="I299" s="56">
        <v>2.9079999999999999</v>
      </c>
      <c r="J299" s="57">
        <v>234</v>
      </c>
      <c r="K299" s="57" t="s">
        <v>133</v>
      </c>
      <c r="L299" s="57" t="s">
        <v>68</v>
      </c>
      <c r="M299" s="58" t="s">
        <v>69</v>
      </c>
      <c r="N299" s="58"/>
      <c r="O299" s="57">
        <v>180</v>
      </c>
      <c r="P299" s="85" t="s">
        <v>464</v>
      </c>
      <c r="Q299" s="85"/>
      <c r="R299" s="85"/>
      <c r="S299" s="85"/>
      <c r="T299" s="85"/>
      <c r="U299" s="59"/>
      <c r="V299" s="59"/>
      <c r="W299" s="60" t="s">
        <v>70</v>
      </c>
      <c r="X299" s="61">
        <v>0</v>
      </c>
      <c r="Y299" s="62">
        <f t="shared" si="24"/>
        <v>0</v>
      </c>
      <c r="Z299" s="63">
        <f>IFERROR(IF(X299="","",X299*0.00502),"")</f>
        <v>0</v>
      </c>
      <c r="AA299" s="64"/>
      <c r="AB299" s="65"/>
      <c r="AC299" s="66" t="s">
        <v>465</v>
      </c>
      <c r="AG299" s="67"/>
      <c r="AJ299" s="68" t="s">
        <v>72</v>
      </c>
      <c r="AK299" s="68">
        <v>1</v>
      </c>
      <c r="BB299" s="69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5" t="s">
        <v>466</v>
      </c>
      <c r="B300" s="55" t="s">
        <v>467</v>
      </c>
      <c r="C300" s="8">
        <v>4301135318</v>
      </c>
      <c r="D300" s="84">
        <v>4607111037480</v>
      </c>
      <c r="E300" s="84"/>
      <c r="F300" s="56">
        <v>1</v>
      </c>
      <c r="G300" s="57">
        <v>4</v>
      </c>
      <c r="H300" s="56">
        <v>4</v>
      </c>
      <c r="I300" s="56">
        <v>4.2724000000000002</v>
      </c>
      <c r="J300" s="57">
        <v>84</v>
      </c>
      <c r="K300" s="57" t="s">
        <v>67</v>
      </c>
      <c r="L300" s="57" t="s">
        <v>68</v>
      </c>
      <c r="M300" s="58" t="s">
        <v>69</v>
      </c>
      <c r="N300" s="58"/>
      <c r="O300" s="57">
        <v>180</v>
      </c>
      <c r="P300" s="85" t="s">
        <v>468</v>
      </c>
      <c r="Q300" s="85"/>
      <c r="R300" s="85"/>
      <c r="S300" s="85"/>
      <c r="T300" s="85"/>
      <c r="U300" s="59"/>
      <c r="V300" s="59"/>
      <c r="W300" s="60" t="s">
        <v>70</v>
      </c>
      <c r="X300" s="61">
        <v>0</v>
      </c>
      <c r="Y300" s="62">
        <f t="shared" si="24"/>
        <v>0</v>
      </c>
      <c r="Z300" s="63">
        <f>IFERROR(IF(X300="","",X300*0.0155),"")</f>
        <v>0</v>
      </c>
      <c r="AA300" s="64"/>
      <c r="AB300" s="65"/>
      <c r="AC300" s="66" t="s">
        <v>469</v>
      </c>
      <c r="AG300" s="67"/>
      <c r="AJ300" s="68" t="s">
        <v>72</v>
      </c>
      <c r="AK300" s="68">
        <v>1</v>
      </c>
      <c r="BB300" s="69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5" t="s">
        <v>470</v>
      </c>
      <c r="B301" s="55" t="s">
        <v>471</v>
      </c>
      <c r="C301" s="8">
        <v>4301135319</v>
      </c>
      <c r="D301" s="84">
        <v>4607111037473</v>
      </c>
      <c r="E301" s="84"/>
      <c r="F301" s="56">
        <v>1</v>
      </c>
      <c r="G301" s="57">
        <v>4</v>
      </c>
      <c r="H301" s="56">
        <v>4</v>
      </c>
      <c r="I301" s="56">
        <v>4.2300000000000004</v>
      </c>
      <c r="J301" s="57">
        <v>84</v>
      </c>
      <c r="K301" s="57" t="s">
        <v>67</v>
      </c>
      <c r="L301" s="57" t="s">
        <v>68</v>
      </c>
      <c r="M301" s="58" t="s">
        <v>69</v>
      </c>
      <c r="N301" s="58"/>
      <c r="O301" s="57">
        <v>180</v>
      </c>
      <c r="P301" s="85" t="s">
        <v>472</v>
      </c>
      <c r="Q301" s="85"/>
      <c r="R301" s="85"/>
      <c r="S301" s="85"/>
      <c r="T301" s="85"/>
      <c r="U301" s="59"/>
      <c r="V301" s="59"/>
      <c r="W301" s="60" t="s">
        <v>70</v>
      </c>
      <c r="X301" s="61">
        <v>0</v>
      </c>
      <c r="Y301" s="62">
        <f t="shared" si="24"/>
        <v>0</v>
      </c>
      <c r="Z301" s="63">
        <f>IFERROR(IF(X301="","",X301*0.0155),"")</f>
        <v>0</v>
      </c>
      <c r="AA301" s="64"/>
      <c r="AB301" s="65"/>
      <c r="AC301" s="66" t="s">
        <v>473</v>
      </c>
      <c r="AG301" s="67"/>
      <c r="AJ301" s="68" t="s">
        <v>72</v>
      </c>
      <c r="AK301" s="68">
        <v>1</v>
      </c>
      <c r="BB301" s="6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5" t="s">
        <v>474</v>
      </c>
      <c r="B302" s="55" t="s">
        <v>475</v>
      </c>
      <c r="C302" s="8">
        <v>4301135198</v>
      </c>
      <c r="D302" s="84">
        <v>4640242180663</v>
      </c>
      <c r="E302" s="84"/>
      <c r="F302" s="56">
        <v>0.9</v>
      </c>
      <c r="G302" s="57">
        <v>4</v>
      </c>
      <c r="H302" s="56">
        <v>3.6</v>
      </c>
      <c r="I302" s="56">
        <v>3.83</v>
      </c>
      <c r="J302" s="57">
        <v>84</v>
      </c>
      <c r="K302" s="57" t="s">
        <v>67</v>
      </c>
      <c r="L302" s="57" t="s">
        <v>68</v>
      </c>
      <c r="M302" s="58" t="s">
        <v>69</v>
      </c>
      <c r="N302" s="58"/>
      <c r="O302" s="57">
        <v>180</v>
      </c>
      <c r="P302" s="85" t="s">
        <v>476</v>
      </c>
      <c r="Q302" s="85"/>
      <c r="R302" s="85"/>
      <c r="S302" s="85"/>
      <c r="T302" s="85"/>
      <c r="U302" s="59"/>
      <c r="V302" s="59"/>
      <c r="W302" s="60" t="s">
        <v>70</v>
      </c>
      <c r="X302" s="61">
        <v>0</v>
      </c>
      <c r="Y302" s="62">
        <f t="shared" si="24"/>
        <v>0</v>
      </c>
      <c r="Z302" s="63">
        <f>IFERROR(IF(X302="","",X302*0.0155),"")</f>
        <v>0</v>
      </c>
      <c r="AA302" s="64"/>
      <c r="AB302" s="65"/>
      <c r="AC302" s="66" t="s">
        <v>477</v>
      </c>
      <c r="AG302" s="67"/>
      <c r="AJ302" s="68" t="s">
        <v>72</v>
      </c>
      <c r="AK302" s="68">
        <v>1</v>
      </c>
      <c r="BB302" s="69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5" t="s">
        <v>478</v>
      </c>
      <c r="B303" s="55" t="s">
        <v>479</v>
      </c>
      <c r="C303" s="8">
        <v>4301135723</v>
      </c>
      <c r="D303" s="84">
        <v>4640242181783</v>
      </c>
      <c r="E303" s="84"/>
      <c r="F303" s="56">
        <v>0.3</v>
      </c>
      <c r="G303" s="57">
        <v>9</v>
      </c>
      <c r="H303" s="56">
        <v>2.7</v>
      </c>
      <c r="I303" s="56">
        <v>2.988</v>
      </c>
      <c r="J303" s="57">
        <v>126</v>
      </c>
      <c r="K303" s="57" t="s">
        <v>80</v>
      </c>
      <c r="L303" s="57" t="s">
        <v>68</v>
      </c>
      <c r="M303" s="58" t="s">
        <v>69</v>
      </c>
      <c r="N303" s="58"/>
      <c r="O303" s="57">
        <v>180</v>
      </c>
      <c r="P303" s="85" t="s">
        <v>480</v>
      </c>
      <c r="Q303" s="85"/>
      <c r="R303" s="85"/>
      <c r="S303" s="85"/>
      <c r="T303" s="85"/>
      <c r="U303" s="59"/>
      <c r="V303" s="59"/>
      <c r="W303" s="60" t="s">
        <v>70</v>
      </c>
      <c r="X303" s="61">
        <v>0</v>
      </c>
      <c r="Y303" s="62">
        <f t="shared" si="24"/>
        <v>0</v>
      </c>
      <c r="Z303" s="63">
        <f>IFERROR(IF(X303="","",X303*0.00936),"")</f>
        <v>0</v>
      </c>
      <c r="AA303" s="64"/>
      <c r="AB303" s="65"/>
      <c r="AC303" s="66" t="s">
        <v>481</v>
      </c>
      <c r="AG303" s="67"/>
      <c r="AJ303" s="68" t="s">
        <v>72</v>
      </c>
      <c r="AK303" s="68">
        <v>1</v>
      </c>
      <c r="BB303" s="69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12.75" customHeight="1" x14ac:dyDescent="0.2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7" t="s">
        <v>73</v>
      </c>
      <c r="Q304" s="87"/>
      <c r="R304" s="87"/>
      <c r="S304" s="87"/>
      <c r="T304" s="87"/>
      <c r="U304" s="87"/>
      <c r="V304" s="87"/>
      <c r="W304" s="70" t="s">
        <v>70</v>
      </c>
      <c r="X304" s="71">
        <f>IFERROR(SUM(X283:X303),"0")</f>
        <v>28</v>
      </c>
      <c r="Y304" s="71">
        <f>IFERROR(SUM(Y283:Y303),"0")</f>
        <v>28</v>
      </c>
      <c r="Z304" s="71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</f>
        <v>0.26207999999999998</v>
      </c>
      <c r="AA304" s="72"/>
      <c r="AB304" s="72"/>
      <c r="AC304" s="72"/>
    </row>
    <row r="305" spans="1:36" ht="12.75" customHeight="1" x14ac:dyDescent="0.2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7" t="s">
        <v>73</v>
      </c>
      <c r="Q305" s="87"/>
      <c r="R305" s="87"/>
      <c r="S305" s="87"/>
      <c r="T305" s="87"/>
      <c r="U305" s="87"/>
      <c r="V305" s="87"/>
      <c r="W305" s="70" t="s">
        <v>74</v>
      </c>
      <c r="X305" s="71">
        <f>IFERROR(SUMPRODUCT(X283:X303*H283:H303),"0")</f>
        <v>103.60000000000001</v>
      </c>
      <c r="Y305" s="71">
        <f>IFERROR(SUMPRODUCT(Y283:Y303*H283:H303),"0")</f>
        <v>103.60000000000001</v>
      </c>
      <c r="Z305" s="70"/>
      <c r="AA305" s="72"/>
      <c r="AB305" s="72"/>
      <c r="AC305" s="72"/>
    </row>
    <row r="306" spans="1:36" ht="15" customHeight="1" x14ac:dyDescent="0.2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9" t="s">
        <v>482</v>
      </c>
      <c r="Q306" s="89"/>
      <c r="R306" s="89"/>
      <c r="S306" s="89"/>
      <c r="T306" s="89"/>
      <c r="U306" s="89"/>
      <c r="V306" s="89"/>
      <c r="W306" s="70" t="s">
        <v>74</v>
      </c>
      <c r="X306" s="71">
        <f>IFERROR(X24+X33+X38+X43+X59+X65+X70+X76+X86+X91+X98+X109+X115+X122+X128+X133+X138+X144+X149+X155+X163+X168+X176+X180+X189+X196+X206+X214+X219+X224+X230+X236+X243+X248+X254+X258+X266+X270+X275+X281+X305,"0")</f>
        <v>5331.4000000000005</v>
      </c>
      <c r="Y306" s="71">
        <f>IFERROR(Y24+Y33+Y38+Y43+Y59+Y65+Y70+Y76+Y86+Y91+Y98+Y109+Y115+Y122+Y128+Y133+Y138+Y144+Y149+Y155+Y163+Y168+Y176+Y180+Y189+Y196+Y206+Y214+Y219+Y224+Y230+Y236+Y243+Y248+Y254+Y258+Y266+Y270+Y275+Y281+Y305,"0")</f>
        <v>5331.4000000000005</v>
      </c>
      <c r="Z306" s="70"/>
      <c r="AA306" s="72"/>
      <c r="AB306" s="72"/>
      <c r="AC306" s="72"/>
    </row>
    <row r="307" spans="1:36" ht="12.75" customHeight="1" x14ac:dyDescent="0.2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9" t="s">
        <v>483</v>
      </c>
      <c r="Q307" s="89"/>
      <c r="R307" s="89"/>
      <c r="S307" s="89"/>
      <c r="T307" s="89"/>
      <c r="U307" s="89"/>
      <c r="V307" s="89"/>
      <c r="W307" s="70" t="s">
        <v>74</v>
      </c>
      <c r="X307" s="71">
        <f>IFERROR(SUM(BM22:BM303),"0")</f>
        <v>5960.2084000000013</v>
      </c>
      <c r="Y307" s="71">
        <f>IFERROR(SUM(BN22:BN303),"0")</f>
        <v>5960.2084000000013</v>
      </c>
      <c r="Z307" s="70"/>
      <c r="AA307" s="72"/>
      <c r="AB307" s="72"/>
      <c r="AC307" s="72"/>
    </row>
    <row r="308" spans="1:36" ht="12.75" customHeight="1" x14ac:dyDescent="0.2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9" t="s">
        <v>484</v>
      </c>
      <c r="Q308" s="89"/>
      <c r="R308" s="89"/>
      <c r="S308" s="89"/>
      <c r="T308" s="89"/>
      <c r="U308" s="89"/>
      <c r="V308" s="89"/>
      <c r="W308" s="70" t="s">
        <v>485</v>
      </c>
      <c r="X308" s="73">
        <f>ROUNDUP(SUM(BO22:BO303),0)</f>
        <v>18</v>
      </c>
      <c r="Y308" s="73">
        <f>ROUNDUP(SUM(BP22:BP303),0)</f>
        <v>18</v>
      </c>
      <c r="Z308" s="70"/>
      <c r="AA308" s="72"/>
      <c r="AB308" s="72"/>
      <c r="AC308" s="72"/>
    </row>
    <row r="309" spans="1:36" ht="12.75" customHeight="1" x14ac:dyDescent="0.2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9" t="s">
        <v>486</v>
      </c>
      <c r="Q309" s="89"/>
      <c r="R309" s="89"/>
      <c r="S309" s="89"/>
      <c r="T309" s="89"/>
      <c r="U309" s="89"/>
      <c r="V309" s="89"/>
      <c r="W309" s="70" t="s">
        <v>74</v>
      </c>
      <c r="X309" s="71">
        <f>GrossWeightTotal+PalletQtyTotal*25</f>
        <v>6410.2084000000013</v>
      </c>
      <c r="Y309" s="71">
        <f>GrossWeightTotalR+PalletQtyTotalR*25</f>
        <v>6410.2084000000013</v>
      </c>
      <c r="Z309" s="70"/>
      <c r="AA309" s="72"/>
      <c r="AB309" s="72"/>
      <c r="AC309" s="72"/>
    </row>
    <row r="310" spans="1:36" ht="12.75" customHeight="1" x14ac:dyDescent="0.2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9" t="s">
        <v>487</v>
      </c>
      <c r="Q310" s="89"/>
      <c r="R310" s="89"/>
      <c r="S310" s="89"/>
      <c r="T310" s="89"/>
      <c r="U310" s="89"/>
      <c r="V310" s="89"/>
      <c r="W310" s="70" t="s">
        <v>485</v>
      </c>
      <c r="X310" s="71">
        <f>IFERROR(X23+X32+X37+X42+X58+X64+X69+X75+X85+X90+X97+X108+X114+X121+X127+X132+X137+X143+X148+X154+X162+X167+X175+X179+X188+X195+X205+X213+X218+X223+X229+X235+X242+X247+X253+X257+X265+X269+X274+X280+X304,"0")</f>
        <v>1394</v>
      </c>
      <c r="Y310" s="71">
        <f>IFERROR(Y23+Y32+Y37+Y42+Y58+Y64+Y69+Y75+Y85+Y90+Y97+Y108+Y114+Y121+Y127+Y132+Y137+Y143+Y148+Y154+Y162+Y167+Y175+Y179+Y188+Y195+Y205+Y213+Y218+Y223+Y229+Y235+Y242+Y247+Y253+Y257+Y265+Y269+Y274+Y280+Y304,"0")</f>
        <v>1394</v>
      </c>
      <c r="Z310" s="70"/>
      <c r="AA310" s="72"/>
      <c r="AB310" s="72"/>
      <c r="AC310" s="72"/>
    </row>
    <row r="311" spans="1:36" ht="14.25" hidden="1" customHeight="1" x14ac:dyDescent="0.2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9" t="s">
        <v>488</v>
      </c>
      <c r="Q311" s="89"/>
      <c r="R311" s="89"/>
      <c r="S311" s="89"/>
      <c r="T311" s="89"/>
      <c r="U311" s="89"/>
      <c r="V311" s="89"/>
      <c r="W311" s="74" t="s">
        <v>489</v>
      </c>
      <c r="X311" s="70"/>
      <c r="Y311" s="70"/>
      <c r="Z311" s="70">
        <f>IFERROR(Z23+Z32+Z37+Z42+Z58+Z64+Z69+Z75+Z85+Z90+Z97+Z108+Z114+Z121+Z127+Z132+Z137+Z143+Z148+Z154+Z162+Z167+Z175+Z179+Z188+Z195+Z205+Z213+Z218+Z223+Z229+Z235+Z242+Z247+Z253+Z257+Z265+Z269+Z274+Z280+Z304,"0")</f>
        <v>21.90138</v>
      </c>
      <c r="AA311" s="72"/>
      <c r="AB311" s="72"/>
      <c r="AC311" s="72"/>
    </row>
    <row r="312" spans="1:36" ht="13.5" customHeight="1" x14ac:dyDescent="0.2"/>
    <row r="313" spans="1:36" ht="27" customHeight="1" x14ac:dyDescent="0.2">
      <c r="A313" s="75" t="s">
        <v>490</v>
      </c>
      <c r="B313" s="76" t="s">
        <v>63</v>
      </c>
      <c r="C313" s="82" t="s">
        <v>75</v>
      </c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 t="s">
        <v>245</v>
      </c>
      <c r="W313" s="82"/>
      <c r="X313" s="76" t="s">
        <v>271</v>
      </c>
      <c r="Y313" s="82" t="s">
        <v>290</v>
      </c>
      <c r="Z313" s="82"/>
      <c r="AA313" s="82"/>
      <c r="AB313" s="82"/>
      <c r="AC313" s="82"/>
      <c r="AD313" s="82"/>
      <c r="AE313" s="82"/>
      <c r="AF313" s="76" t="s">
        <v>355</v>
      </c>
      <c r="AG313" s="82" t="s">
        <v>360</v>
      </c>
      <c r="AH313" s="82"/>
      <c r="AI313" s="76" t="s">
        <v>370</v>
      </c>
      <c r="AJ313" s="76" t="s">
        <v>246</v>
      </c>
    </row>
    <row r="314" spans="1:36" s="1" customFormat="1" ht="14.25" customHeight="1" x14ac:dyDescent="0.2">
      <c r="A314" s="83" t="s">
        <v>491</v>
      </c>
      <c r="B314" s="82" t="s">
        <v>63</v>
      </c>
      <c r="C314" s="82" t="s">
        <v>76</v>
      </c>
      <c r="D314" s="82" t="s">
        <v>91</v>
      </c>
      <c r="E314" s="82" t="s">
        <v>95</v>
      </c>
      <c r="F314" s="82" t="s">
        <v>103</v>
      </c>
      <c r="G314" s="82" t="s">
        <v>130</v>
      </c>
      <c r="H314" s="82" t="s">
        <v>137</v>
      </c>
      <c r="I314" s="82" t="s">
        <v>143</v>
      </c>
      <c r="J314" s="82" t="s">
        <v>151</v>
      </c>
      <c r="K314" s="82" t="s">
        <v>170</v>
      </c>
      <c r="L314" s="82" t="s">
        <v>175</v>
      </c>
      <c r="M314" s="82" t="s">
        <v>186</v>
      </c>
      <c r="O314" s="82" t="s">
        <v>203</v>
      </c>
      <c r="P314" s="82" t="s">
        <v>209</v>
      </c>
      <c r="Q314" s="82" t="s">
        <v>218</v>
      </c>
      <c r="R314" s="82" t="s">
        <v>224</v>
      </c>
      <c r="S314" s="82" t="s">
        <v>229</v>
      </c>
      <c r="T314" s="82" t="s">
        <v>233</v>
      </c>
      <c r="U314" s="82" t="s">
        <v>241</v>
      </c>
      <c r="V314" s="82" t="s">
        <v>246</v>
      </c>
      <c r="W314" s="82" t="s">
        <v>250</v>
      </c>
      <c r="X314" s="82" t="s">
        <v>272</v>
      </c>
      <c r="Y314" s="82" t="s">
        <v>291</v>
      </c>
      <c r="Z314" s="82" t="s">
        <v>305</v>
      </c>
      <c r="AA314" s="82" t="s">
        <v>315</v>
      </c>
      <c r="AB314" s="82" t="s">
        <v>330</v>
      </c>
      <c r="AC314" s="82" t="s">
        <v>341</v>
      </c>
      <c r="AD314" s="82" t="s">
        <v>345</v>
      </c>
      <c r="AE314" s="82" t="s">
        <v>349</v>
      </c>
      <c r="AF314" s="82" t="s">
        <v>356</v>
      </c>
      <c r="AG314" s="82" t="s">
        <v>361</v>
      </c>
      <c r="AH314" s="82" t="s">
        <v>367</v>
      </c>
      <c r="AI314" s="82" t="s">
        <v>371</v>
      </c>
      <c r="AJ314" s="82" t="s">
        <v>246</v>
      </c>
    </row>
    <row r="315" spans="1:36" s="1" customFormat="1" ht="13.5" customHeight="1" x14ac:dyDescent="0.2">
      <c r="A315" s="83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</row>
    <row r="316" spans="1:36" s="1" customFormat="1" ht="18" customHeight="1" x14ac:dyDescent="0.2">
      <c r="A316" s="75" t="s">
        <v>492</v>
      </c>
      <c r="B316" s="42">
        <f>IFERROR(X22*H22,"0")</f>
        <v>0</v>
      </c>
      <c r="C316" s="42">
        <f>IFERROR(X28*H28,"0")+IFERROR(X29*H29,"0")+IFERROR(X30*H30,"0")+IFERROR(X31*H31,"0")</f>
        <v>315</v>
      </c>
      <c r="D316" s="42">
        <f>IFERROR(X36*H36,"0")</f>
        <v>0</v>
      </c>
      <c r="E316" s="42">
        <f>IFERROR(X41*H41,"0")</f>
        <v>0</v>
      </c>
      <c r="F316" s="42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252</v>
      </c>
      <c r="G316" s="42">
        <f>IFERROR(X62*H62,"0")+IFERROR(X63*H63,"0")</f>
        <v>0</v>
      </c>
      <c r="H316" s="42">
        <f>IFERROR(X68*H68,"0")</f>
        <v>100.8</v>
      </c>
      <c r="I316" s="42">
        <f>IFERROR(X73*H73,"0")+IFERROR(X74*H74,"0")</f>
        <v>352.8</v>
      </c>
      <c r="J316" s="42">
        <f>IFERROR(X79*H79,"0")+IFERROR(X80*H80,"0")+IFERROR(X81*H81,"0")+IFERROR(X82*H82,"0")+IFERROR(X83*H83,"0")+IFERROR(X84*H84,"0")</f>
        <v>1696.8000000000002</v>
      </c>
      <c r="K316" s="42">
        <f>IFERROR(X89*H89,"0")</f>
        <v>0</v>
      </c>
      <c r="L316" s="42">
        <f>IFERROR(X94*H94,"0")+IFERROR(X95*H95,"0")+IFERROR(X96*H96,"0")</f>
        <v>50.4</v>
      </c>
      <c r="M316" s="42">
        <f>IFERROR(X101*H101,"0")+IFERROR(X102*H102,"0")+IFERROR(X103*H103,"0")+IFERROR(X104*H104,"0")+IFERROR(X105*H105,"0")+IFERROR(X106*H106,"0")+IFERROR(X107*H107,"0")</f>
        <v>972</v>
      </c>
      <c r="O316" s="42">
        <f>IFERROR(X112*H112,"0")+IFERROR(X113*H113,"0")</f>
        <v>210</v>
      </c>
      <c r="P316" s="42">
        <f>IFERROR(X118*H118,"0")+IFERROR(X119*H119,"0")+IFERROR(X120*H120,"0")</f>
        <v>84</v>
      </c>
      <c r="Q316" s="42">
        <f>IFERROR(X125*H125,"0")+IFERROR(X126*H126,"0")</f>
        <v>336</v>
      </c>
      <c r="R316" s="42">
        <f>IFERROR(X131*H131,"0")</f>
        <v>0</v>
      </c>
      <c r="S316" s="42">
        <f>IFERROR(X136*H136,"0")</f>
        <v>0</v>
      </c>
      <c r="T316" s="42">
        <f>IFERROR(X141*H141,"0")+IFERROR(X142*H142,"0")</f>
        <v>0</v>
      </c>
      <c r="U316" s="42">
        <f>IFERROR(X147*H147,"0")</f>
        <v>0</v>
      </c>
      <c r="V316" s="42">
        <f>IFERROR(X153*H153,"0")</f>
        <v>0</v>
      </c>
      <c r="W316" s="42">
        <f>IFERROR(X158*H158,"0")+IFERROR(X159*H159,"0")+IFERROR(X160*H160,"0")+IFERROR(X161*H161,"0")+IFERROR(X165*H165,"0")+IFERROR(X166*H166,"0")</f>
        <v>60</v>
      </c>
      <c r="X316" s="42">
        <f>IFERROR(X172*H172,"0")+IFERROR(X173*H173,"0")+IFERROR(X174*H174,"0")+IFERROR(X178*H178,"0")</f>
        <v>168</v>
      </c>
      <c r="Y316" s="42">
        <f>IFERROR(X184*H184,"0")+IFERROR(X185*H185,"0")+IFERROR(X186*H186,"0")+IFERROR(X187*H187,"0")</f>
        <v>0</v>
      </c>
      <c r="Z316" s="42">
        <f>IFERROR(X192*H192,"0")+IFERROR(X193*H193,"0")+IFERROR(X194*H194,"0")</f>
        <v>336</v>
      </c>
      <c r="AA316" s="42">
        <f>IFERROR(X199*H199,"0")+IFERROR(X200*H200,"0")+IFERROR(X201*H201,"0")+IFERROR(X202*H202,"0")+IFERROR(X203*H203,"0")+IFERROR(X204*H204,"0")</f>
        <v>0</v>
      </c>
      <c r="AB316" s="42">
        <f>IFERROR(X209*H209,"0")+IFERROR(X210*H210,"0")+IFERROR(X211*H211,"0")+IFERROR(X212*H212,"0")</f>
        <v>86.4</v>
      </c>
      <c r="AC316" s="42">
        <f>IFERROR(X217*H217,"0")</f>
        <v>0</v>
      </c>
      <c r="AD316" s="42">
        <f>IFERROR(X222*H222,"0")</f>
        <v>0</v>
      </c>
      <c r="AE316" s="42">
        <f>IFERROR(X227*H227,"0")+IFERROR(X228*H228,"0")</f>
        <v>0</v>
      </c>
      <c r="AF316" s="42">
        <f>IFERROR(X234*H234,"0")</f>
        <v>0</v>
      </c>
      <c r="AG316" s="42">
        <f>IFERROR(X240*H240,"0")+IFERROR(X241*H241,"0")</f>
        <v>60</v>
      </c>
      <c r="AH316" s="42">
        <f>IFERROR(X246*H246,"0")</f>
        <v>0</v>
      </c>
      <c r="AI316" s="42">
        <f>IFERROR(X252*H252,"0")+IFERROR(X256*H256,"0")</f>
        <v>0</v>
      </c>
      <c r="AJ316" s="42">
        <f>IFERROR(X262*H262,"0")+IFERROR(X263*H263,"0")+IFERROR(X264*H264,"0")+IFERROR(X268*H268,"0")+IFERROR(X272*H272,"0")+IFERROR(X273*H273,"0")+IFERROR(X277*H277,"0")+IFERROR(X278*H278,"0")+IFERROR(X279*H279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</f>
        <v>251.20000000000005</v>
      </c>
    </row>
    <row r="317" spans="1:36" ht="13.5" customHeight="1" x14ac:dyDescent="0.2">
      <c r="C317" s="1"/>
    </row>
    <row r="318" spans="1:36" ht="19.5" customHeight="1" x14ac:dyDescent="0.2">
      <c r="A318" s="77" t="s">
        <v>493</v>
      </c>
      <c r="B318" s="77" t="s">
        <v>494</v>
      </c>
      <c r="C318" s="77" t="s">
        <v>495</v>
      </c>
    </row>
    <row r="319" spans="1:36" ht="12.75" customHeight="1" x14ac:dyDescent="0.2">
      <c r="A319" s="78">
        <f>SUMPRODUCT(--(BB:BB="ЗПФ"),--(W:W="кор"),H:H,Y:Y)+SUMPRODUCT(--(BB:BB="ЗПФ"),--(W:W="кг"),Y:Y)</f>
        <v>1766.4</v>
      </c>
      <c r="B319" s="79">
        <f>SUMPRODUCT(--(BB:BB="ПГП"),--(W:W="кор"),H:H,Y:Y)+SUMPRODUCT(--(BB:BB="ПГП"),--(W:W="кг"),Y:Y)</f>
        <v>3565</v>
      </c>
      <c r="C319" s="79">
        <f>SUMPRODUCT(--(BB:BB="КИЗ"),--(W:W="кор"),H:H,Y:Y)+SUMPRODUCT(--(BB:BB="КИЗ"),--(W:W="кг"),Y:Y)</f>
        <v>0</v>
      </c>
    </row>
  </sheetData>
  <sheetProtection algorithmName="SHA-512" hashValue="sK7OYqOsI5b+/1UaZlmM0zvYf5OavPd6z6kvrrXMz/WXa6LP2cc3A1mTETnUIUxHsajul4uNUuyjO9XlCh4qig==" saltValue="B39zqWIlnLJHt8J6wUHqRw==" spinCount="100000" sheet="1" objects="1" scenarios="1" sort="0" autoFilter="0" pivotTables="0"/>
  <autoFilter ref="A18:AF311" xr:uid="{00000000-0009-0000-0000-000000000000}">
    <filterColumn colId="23">
      <filters>
        <filter val="1 394,00"/>
        <filter val="1 696,80"/>
        <filter val="100,80"/>
        <filter val="103,60"/>
        <filter val="112,00"/>
        <filter val="12,00"/>
        <filter val="14,00"/>
        <filter val="144,00"/>
        <filter val="168,00"/>
        <filter val="18"/>
        <filter val="210,00"/>
        <filter val="224,00"/>
        <filter val="24,00"/>
        <filter val="252,00"/>
        <filter val="28,00"/>
        <filter val="315,00"/>
        <filter val="336,00"/>
        <filter val="352,80"/>
        <filter val="36,00"/>
        <filter val="42,00"/>
        <filter val="434,00"/>
        <filter val="5 331,40"/>
        <filter val="5 960,21"/>
        <filter val="50,40"/>
        <filter val="56,00"/>
        <filter val="6 410,21"/>
        <filter val="60,00"/>
        <filter val="70,00"/>
        <filter val="72,00"/>
        <filter val="75,60"/>
        <filter val="84,00"/>
        <filter val="86,40"/>
        <filter val="972,00"/>
        <filter val="98,00"/>
      </filters>
    </filterColumn>
  </autoFilter>
  <mergeCells count="56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32:O33"/>
    <mergeCell ref="P32:V32"/>
    <mergeCell ref="P33:V33"/>
    <mergeCell ref="A34:Z34"/>
    <mergeCell ref="A35:Z35"/>
    <mergeCell ref="D36:E36"/>
    <mergeCell ref="P36:T36"/>
    <mergeCell ref="A37:O38"/>
    <mergeCell ref="P37:V37"/>
    <mergeCell ref="P38:V38"/>
    <mergeCell ref="A39:Z39"/>
    <mergeCell ref="A40:Z40"/>
    <mergeCell ref="D41:E41"/>
    <mergeCell ref="P41:T41"/>
    <mergeCell ref="A42:O43"/>
    <mergeCell ref="P42:V42"/>
    <mergeCell ref="P43:V43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A64:O65"/>
    <mergeCell ref="P64:V64"/>
    <mergeCell ref="P65:V65"/>
    <mergeCell ref="A66:Z66"/>
    <mergeCell ref="A67:Z67"/>
    <mergeCell ref="D68:E68"/>
    <mergeCell ref="P68:T68"/>
    <mergeCell ref="A69:O70"/>
    <mergeCell ref="P69:V69"/>
    <mergeCell ref="P70:V70"/>
    <mergeCell ref="A71:Z71"/>
    <mergeCell ref="A72:Z72"/>
    <mergeCell ref="D73:E73"/>
    <mergeCell ref="P73:T73"/>
    <mergeCell ref="D74:E74"/>
    <mergeCell ref="P74:T74"/>
    <mergeCell ref="A75:O76"/>
    <mergeCell ref="P75:V75"/>
    <mergeCell ref="P76:V76"/>
    <mergeCell ref="A77:Z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A85:O86"/>
    <mergeCell ref="P85:V85"/>
    <mergeCell ref="P86:V86"/>
    <mergeCell ref="A87:Z87"/>
    <mergeCell ref="A88:Z88"/>
    <mergeCell ref="D89:E89"/>
    <mergeCell ref="P89:T89"/>
    <mergeCell ref="A90:O91"/>
    <mergeCell ref="P90:V90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A97:O98"/>
    <mergeCell ref="P97:V97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A110:Z110"/>
    <mergeCell ref="A111:Z111"/>
    <mergeCell ref="D112:E112"/>
    <mergeCell ref="P112:T112"/>
    <mergeCell ref="D113:E113"/>
    <mergeCell ref="P113:T113"/>
    <mergeCell ref="A114:O115"/>
    <mergeCell ref="P114:V114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A121:O122"/>
    <mergeCell ref="P121:V121"/>
    <mergeCell ref="P122:V122"/>
    <mergeCell ref="A123:Z123"/>
    <mergeCell ref="A124:Z124"/>
    <mergeCell ref="D125:E125"/>
    <mergeCell ref="P125:T125"/>
    <mergeCell ref="D126:E126"/>
    <mergeCell ref="P126:T126"/>
    <mergeCell ref="A127:O128"/>
    <mergeCell ref="P127:V127"/>
    <mergeCell ref="P128:V128"/>
    <mergeCell ref="A129:Z129"/>
    <mergeCell ref="A130:Z130"/>
    <mergeCell ref="D131:E131"/>
    <mergeCell ref="P131:T131"/>
    <mergeCell ref="A132:O133"/>
    <mergeCell ref="P132:V132"/>
    <mergeCell ref="P133:V133"/>
    <mergeCell ref="A134:Z134"/>
    <mergeCell ref="A135:Z135"/>
    <mergeCell ref="D136:E136"/>
    <mergeCell ref="P136:T136"/>
    <mergeCell ref="A137:O138"/>
    <mergeCell ref="P137:V137"/>
    <mergeCell ref="P138:V138"/>
    <mergeCell ref="A139:Z139"/>
    <mergeCell ref="A140:Z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A146:Z146"/>
    <mergeCell ref="D147:E147"/>
    <mergeCell ref="P147:T147"/>
    <mergeCell ref="A148:O149"/>
    <mergeCell ref="P148:V148"/>
    <mergeCell ref="P149:V149"/>
    <mergeCell ref="A150:Z150"/>
    <mergeCell ref="A151:Z151"/>
    <mergeCell ref="A152:Z152"/>
    <mergeCell ref="D153:E153"/>
    <mergeCell ref="P153:T153"/>
    <mergeCell ref="A154:O155"/>
    <mergeCell ref="P154:V154"/>
    <mergeCell ref="P155:V155"/>
    <mergeCell ref="A156:Z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D165:E165"/>
    <mergeCell ref="P165:T165"/>
    <mergeCell ref="D166:E166"/>
    <mergeCell ref="P166:T166"/>
    <mergeCell ref="A167:O168"/>
    <mergeCell ref="P167:V167"/>
    <mergeCell ref="P168:V168"/>
    <mergeCell ref="A169:Z169"/>
    <mergeCell ref="A170:Z170"/>
    <mergeCell ref="A171:Z171"/>
    <mergeCell ref="D172:E172"/>
    <mergeCell ref="P172:T172"/>
    <mergeCell ref="D173:E173"/>
    <mergeCell ref="P173:T173"/>
    <mergeCell ref="D174:E174"/>
    <mergeCell ref="P174:T174"/>
    <mergeCell ref="A175:O176"/>
    <mergeCell ref="P175:V175"/>
    <mergeCell ref="P176:V176"/>
    <mergeCell ref="A177:Z177"/>
    <mergeCell ref="D178:E178"/>
    <mergeCell ref="P178:T178"/>
    <mergeCell ref="A179:O180"/>
    <mergeCell ref="P179:V179"/>
    <mergeCell ref="P180:V180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A188:O189"/>
    <mergeCell ref="P188:V188"/>
    <mergeCell ref="P189:V189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A195:O196"/>
    <mergeCell ref="P195:V195"/>
    <mergeCell ref="P196:V196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A205:O206"/>
    <mergeCell ref="P205:V205"/>
    <mergeCell ref="P206:V206"/>
    <mergeCell ref="A207:Z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13:O214"/>
    <mergeCell ref="P213:V213"/>
    <mergeCell ref="P214:V214"/>
    <mergeCell ref="A215:Z215"/>
    <mergeCell ref="A216:Z216"/>
    <mergeCell ref="D217:E217"/>
    <mergeCell ref="P217:T217"/>
    <mergeCell ref="A218:O219"/>
    <mergeCell ref="P218:V218"/>
    <mergeCell ref="P219:V219"/>
    <mergeCell ref="A220:Z220"/>
    <mergeCell ref="A221:Z221"/>
    <mergeCell ref="D222:E222"/>
    <mergeCell ref="P222:T222"/>
    <mergeCell ref="A223:O224"/>
    <mergeCell ref="P223:V223"/>
    <mergeCell ref="P224:V224"/>
    <mergeCell ref="A225:Z225"/>
    <mergeCell ref="A226:Z226"/>
    <mergeCell ref="D227:E227"/>
    <mergeCell ref="P227:T227"/>
    <mergeCell ref="D228:E228"/>
    <mergeCell ref="P228:T228"/>
    <mergeCell ref="A229:O230"/>
    <mergeCell ref="P229:V229"/>
    <mergeCell ref="P230:V230"/>
    <mergeCell ref="A231:Z231"/>
    <mergeCell ref="A232:Z232"/>
    <mergeCell ref="A233:Z233"/>
    <mergeCell ref="D234:E234"/>
    <mergeCell ref="P234:T234"/>
    <mergeCell ref="A235:O236"/>
    <mergeCell ref="P235:V235"/>
    <mergeCell ref="P236:V236"/>
    <mergeCell ref="A237:Z237"/>
    <mergeCell ref="A238:Z238"/>
    <mergeCell ref="A239:Z239"/>
    <mergeCell ref="D240:E240"/>
    <mergeCell ref="P240:T240"/>
    <mergeCell ref="D241:E241"/>
    <mergeCell ref="P241:T241"/>
    <mergeCell ref="A242:O243"/>
    <mergeCell ref="P242:V242"/>
    <mergeCell ref="P243:V243"/>
    <mergeCell ref="A244:Z244"/>
    <mergeCell ref="A245:Z245"/>
    <mergeCell ref="D246:E246"/>
    <mergeCell ref="P246:T246"/>
    <mergeCell ref="A247:O248"/>
    <mergeCell ref="P247:V247"/>
    <mergeCell ref="P248:V248"/>
    <mergeCell ref="A249:Z249"/>
    <mergeCell ref="A250:Z250"/>
    <mergeCell ref="A251:Z251"/>
    <mergeCell ref="D252:E252"/>
    <mergeCell ref="P252:T252"/>
    <mergeCell ref="A253:O254"/>
    <mergeCell ref="P253:V253"/>
    <mergeCell ref="P254:V254"/>
    <mergeCell ref="A255:Z255"/>
    <mergeCell ref="D256:E256"/>
    <mergeCell ref="P256:T256"/>
    <mergeCell ref="A257:O258"/>
    <mergeCell ref="P257:V257"/>
    <mergeCell ref="P258:V258"/>
    <mergeCell ref="A259:Z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A265:O266"/>
    <mergeCell ref="P265:V265"/>
    <mergeCell ref="P266:V266"/>
    <mergeCell ref="A267:Z267"/>
    <mergeCell ref="D268:E268"/>
    <mergeCell ref="P268:T268"/>
    <mergeCell ref="A269:O270"/>
    <mergeCell ref="P269:V269"/>
    <mergeCell ref="P270:V270"/>
    <mergeCell ref="A271:Z271"/>
    <mergeCell ref="D272:E272"/>
    <mergeCell ref="P272:T272"/>
    <mergeCell ref="D273:E273"/>
    <mergeCell ref="P273:T273"/>
    <mergeCell ref="A274:O275"/>
    <mergeCell ref="P274:V274"/>
    <mergeCell ref="P275:V275"/>
    <mergeCell ref="A276:Z276"/>
    <mergeCell ref="D277:E277"/>
    <mergeCell ref="P277:T277"/>
    <mergeCell ref="D278:E278"/>
    <mergeCell ref="P278:T278"/>
    <mergeCell ref="D279:E279"/>
    <mergeCell ref="P279:T279"/>
    <mergeCell ref="A280:O281"/>
    <mergeCell ref="P280:V280"/>
    <mergeCell ref="P281:V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304:O305"/>
    <mergeCell ref="P304:V304"/>
    <mergeCell ref="P305:V305"/>
    <mergeCell ref="A306:O311"/>
    <mergeCell ref="P306:V306"/>
    <mergeCell ref="P307:V307"/>
    <mergeCell ref="P308:V308"/>
    <mergeCell ref="P309:V309"/>
    <mergeCell ref="P310:V310"/>
    <mergeCell ref="P311:V311"/>
    <mergeCell ref="C313:U313"/>
    <mergeCell ref="V313:W313"/>
    <mergeCell ref="Y313:AE313"/>
    <mergeCell ref="AG313:AH313"/>
    <mergeCell ref="A314:A315"/>
    <mergeCell ref="B314:B315"/>
    <mergeCell ref="C314:C315"/>
    <mergeCell ref="D314:D315"/>
    <mergeCell ref="E314:E315"/>
    <mergeCell ref="F314:F315"/>
    <mergeCell ref="G314:G315"/>
    <mergeCell ref="H314:H315"/>
    <mergeCell ref="I314:I315"/>
    <mergeCell ref="J314:J315"/>
    <mergeCell ref="K314:K315"/>
    <mergeCell ref="L314:L315"/>
    <mergeCell ref="M314:M315"/>
    <mergeCell ref="O314:O315"/>
    <mergeCell ref="P314:P315"/>
    <mergeCell ref="Q314:Q315"/>
    <mergeCell ref="R314:R315"/>
    <mergeCell ref="S314:S315"/>
    <mergeCell ref="T314:T315"/>
    <mergeCell ref="U314:U315"/>
    <mergeCell ref="AE314:AE315"/>
    <mergeCell ref="AF314:AF315"/>
    <mergeCell ref="AG314:AG315"/>
    <mergeCell ref="AH314:AH315"/>
    <mergeCell ref="AI314:AI315"/>
    <mergeCell ref="AJ314:AJ315"/>
    <mergeCell ref="V314:V315"/>
    <mergeCell ref="W314:W315"/>
    <mergeCell ref="X314:X315"/>
    <mergeCell ref="Y314:Y315"/>
    <mergeCell ref="Z314:Z315"/>
    <mergeCell ref="AA314:AA315"/>
    <mergeCell ref="AB314:AB315"/>
    <mergeCell ref="AC314:AC315"/>
    <mergeCell ref="AD314:AD315"/>
  </mergeCells>
  <conditionalFormatting sqref="P9:R13 A8:N8 A9:C10 H10:N10 J9:N9">
    <cfRule type="expression" dxfId="6" priority="2">
      <formula>IF($V$5="самовывоз",1,0)</formula>
    </cfRule>
  </conditionalFormatting>
  <conditionalFormatting sqref="H9:I9">
    <cfRule type="expression" dxfId="5" priority="3">
      <formula>IF($V$5="самовывоз",1,0)</formula>
    </cfRule>
  </conditionalFormatting>
  <conditionalFormatting sqref="F9:G9">
    <cfRule type="expression" dxfId="4" priority="4">
      <formula>IF($V$5="самовывоз",1,0)</formula>
    </cfRule>
  </conditionalFormatting>
  <conditionalFormatting sqref="F10:G10">
    <cfRule type="expression" dxfId="3" priority="5">
      <formula>IF($V$5="самовывоз",1,0)</formula>
    </cfRule>
  </conditionalFormatting>
  <conditionalFormatting sqref="D9:E9">
    <cfRule type="expression" dxfId="2" priority="6">
      <formula>IF($V$5="самовывоз",1,0)</formula>
    </cfRule>
  </conditionalFormatting>
  <conditionalFormatting sqref="D10:E10">
    <cfRule type="expression" dxfId="1" priority="7">
      <formula>IF($V$5="самовывоз",1,0)</formula>
    </cfRule>
  </conditionalFormatting>
  <conditionalFormatting sqref="P8:R8 P5:R6">
    <cfRule type="expression" dxfId="0" priority="8">
      <formula>IF($V$5="доставка",1,0)</formula>
    </cfRule>
  </conditionalFormatting>
  <dataValidations count="20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2:X303 X285:X290 X283 X279 X273 X262:X264 X256 X252 X246 X241 X234 X227:X228 X222 X217 X201:X203 X193:X194 X184:X187 X178 X165:X166 X158:X161 X153 X147 X141:X142 X136 X131 X118:X120 X112:X113 X107 X89 X81:X84 X79 X68 X46:X53 X36 X28:X31" xr:uid="{00000000-0002-0000-0000-000011000000}">
      <formula1>IF(AK22&gt;0,OR(X22=0,AND(IF(X22-AK22&gt;=0,1,0),X22&gt;0)),0)</formula1>
      <formula2>0</formula2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91 X284 X277:X278 X272 X268 X240 X209:X212 X204 X199:X200 X192 X172:X174 X126 X103:X106 X101 X94:X96 X73:X74 X62:X63 X54:X57" xr:uid="{00000000-0002-0000-0000-000017000000}">
      <formula1>IF(AK41&gt;0,OR(X41=0,AND(IF(X41-AK41&gt;=0,1,0),X41&gt;0,IF(X41/K41=ROUND(X41/K41,0),1,0))),0)</formula1>
      <formula2>0</formula2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0 X125 X102" xr:uid="{00000000-0002-0000-0000-00002A000000}">
      <formula1>IF(AK80&gt;0,OR(X80=0,AND(IF(X80-AK80&gt;=0,1,0),X80&gt;0,IF(X80/J80=ROUND(X80/J80,0),1,0))),0)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style="80" customWidth="1"/>
    <col min="2" max="2" width="29.5703125" style="80" customWidth="1"/>
    <col min="3" max="3" width="34.140625" style="80" customWidth="1"/>
    <col min="4" max="4" width="37.42578125" style="80" customWidth="1"/>
  </cols>
  <sheetData>
    <row r="1" spans="2:8" ht="12.75" customHeight="1" x14ac:dyDescent="0.2">
      <c r="G1" s="80" t="s">
        <v>496</v>
      </c>
      <c r="H1" s="6"/>
    </row>
    <row r="3" spans="2:8" ht="12.75" customHeight="1" x14ac:dyDescent="0.2">
      <c r="B3" s="81" t="s">
        <v>497</v>
      </c>
      <c r="C3" s="81"/>
      <c r="D3" s="81"/>
      <c r="E3" s="81"/>
    </row>
    <row r="4" spans="2:8" ht="12.75" customHeight="1" x14ac:dyDescent="0.2">
      <c r="B4" s="81" t="s">
        <v>12</v>
      </c>
      <c r="C4" s="81"/>
      <c r="D4" s="81"/>
      <c r="E4" s="81"/>
    </row>
    <row r="6" spans="2:8" ht="12.75" customHeight="1" x14ac:dyDescent="0.2">
      <c r="B6" s="81" t="s">
        <v>14</v>
      </c>
      <c r="C6" s="81" t="s">
        <v>498</v>
      </c>
      <c r="D6" s="81" t="s">
        <v>499</v>
      </c>
      <c r="E6" s="81"/>
    </row>
    <row r="8" spans="2:8" ht="12.75" customHeight="1" x14ac:dyDescent="0.2">
      <c r="B8" s="81" t="s">
        <v>19</v>
      </c>
      <c r="C8" s="81" t="s">
        <v>498</v>
      </c>
      <c r="D8" s="81"/>
      <c r="E8" s="81"/>
    </row>
    <row r="10" spans="2:8" ht="12.75" customHeight="1" x14ac:dyDescent="0.2">
      <c r="B10" s="81" t="s">
        <v>500</v>
      </c>
      <c r="C10" s="81"/>
      <c r="D10" s="81"/>
      <c r="E10" s="81"/>
    </row>
    <row r="11" spans="2:8" ht="12.75" customHeight="1" x14ac:dyDescent="0.2">
      <c r="B11" s="81" t="s">
        <v>501</v>
      </c>
      <c r="C11" s="81"/>
      <c r="D11" s="81"/>
      <c r="E11" s="81"/>
    </row>
    <row r="12" spans="2:8" ht="12.75" customHeight="1" x14ac:dyDescent="0.2">
      <c r="B12" s="81" t="s">
        <v>502</v>
      </c>
      <c r="C12" s="81"/>
      <c r="D12" s="81"/>
      <c r="E12" s="81"/>
    </row>
    <row r="13" spans="2:8" ht="12.75" customHeight="1" x14ac:dyDescent="0.2">
      <c r="B13" s="81" t="s">
        <v>503</v>
      </c>
      <c r="C13" s="81"/>
      <c r="D13" s="81"/>
      <c r="E13" s="81"/>
    </row>
    <row r="14" spans="2:8" ht="12.75" customHeight="1" x14ac:dyDescent="0.2">
      <c r="B14" s="81" t="s">
        <v>504</v>
      </c>
      <c r="C14" s="81"/>
      <c r="D14" s="81"/>
      <c r="E14" s="81"/>
    </row>
    <row r="15" spans="2:8" ht="12.75" customHeight="1" x14ac:dyDescent="0.2">
      <c r="B15" s="81" t="s">
        <v>505</v>
      </c>
      <c r="C15" s="81"/>
      <c r="D15" s="81"/>
      <c r="E15" s="81"/>
    </row>
    <row r="16" spans="2:8" ht="12.75" customHeight="1" x14ac:dyDescent="0.2">
      <c r="B16" s="81" t="s">
        <v>506</v>
      </c>
      <c r="C16" s="81"/>
      <c r="D16" s="81"/>
      <c r="E16" s="81"/>
    </row>
    <row r="17" spans="2:5" ht="12.75" customHeight="1" x14ac:dyDescent="0.2">
      <c r="B17" s="81" t="s">
        <v>507</v>
      </c>
      <c r="C17" s="81"/>
      <c r="D17" s="81"/>
      <c r="E17" s="81"/>
    </row>
    <row r="18" spans="2:5" ht="12.75" customHeight="1" x14ac:dyDescent="0.2">
      <c r="B18" s="81" t="s">
        <v>508</v>
      </c>
      <c r="C18" s="81"/>
      <c r="D18" s="81"/>
      <c r="E18" s="81"/>
    </row>
    <row r="19" spans="2:5" ht="12.75" customHeight="1" x14ac:dyDescent="0.2">
      <c r="B19" s="81" t="s">
        <v>509</v>
      </c>
      <c r="C19" s="81"/>
      <c r="D19" s="81"/>
      <c r="E19" s="81"/>
    </row>
    <row r="20" spans="2:5" ht="12.75" customHeight="1" x14ac:dyDescent="0.2">
      <c r="B20" s="81" t="s">
        <v>510</v>
      </c>
      <c r="C20" s="81"/>
      <c r="D20" s="81"/>
      <c r="E20" s="81"/>
    </row>
  </sheetData>
  <sheetProtection algorithmName="SHA-512" hashValue="wg/YKnWMg9XppPqGKiZ+FSakmfUbPVlWT5R4iLppyHtwIA2y5cCqfc8l6SwzTjR2Hd8RHQcm5Z3o8HGovEh06w==" saltValue="77eEJQtum6rT3kJ/Ed6rP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2</cp:revision>
  <dcterms:created xsi:type="dcterms:W3CDTF">2021-11-12T12:13:19Z</dcterms:created>
  <dcterms:modified xsi:type="dcterms:W3CDTF">2024-12-30T06:40:08Z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