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заказа'!$X$666:$X$666</definedName>
    <definedName function="false" hidden="false" name="GrossWeightTotalR" vbProcedure="false">'Бланк заказа'!$Y$666:$Y$666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заказа'!$X$667:$X$667</definedName>
    <definedName function="false" hidden="false" name="PalletQtyTotalR" vbProcedure="false">'Бланк заказа'!$Y$667:$Y$667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заказа'!$B$500:$B$500</definedName>
    <definedName function="false" hidden="false" name="ProductId265" vbProcedure="false">'Бланк заказа'!$B$504:$B$504</definedName>
    <definedName function="false" hidden="false" name="ProductId266" vbProcedure="false">'Бланк заказа'!$B$505:$B$505</definedName>
    <definedName function="false" hidden="false" name="ProductId267" vbProcedure="false">'Бланк заказа'!$B$509:$B$509</definedName>
    <definedName function="false" hidden="false" name="ProductId268" vbProcedure="false">'Бланк заказа'!$B$510:$B$510</definedName>
    <definedName function="false" hidden="false" name="ProductId269" vbProcedure="false">'Бланк заказа'!$B$515:$B$515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заказа'!$B$523:$B$523</definedName>
    <definedName function="false" hidden="false" name="ProductId275" vbProcedure="false">'Бланк заказа'!$B$527:$B$527</definedName>
    <definedName function="false" hidden="false" name="ProductId276" vbProcedure="false">'Бланк заказа'!$B$532:$B$532</definedName>
    <definedName function="false" hidden="false" name="ProductId277" vbProcedure="false">'Бланк заказа'!$B$533:$B$533</definedName>
    <definedName function="false" hidden="false" name="ProductId278" vbProcedure="false">'Бланк заказа'!$B$534:$B$534</definedName>
    <definedName function="false" hidden="false" name="ProductId279" vbProcedure="false">'Бланк заказа'!$B$535:$B$535</definedName>
    <definedName function="false" hidden="false" name="ProductId28" vbProcedure="false">'Бланк заказа'!$B$70:$B$70</definedName>
    <definedName function="false" hidden="false" name="ProductId280" vbProcedure="false">'Бланк заказа'!$B$536:$B$536</definedName>
    <definedName function="false" hidden="false" name="ProductId281" vbProcedure="false">'Бланк заказа'!$B$537:$B$537</definedName>
    <definedName function="false" hidden="false" name="ProductId282" vbProcedure="false">'Бланк заказа'!$B$542:$B$542</definedName>
    <definedName function="false" hidden="false" name="ProductId283" vbProcedure="false">'Бланк заказа'!$B$548:$B$548</definedName>
    <definedName function="false" hidden="false" name="ProductId284" vbProcedure="false">'Бланк заказа'!$B$549:$B$549</definedName>
    <definedName function="false" hidden="false" name="ProductId285" vbProcedure="false">'Бланк заказа'!$B$550:$B$550</definedName>
    <definedName function="false" hidden="false" name="ProductId286" vbProcedure="false">'Бланк заказа'!$B$551:$B$551</definedName>
    <definedName function="false" hidden="false" name="ProductId287" vbProcedure="false">'Бланк заказа'!$B$552:$B$552</definedName>
    <definedName function="false" hidden="false" name="ProductId288" vbProcedure="false">'Бланк заказа'!$B$553:$B$553</definedName>
    <definedName function="false" hidden="false" name="ProductId289" vbProcedure="false">'Бланк заказа'!$B$554:$B$554</definedName>
    <definedName function="false" hidden="false" name="ProductId29" vbProcedure="false">'Бланк заказа'!$B$74:$B$74</definedName>
    <definedName function="false" hidden="false" name="ProductId290" vbProcedure="false">'Бланк заказа'!$B$555:$B$555</definedName>
    <definedName function="false" hidden="false" name="ProductId291" vbProcedure="false">'Бланк заказа'!$B$556:$B$556</definedName>
    <definedName function="false" hidden="false" name="ProductId292" vbProcedure="false">'Бланк заказа'!$B$557:$B$557</definedName>
    <definedName function="false" hidden="false" name="ProductId293" vbProcedure="false">'Бланк заказа'!$B$558:$B$558</definedName>
    <definedName function="false" hidden="false" name="ProductId294" vbProcedure="false">'Бланк заказа'!$B$559:$B$559</definedName>
    <definedName function="false" hidden="false" name="ProductId295" vbProcedure="false">'Бланк заказа'!$B$560:$B$560</definedName>
    <definedName function="false" hidden="false" name="ProductId296" vbProcedure="false">'Бланк заказа'!$B$561:$B$561</definedName>
    <definedName function="false" hidden="false" name="ProductId297" vbProcedure="false">'Бланк заказа'!$B$562:$B$562</definedName>
    <definedName function="false" hidden="false" name="ProductId298" vbProcedure="false">'Бланк заказа'!$B$566:$B$566</definedName>
    <definedName function="false" hidden="false" name="ProductId299" vbProcedure="false">'Бланк заказа'!$B$567:$B$567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заказа'!$B$568:$B$568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заказа'!$B$574:$B$574</definedName>
    <definedName function="false" hidden="false" name="ProductId304" vbProcedure="false">'Бланк заказа'!$B$575:$B$575</definedName>
    <definedName function="false" hidden="false" name="ProductId305" vbProcedure="false">'Бланк заказа'!$B$576:$B$576</definedName>
    <definedName function="false" hidden="false" name="ProductId306" vbProcedure="false">'Бланк заказа'!$B$577:$B$577</definedName>
    <definedName function="false" hidden="false" name="ProductId307" vbProcedure="false">'Бланк заказа'!$B$578:$B$578</definedName>
    <definedName function="false" hidden="false" name="ProductId308" vbProcedure="false">'Бланк заказа'!$B$579:$B$579</definedName>
    <definedName function="false" hidden="false" name="ProductId309" vbProcedure="false">'Бланк заказа'!$B$580:$B$580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заказа'!$B$590:$B$590</definedName>
    <definedName function="false" hidden="false" name="ProductId314" vbProcedure="false">'Бланк заказа'!$B$591:$B$591</definedName>
    <definedName function="false" hidden="false" name="ProductId315" vbProcedure="false">'Бланк заказа'!$B$597:$B$597</definedName>
    <definedName function="false" hidden="false" name="ProductId316" vbProcedure="false">'Бланк заказа'!$B$603:$B$603</definedName>
    <definedName function="false" hidden="false" name="ProductId317" vbProcedure="false">'Бланк заказа'!$B$604:$B$604</definedName>
    <definedName function="false" hidden="false" name="ProductId318" vbProcedure="false">'Бланк заказа'!$B$605:$B$605</definedName>
    <definedName function="false" hidden="false" name="ProductId319" vbProcedure="false">'Бланк заказа'!$B$606:$B$606</definedName>
    <definedName function="false" hidden="false" name="ProductId32" vbProcedure="false">'Бланк заказа'!$B$77:$B$77</definedName>
    <definedName function="false" hidden="false" name="ProductId320" vbProcedure="false">'Бланк заказа'!$B$607:$B$607</definedName>
    <definedName function="false" hidden="false" name="ProductId321" vbProcedure="false">'Бланк заказа'!$B$608:$B$608</definedName>
    <definedName function="false" hidden="false" name="ProductId322" vbProcedure="false">'Бланк заказа'!$B$609:$B$609</definedName>
    <definedName function="false" hidden="false" name="ProductId323" vbProcedure="false">'Бланк заказа'!$B$613:$B$613</definedName>
    <definedName function="false" hidden="false" name="ProductId324" vbProcedure="false">'Бланк заказа'!$B$614:$B$614</definedName>
    <definedName function="false" hidden="false" name="ProductId325" vbProcedure="false">'Бланк заказа'!$B$615:$B$615</definedName>
    <definedName function="false" hidden="false" name="ProductId326" vbProcedure="false">'Бланк заказа'!$B$616:$B$616</definedName>
    <definedName function="false" hidden="false" name="ProductId327" vbProcedure="false">'Бланк заказа'!$B$620:$B$620</definedName>
    <definedName function="false" hidden="false" name="ProductId328" vbProcedure="false">'Бланк заказа'!$B$621:$B$621</definedName>
    <definedName function="false" hidden="false" name="ProductId329" vbProcedure="false">'Бланк заказа'!$B$622:$B$622</definedName>
    <definedName function="false" hidden="false" name="ProductId33" vbProcedure="false">'Бланк заказа'!$B$81:$B$81</definedName>
    <definedName function="false" hidden="false" name="ProductId330" vbProcedure="false">'Бланк заказа'!$B$623:$B$623</definedName>
    <definedName function="false" hidden="false" name="ProductId331" vbProcedure="false">'Бланк заказа'!$B$624:$B$624</definedName>
    <definedName function="false" hidden="false" name="ProductId332" vbProcedure="false">'Бланк заказа'!$B$625:$B$625</definedName>
    <definedName function="false" hidden="false" name="ProductId333" vbProcedure="false">'Бланк заказа'!$B$626:$B$626</definedName>
    <definedName function="false" hidden="false" name="ProductId334" vbProcedure="false">'Бланк заказа'!$B$630:$B$630</definedName>
    <definedName function="false" hidden="false" name="ProductId335" vbProcedure="false">'Бланк заказа'!$B$631:$B$631</definedName>
    <definedName function="false" hidden="false" name="ProductId336" vbProcedure="false">'Бланк заказа'!$B$632:$B$632</definedName>
    <definedName function="false" hidden="false" name="ProductId337" vbProcedure="false">'Бланк заказа'!$B$633:$B$633</definedName>
    <definedName function="false" hidden="false" name="ProductId338" vbProcedure="false">'Бланк заказа'!$B$634:$B$634</definedName>
    <definedName function="false" hidden="false" name="ProductId339" vbProcedure="false">'Бланк заказа'!$B$635:$B$635</definedName>
    <definedName function="false" hidden="false" name="ProductId34" vbProcedure="false">'Бланк заказа'!$B$82:$B$82</definedName>
    <definedName function="false" hidden="false" name="ProductId340" vbProcedure="false">'Бланк заказа'!$B$636:$B$636</definedName>
    <definedName function="false" hidden="false" name="ProductId341" vbProcedure="false">'Бланк заказа'!$B$637:$B$637</definedName>
    <definedName function="false" hidden="false" name="ProductId342" vbProcedure="false">'Бланк заказа'!$B$641:$B$641</definedName>
    <definedName function="false" hidden="false" name="ProductId343" vbProcedure="false">'Бланк заказа'!$B$642:$B$642</definedName>
    <definedName function="false" hidden="false" name="ProductId344" vbProcedure="false">'Бланк заказа'!$B$643:$B$643</definedName>
    <definedName function="false" hidden="false" name="ProductId345" vbProcedure="false">'Бланк заказа'!$B$644:$B$644</definedName>
    <definedName function="false" hidden="false" name="ProductId346" vbProcedure="false">'Бланк заказа'!$B$649:$B$649</definedName>
    <definedName function="false" hidden="false" name="ProductId347" vbProcedure="false">'Бланк заказа'!$B$650:$B$650</definedName>
    <definedName function="false" hidden="false" name="ProductId348" vbProcedure="false">'Бланк заказа'!$B$654:$B$654</definedName>
    <definedName function="false" hidden="false" name="ProductId349" vbProcedure="false">'Бланк заказа'!$B$658:$B$658</definedName>
    <definedName function="false" hidden="false" name="ProductId35" vbProcedure="false">'Бланк заказа'!$B$83:$B$83</definedName>
    <definedName function="false" hidden="false" name="ProductId350" vbProcedure="false">'Бланк заказа'!$B$662:$B$662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заказа'!$B$86:$B$86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заказа'!$B$95:$B$95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заказа'!$B$101:$B$101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заказа'!$B$108:$B$108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заказа'!$B$117:$B$117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заказа'!$B$126:$B$126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заказа'!$B$133:$B$133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заказа'!$B$147:$B$147</definedName>
    <definedName function="false" hidden="false" name="ProductId74" vbProcedure="false">'Бланк заказа'!$B$148:$B$148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заказа'!$B$155:$B$155</definedName>
    <definedName function="false" hidden="false" name="ProductId78" vbProcedure="false">'Бланк заказа'!$B$159:$B$159</definedName>
    <definedName function="false" hidden="false" name="ProductId79" vbProcedure="false">'Бланк заказа'!$B$160:$B$160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заказа'!$X$500:$X$500</definedName>
    <definedName function="false" hidden="false" name="SalesQty265" vbProcedure="false">'Бланк заказа'!$X$504:$X$504</definedName>
    <definedName function="false" hidden="false" name="SalesQty266" vbProcedure="false">'Бланк заказа'!$X$505:$X$505</definedName>
    <definedName function="false" hidden="false" name="SalesQty267" vbProcedure="false">'Бланк заказа'!$X$509:$X$509</definedName>
    <definedName function="false" hidden="false" name="SalesQty268" vbProcedure="false">'Бланк заказа'!$X$510:$X$510</definedName>
    <definedName function="false" hidden="false" name="SalesQty269" vbProcedure="false">'Бланк заказа'!$X$515:$X$515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заказа'!$X$523:$X$523</definedName>
    <definedName function="false" hidden="false" name="SalesQty275" vbProcedure="false">'Бланк заказа'!$X$527:$X$527</definedName>
    <definedName function="false" hidden="false" name="SalesQty276" vbProcedure="false">'Бланк заказа'!$X$532:$X$532</definedName>
    <definedName function="false" hidden="false" name="SalesQty277" vbProcedure="false">'Бланк заказа'!$X$533:$X$533</definedName>
    <definedName function="false" hidden="false" name="SalesQty278" vbProcedure="false">'Бланк заказа'!$X$534:$X$534</definedName>
    <definedName function="false" hidden="false" name="SalesQty279" vbProcedure="false">'Бланк заказа'!$X$535:$X$535</definedName>
    <definedName function="false" hidden="false" name="SalesQty28" vbProcedure="false">'Бланк заказа'!$X$70:$X$70</definedName>
    <definedName function="false" hidden="false" name="SalesQty280" vbProcedure="false">'Бланк заказа'!$X$536:$X$536</definedName>
    <definedName function="false" hidden="false" name="SalesQty281" vbProcedure="false">'Бланк заказа'!$X$537:$X$537</definedName>
    <definedName function="false" hidden="false" name="SalesQty282" vbProcedure="false">'Бланк заказа'!$X$542:$X$542</definedName>
    <definedName function="false" hidden="false" name="SalesQty283" vbProcedure="false">'Бланк заказа'!$X$548:$X$548</definedName>
    <definedName function="false" hidden="false" name="SalesQty284" vbProcedure="false">'Бланк заказа'!$X$549:$X$549</definedName>
    <definedName function="false" hidden="false" name="SalesQty285" vbProcedure="false">'Бланк заказа'!$X$550:$X$550</definedName>
    <definedName function="false" hidden="false" name="SalesQty286" vbProcedure="false">'Бланк заказа'!$X$551:$X$551</definedName>
    <definedName function="false" hidden="false" name="SalesQty287" vbProcedure="false">'Бланк заказа'!$X$552:$X$552</definedName>
    <definedName function="false" hidden="false" name="SalesQty288" vbProcedure="false">'Бланк заказа'!$X$553:$X$553</definedName>
    <definedName function="false" hidden="false" name="SalesQty289" vbProcedure="false">'Бланк заказа'!$X$554:$X$554</definedName>
    <definedName function="false" hidden="false" name="SalesQty29" vbProcedure="false">'Бланк заказа'!$X$74:$X$74</definedName>
    <definedName function="false" hidden="false" name="SalesQty290" vbProcedure="false">'Бланк заказа'!$X$555:$X$555</definedName>
    <definedName function="false" hidden="false" name="SalesQty291" vbProcedure="false">'Бланк заказа'!$X$556:$X$556</definedName>
    <definedName function="false" hidden="false" name="SalesQty292" vbProcedure="false">'Бланк заказа'!$X$557:$X$557</definedName>
    <definedName function="false" hidden="false" name="SalesQty293" vbProcedure="false">'Бланк заказа'!$X$558:$X$558</definedName>
    <definedName function="false" hidden="false" name="SalesQty294" vbProcedure="false">'Бланк заказа'!$X$559:$X$559</definedName>
    <definedName function="false" hidden="false" name="SalesQty295" vbProcedure="false">'Бланк заказа'!$X$560:$X$560</definedName>
    <definedName function="false" hidden="false" name="SalesQty296" vbProcedure="false">'Бланк заказа'!$X$561:$X$561</definedName>
    <definedName function="false" hidden="false" name="SalesQty297" vbProcedure="false">'Бланк заказа'!$X$562:$X$562</definedName>
    <definedName function="false" hidden="false" name="SalesQty298" vbProcedure="false">'Бланк заказа'!$X$566:$X$566</definedName>
    <definedName function="false" hidden="false" name="SalesQty299" vbProcedure="false">'Бланк заказа'!$X$567:$X$567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заказа'!$X$568:$X$568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заказа'!$X$574:$X$574</definedName>
    <definedName function="false" hidden="false" name="SalesQty304" vbProcedure="false">'Бланк заказа'!$X$575:$X$575</definedName>
    <definedName function="false" hidden="false" name="SalesQty305" vbProcedure="false">'Бланк заказа'!$X$576:$X$576</definedName>
    <definedName function="false" hidden="false" name="SalesQty306" vbProcedure="false">'Бланк заказа'!$X$577:$X$577</definedName>
    <definedName function="false" hidden="false" name="SalesQty307" vbProcedure="false">'Бланк заказа'!$X$578:$X$578</definedName>
    <definedName function="false" hidden="false" name="SalesQty308" vbProcedure="false">'Бланк заказа'!$X$579:$X$579</definedName>
    <definedName function="false" hidden="false" name="SalesQty309" vbProcedure="false">'Бланк заказа'!$X$580:$X$580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заказа'!$X$590:$X$590</definedName>
    <definedName function="false" hidden="false" name="SalesQty314" vbProcedure="false">'Бланк заказа'!$X$591:$X$591</definedName>
    <definedName function="false" hidden="false" name="SalesQty315" vbProcedure="false">'Бланк заказа'!$X$597:$X$597</definedName>
    <definedName function="false" hidden="false" name="SalesQty316" vbProcedure="false">'Бланк заказа'!$X$603:$X$603</definedName>
    <definedName function="false" hidden="false" name="SalesQty317" vbProcedure="false">'Бланк заказа'!$X$604:$X$604</definedName>
    <definedName function="false" hidden="false" name="SalesQty318" vbProcedure="false">'Бланк заказа'!$X$605:$X$605</definedName>
    <definedName function="false" hidden="false" name="SalesQty319" vbProcedure="false">'Бланк заказа'!$X$606:$X$606</definedName>
    <definedName function="false" hidden="false" name="SalesQty32" vbProcedure="false">'Бланк заказа'!$X$77:$X$77</definedName>
    <definedName function="false" hidden="false" name="SalesQty320" vbProcedure="false">'Бланк заказа'!$X$607:$X$607</definedName>
    <definedName function="false" hidden="false" name="SalesQty321" vbProcedure="false">'Бланк заказа'!$X$608:$X$608</definedName>
    <definedName function="false" hidden="false" name="SalesQty322" vbProcedure="false">'Бланк заказа'!$X$609:$X$609</definedName>
    <definedName function="false" hidden="false" name="SalesQty323" vbProcedure="false">'Бланк заказа'!$X$613:$X$613</definedName>
    <definedName function="false" hidden="false" name="SalesQty324" vbProcedure="false">'Бланк заказа'!$X$614:$X$614</definedName>
    <definedName function="false" hidden="false" name="SalesQty325" vbProcedure="false">'Бланк заказа'!$X$615:$X$615</definedName>
    <definedName function="false" hidden="false" name="SalesQty326" vbProcedure="false">'Бланк заказа'!$X$616:$X$616</definedName>
    <definedName function="false" hidden="false" name="SalesQty327" vbProcedure="false">'Бланк заказа'!$X$620:$X$620</definedName>
    <definedName function="false" hidden="false" name="SalesQty328" vbProcedure="false">'Бланк заказа'!$X$621:$X$621</definedName>
    <definedName function="false" hidden="false" name="SalesQty329" vbProcedure="false">'Бланк заказа'!$X$622:$X$622</definedName>
    <definedName function="false" hidden="false" name="SalesQty33" vbProcedure="false">'Бланк заказа'!$X$81:$X$81</definedName>
    <definedName function="false" hidden="false" name="SalesQty330" vbProcedure="false">'Бланк заказа'!$X$623:$X$623</definedName>
    <definedName function="false" hidden="false" name="SalesQty331" vbProcedure="false">'Бланк заказа'!$X$624:$X$624</definedName>
    <definedName function="false" hidden="false" name="SalesQty332" vbProcedure="false">'Бланк заказа'!$X$625:$X$625</definedName>
    <definedName function="false" hidden="false" name="SalesQty333" vbProcedure="false">'Бланк заказа'!$X$626:$X$626</definedName>
    <definedName function="false" hidden="false" name="SalesQty334" vbProcedure="false">'Бланк заказа'!$X$630:$X$630</definedName>
    <definedName function="false" hidden="false" name="SalesQty335" vbProcedure="false">'Бланк заказа'!$X$631:$X$631</definedName>
    <definedName function="false" hidden="false" name="SalesQty336" vbProcedure="false">'Бланк заказа'!$X$632:$X$632</definedName>
    <definedName function="false" hidden="false" name="SalesQty337" vbProcedure="false">'Бланк заказа'!$X$633:$X$633</definedName>
    <definedName function="false" hidden="false" name="SalesQty338" vbProcedure="false">'Бланк заказа'!$X$634:$X$634</definedName>
    <definedName function="false" hidden="false" name="SalesQty339" vbProcedure="false">'Бланк заказа'!$X$635:$X$635</definedName>
    <definedName function="false" hidden="false" name="SalesQty34" vbProcedure="false">'Бланк заказа'!$X$82:$X$82</definedName>
    <definedName function="false" hidden="false" name="SalesQty340" vbProcedure="false">'Бланк заказа'!$X$636:$X$636</definedName>
    <definedName function="false" hidden="false" name="SalesQty341" vbProcedure="false">'Бланк заказа'!$X$637:$X$637</definedName>
    <definedName function="false" hidden="false" name="SalesQty342" vbProcedure="false">'Бланк заказа'!$X$641:$X$641</definedName>
    <definedName function="false" hidden="false" name="SalesQty343" vbProcedure="false">'Бланк заказа'!$X$642:$X$642</definedName>
    <definedName function="false" hidden="false" name="SalesQty344" vbProcedure="false">'Бланк заказа'!$X$643:$X$643</definedName>
    <definedName function="false" hidden="false" name="SalesQty345" vbProcedure="false">'Бланк заказа'!$X$644:$X$644</definedName>
    <definedName function="false" hidden="false" name="SalesQty346" vbProcedure="false">'Бланк заказа'!$X$649:$X$649</definedName>
    <definedName function="false" hidden="false" name="SalesQty347" vbProcedure="false">'Бланк заказа'!$X$650:$X$650</definedName>
    <definedName function="false" hidden="false" name="SalesQty348" vbProcedure="false">'Бланк заказа'!$X$654:$X$654</definedName>
    <definedName function="false" hidden="false" name="SalesQty349" vbProcedure="false">'Бланк заказа'!$X$658:$X$658</definedName>
    <definedName function="false" hidden="false" name="SalesQty35" vbProcedure="false">'Бланк заказа'!$X$83:$X$83</definedName>
    <definedName function="false" hidden="false" name="SalesQty350" vbProcedure="false">'Бланк заказа'!$X$662:$X$662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заказа'!$X$86:$X$86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заказа'!$X$95:$X$95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заказа'!$X$101:$X$101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заказа'!$X$108:$X$108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заказа'!$X$117:$X$117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заказа'!$X$126:$X$126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заказа'!$X$133:$X$133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заказа'!$X$143:$X$143</definedName>
    <definedName function="false" hidden="false" name="SalesQty73" vbProcedure="false">'Бланк заказа'!$X$147:$X$147</definedName>
    <definedName function="false" hidden="false" name="SalesQty74" vbProcedure="false">'Бланк заказа'!$X$148:$X$148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заказа'!$X$155:$X$155</definedName>
    <definedName function="false" hidden="false" name="SalesQty78" vbProcedure="false">'Бланк заказа'!$X$159:$X$159</definedName>
    <definedName function="false" hidden="false" name="SalesQty79" vbProcedure="false">'Бланк заказа'!$X$160:$X$160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заказа'!$Y$500:$Y$500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заказа'!$Y$505:$Y$505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заказа'!$Y$510:$Y$510</definedName>
    <definedName function="false" hidden="false" name="SalesRoundBox269" vbProcedure="false">'Бланк заказа'!$Y$515:$Y$515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заказа'!$Y$523:$Y$523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заказа'!$Y$532:$Y$532</definedName>
    <definedName function="false" hidden="false" name="SalesRoundBox277" vbProcedure="false">'Бланк заказа'!$Y$533:$Y$533</definedName>
    <definedName function="false" hidden="false" name="SalesRoundBox278" vbProcedure="false">'Бланк заказа'!$Y$534:$Y$534</definedName>
    <definedName function="false" hidden="false" name="SalesRoundBox279" vbProcedure="false">'Бланк заказа'!$Y$535:$Y$535</definedName>
    <definedName function="false" hidden="false" name="SalesRoundBox28" vbProcedure="false">'Бланк заказа'!$Y$70:$Y$70</definedName>
    <definedName function="false" hidden="false" name="SalesRoundBox280" vbProcedure="false">'Бланк заказа'!$Y$536:$Y$536</definedName>
    <definedName function="false" hidden="false" name="SalesRoundBox281" vbProcedure="false">'Бланк заказа'!$Y$537:$Y$537</definedName>
    <definedName function="false" hidden="false" name="SalesRoundBox282" vbProcedure="false">'Бланк заказа'!$Y$542:$Y$542</definedName>
    <definedName function="false" hidden="false" name="SalesRoundBox283" vbProcedure="false">'Бланк заказа'!$Y$548:$Y$548</definedName>
    <definedName function="false" hidden="false" name="SalesRoundBox284" vbProcedure="false">'Бланк заказа'!$Y$549:$Y$549</definedName>
    <definedName function="false" hidden="false" name="SalesRoundBox285" vbProcedure="false">'Бланк заказа'!$Y$550:$Y$550</definedName>
    <definedName function="false" hidden="false" name="SalesRoundBox286" vbProcedure="false">'Бланк заказа'!$Y$551:$Y$551</definedName>
    <definedName function="false" hidden="false" name="SalesRoundBox287" vbProcedure="false">'Бланк заказа'!$Y$552:$Y$552</definedName>
    <definedName function="false" hidden="false" name="SalesRoundBox288" vbProcedure="false">'Бланк заказа'!$Y$553:$Y$553</definedName>
    <definedName function="false" hidden="false" name="SalesRoundBox289" vbProcedure="false">'Бланк заказа'!$Y$554:$Y$554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заказа'!$Y$555:$Y$555</definedName>
    <definedName function="false" hidden="false" name="SalesRoundBox291" vbProcedure="false">'Бланк заказа'!$Y$556:$Y$556</definedName>
    <definedName function="false" hidden="false" name="SalesRoundBox292" vbProcedure="false">'Бланк заказа'!$Y$557:$Y$557</definedName>
    <definedName function="false" hidden="false" name="SalesRoundBox293" vbProcedure="false">'Бланк заказа'!$Y$558:$Y$558</definedName>
    <definedName function="false" hidden="false" name="SalesRoundBox294" vbProcedure="false">'Бланк заказа'!$Y$559:$Y$559</definedName>
    <definedName function="false" hidden="false" name="SalesRoundBox295" vbProcedure="false">'Бланк заказа'!$Y$560:$Y$560</definedName>
    <definedName function="false" hidden="false" name="SalesRoundBox296" vbProcedure="false">'Бланк заказа'!$Y$561:$Y$561</definedName>
    <definedName function="false" hidden="false" name="SalesRoundBox297" vbProcedure="false">'Бланк заказа'!$Y$562:$Y$562</definedName>
    <definedName function="false" hidden="false" name="SalesRoundBox298" vbProcedure="false">'Бланк заказа'!$Y$566:$Y$566</definedName>
    <definedName function="false" hidden="false" name="SalesRoundBox299" vbProcedure="false">'Бланк заказа'!$Y$567:$Y$567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заказа'!$Y$568:$Y$568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заказа'!$Y$574:$Y$574</definedName>
    <definedName function="false" hidden="false" name="SalesRoundBox304" vbProcedure="false">'Бланк заказа'!$Y$575:$Y$575</definedName>
    <definedName function="false" hidden="false" name="SalesRoundBox305" vbProcedure="false">'Бланк заказа'!$Y$576:$Y$576</definedName>
    <definedName function="false" hidden="false" name="SalesRoundBox306" vbProcedure="false">'Бланк заказа'!$Y$577:$Y$577</definedName>
    <definedName function="false" hidden="false" name="SalesRoundBox307" vbProcedure="false">'Бланк заказа'!$Y$578:$Y$578</definedName>
    <definedName function="false" hidden="false" name="SalesRoundBox308" vbProcedure="false">'Бланк заказа'!$Y$579:$Y$579</definedName>
    <definedName function="false" hidden="false" name="SalesRoundBox309" vbProcedure="false">'Бланк заказа'!$Y$580:$Y$580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заказа'!$Y$590:$Y$590</definedName>
    <definedName function="false" hidden="false" name="SalesRoundBox314" vbProcedure="false">'Бланк заказа'!$Y$591:$Y$591</definedName>
    <definedName function="false" hidden="false" name="SalesRoundBox315" vbProcedure="false">'Бланк заказа'!$Y$597:$Y$597</definedName>
    <definedName function="false" hidden="false" name="SalesRoundBox316" vbProcedure="false">'Бланк заказа'!$Y$603:$Y$603</definedName>
    <definedName function="false" hidden="false" name="SalesRoundBox317" vbProcedure="false">'Бланк заказа'!$Y$604:$Y$604</definedName>
    <definedName function="false" hidden="false" name="SalesRoundBox318" vbProcedure="false">'Бланк заказа'!$Y$605:$Y$605</definedName>
    <definedName function="false" hidden="false" name="SalesRoundBox319" vbProcedure="false">'Бланк заказа'!$Y$606:$Y$606</definedName>
    <definedName function="false" hidden="false" name="SalesRoundBox32" vbProcedure="false">'Бланк заказа'!$Y$77:$Y$77</definedName>
    <definedName function="false" hidden="false" name="SalesRoundBox320" vbProcedure="false">'Бланк заказа'!$Y$607:$Y$607</definedName>
    <definedName function="false" hidden="false" name="SalesRoundBox321" vbProcedure="false">'Бланк заказа'!$Y$608:$Y$608</definedName>
    <definedName function="false" hidden="false" name="SalesRoundBox322" vbProcedure="false">'Бланк заказа'!$Y$609:$Y$609</definedName>
    <definedName function="false" hidden="false" name="SalesRoundBox323" vbProcedure="false">'Бланк заказа'!$Y$613:$Y$613</definedName>
    <definedName function="false" hidden="false" name="SalesRoundBox324" vbProcedure="false">'Бланк заказа'!$Y$614:$Y$614</definedName>
    <definedName function="false" hidden="false" name="SalesRoundBox325" vbProcedure="false">'Бланк заказа'!$Y$615:$Y$615</definedName>
    <definedName function="false" hidden="false" name="SalesRoundBox326" vbProcedure="false">'Бланк заказа'!$Y$616:$Y$616</definedName>
    <definedName function="false" hidden="false" name="SalesRoundBox327" vbProcedure="false">'Бланк заказа'!$Y$620:$Y$620</definedName>
    <definedName function="false" hidden="false" name="SalesRoundBox328" vbProcedure="false">'Бланк заказа'!$Y$621:$Y$621</definedName>
    <definedName function="false" hidden="false" name="SalesRoundBox329" vbProcedure="false">'Бланк заказа'!$Y$622:$Y$622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заказа'!$Y$623:$Y$623</definedName>
    <definedName function="false" hidden="false" name="SalesRoundBox331" vbProcedure="false">'Бланк заказа'!$Y$624:$Y$624</definedName>
    <definedName function="false" hidden="false" name="SalesRoundBox332" vbProcedure="false">'Бланк заказа'!$Y$625:$Y$625</definedName>
    <definedName function="false" hidden="false" name="SalesRoundBox333" vbProcedure="false">'Бланк заказа'!$Y$626:$Y$626</definedName>
    <definedName function="false" hidden="false" name="SalesRoundBox334" vbProcedure="false">'Бланк заказа'!$Y$630:$Y$630</definedName>
    <definedName function="false" hidden="false" name="SalesRoundBox335" vbProcedure="false">'Бланк заказа'!$Y$631:$Y$631</definedName>
    <definedName function="false" hidden="false" name="SalesRoundBox336" vbProcedure="false">'Бланк заказа'!$Y$632:$Y$632</definedName>
    <definedName function="false" hidden="false" name="SalesRoundBox337" vbProcedure="false">'Бланк заказа'!$Y$633:$Y$633</definedName>
    <definedName function="false" hidden="false" name="SalesRoundBox338" vbProcedure="false">'Бланк заказа'!$Y$634:$Y$634</definedName>
    <definedName function="false" hidden="false" name="SalesRoundBox339" vbProcedure="false">'Бланк заказа'!$Y$635:$Y$635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заказа'!$Y$636:$Y$636</definedName>
    <definedName function="false" hidden="false" name="SalesRoundBox341" vbProcedure="false">'Бланк заказа'!$Y$637:$Y$637</definedName>
    <definedName function="false" hidden="false" name="SalesRoundBox342" vbProcedure="false">'Бланк заказа'!$Y$641:$Y$641</definedName>
    <definedName function="false" hidden="false" name="SalesRoundBox343" vbProcedure="false">'Бланк заказа'!$Y$642:$Y$642</definedName>
    <definedName function="false" hidden="false" name="SalesRoundBox344" vbProcedure="false">'Бланк заказа'!$Y$643:$Y$643</definedName>
    <definedName function="false" hidden="false" name="SalesRoundBox345" vbProcedure="false">'Бланк заказа'!$Y$644:$Y$644</definedName>
    <definedName function="false" hidden="false" name="SalesRoundBox346" vbProcedure="false">'Бланк заказа'!$Y$649:$Y$649</definedName>
    <definedName function="false" hidden="false" name="SalesRoundBox347" vbProcedure="false">'Бланк заказа'!$Y$650:$Y$650</definedName>
    <definedName function="false" hidden="false" name="SalesRoundBox348" vbProcedure="false">'Бланк заказа'!$Y$654:$Y$654</definedName>
    <definedName function="false" hidden="false" name="SalesRoundBox349" vbProcedure="false">'Бланк заказа'!$Y$658:$Y$658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заказа'!$Y$662:$Y$662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заказа'!$Y$86:$Y$86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заказа'!$Y$95:$Y$95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заказа'!$Y$101:$Y$101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заказа'!$Y$108:$Y$108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заказа'!$Y$117:$Y$117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заказа'!$Y$126:$Y$126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заказа'!$Y$133:$Y$133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заказа'!$Y$143:$Y$143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заказа'!$Y$148:$Y$148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заказа'!$Y$155:$Y$155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заказа'!$Y$160:$Y$160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заказа'!$W$500:$W$500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заказа'!$W$505:$W$505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заказа'!$W$510:$W$510</definedName>
    <definedName function="false" hidden="false" name="UnitOfMeasure269" vbProcedure="false">'Бланк заказа'!$W$515:$W$515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заказа'!$W$523:$W$523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заказа'!$W$532:$W$532</definedName>
    <definedName function="false" hidden="false" name="UnitOfMeasure277" vbProcedure="false">'Бланк заказа'!$W$533:$W$533</definedName>
    <definedName function="false" hidden="false" name="UnitOfMeasure278" vbProcedure="false">'Бланк заказа'!$W$534:$W$534</definedName>
    <definedName function="false" hidden="false" name="UnitOfMeasure279" vbProcedure="false">'Бланк заказа'!$W$535:$W$535</definedName>
    <definedName function="false" hidden="false" name="UnitOfMeasure28" vbProcedure="false">'Бланк заказа'!$W$70:$W$70</definedName>
    <definedName function="false" hidden="false" name="UnitOfMeasure280" vbProcedure="false">'Бланк заказа'!$W$536:$W$536</definedName>
    <definedName function="false" hidden="false" name="UnitOfMeasure281" vbProcedure="false">'Бланк заказа'!$W$537:$W$537</definedName>
    <definedName function="false" hidden="false" name="UnitOfMeasure282" vbProcedure="false">'Бланк заказа'!$W$542:$W$542</definedName>
    <definedName function="false" hidden="false" name="UnitOfMeasure283" vbProcedure="false">'Бланк заказа'!$W$548:$W$548</definedName>
    <definedName function="false" hidden="false" name="UnitOfMeasure284" vbProcedure="false">'Бланк заказа'!$W$549:$W$549</definedName>
    <definedName function="false" hidden="false" name="UnitOfMeasure285" vbProcedure="false">'Бланк заказа'!$W$550:$W$550</definedName>
    <definedName function="false" hidden="false" name="UnitOfMeasure286" vbProcedure="false">'Бланк заказа'!$W$551:$W$551</definedName>
    <definedName function="false" hidden="false" name="UnitOfMeasure287" vbProcedure="false">'Бланк заказа'!$W$552:$W$552</definedName>
    <definedName function="false" hidden="false" name="UnitOfMeasure288" vbProcedure="false">'Бланк заказа'!$W$553:$W$553</definedName>
    <definedName function="false" hidden="false" name="UnitOfMeasure289" vbProcedure="false">'Бланк заказа'!$W$554:$W$554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заказа'!$W$555:$W$555</definedName>
    <definedName function="false" hidden="false" name="UnitOfMeasure291" vbProcedure="false">'Бланк заказа'!$W$556:$W$556</definedName>
    <definedName function="false" hidden="false" name="UnitOfMeasure292" vbProcedure="false">'Бланк заказа'!$W$557:$W$557</definedName>
    <definedName function="false" hidden="false" name="UnitOfMeasure293" vbProcedure="false">'Бланк заказа'!$W$558:$W$558</definedName>
    <definedName function="false" hidden="false" name="UnitOfMeasure294" vbProcedure="false">'Бланк заказа'!$W$559:$W$559</definedName>
    <definedName function="false" hidden="false" name="UnitOfMeasure295" vbProcedure="false">'Бланк заказа'!$W$560:$W$560</definedName>
    <definedName function="false" hidden="false" name="UnitOfMeasure296" vbProcedure="false">'Бланк заказа'!$W$561:$W$561</definedName>
    <definedName function="false" hidden="false" name="UnitOfMeasure297" vbProcedure="false">'Бланк заказа'!$W$562:$W$562</definedName>
    <definedName function="false" hidden="false" name="UnitOfMeasure298" vbProcedure="false">'Бланк заказа'!$W$566:$W$566</definedName>
    <definedName function="false" hidden="false" name="UnitOfMeasure299" vbProcedure="false">'Бланк заказа'!$W$567:$W$567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заказа'!$W$568:$W$568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заказа'!$W$574:$W$574</definedName>
    <definedName function="false" hidden="false" name="UnitOfMeasure304" vbProcedure="false">'Бланк заказа'!$W$575:$W$575</definedName>
    <definedName function="false" hidden="false" name="UnitOfMeasure305" vbProcedure="false">'Бланк заказа'!$W$576:$W$576</definedName>
    <definedName function="false" hidden="false" name="UnitOfMeasure306" vbProcedure="false">'Бланк заказа'!$W$577:$W$577</definedName>
    <definedName function="false" hidden="false" name="UnitOfMeasure307" vbProcedure="false">'Бланк заказа'!$W$578:$W$578</definedName>
    <definedName function="false" hidden="false" name="UnitOfMeasure308" vbProcedure="false">'Бланк заказа'!$W$579:$W$579</definedName>
    <definedName function="false" hidden="false" name="UnitOfMeasure309" vbProcedure="false">'Бланк заказа'!$W$580:$W$580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заказа'!$W$590:$W$590</definedName>
    <definedName function="false" hidden="false" name="UnitOfMeasure314" vbProcedure="false">'Бланк заказа'!$W$591:$W$591</definedName>
    <definedName function="false" hidden="false" name="UnitOfMeasure315" vbProcedure="false">'Бланк заказа'!$W$597:$W$597</definedName>
    <definedName function="false" hidden="false" name="UnitOfMeasure316" vbProcedure="false">'Бланк заказа'!$W$603:$W$603</definedName>
    <definedName function="false" hidden="false" name="UnitOfMeasure317" vbProcedure="false">'Бланк заказа'!$W$604:$W$604</definedName>
    <definedName function="false" hidden="false" name="UnitOfMeasure318" vbProcedure="false">'Бланк заказа'!$W$605:$W$605</definedName>
    <definedName function="false" hidden="false" name="UnitOfMeasure319" vbProcedure="false">'Бланк заказа'!$W$606:$W$606</definedName>
    <definedName function="false" hidden="false" name="UnitOfMeasure32" vbProcedure="false">'Бланк заказа'!$W$77:$W$77</definedName>
    <definedName function="false" hidden="false" name="UnitOfMeasure320" vbProcedure="false">'Бланк заказа'!$W$607:$W$607</definedName>
    <definedName function="false" hidden="false" name="UnitOfMeasure321" vbProcedure="false">'Бланк заказа'!$W$608:$W$608</definedName>
    <definedName function="false" hidden="false" name="UnitOfMeasure322" vbProcedure="false">'Бланк заказа'!$W$609:$W$609</definedName>
    <definedName function="false" hidden="false" name="UnitOfMeasure323" vbProcedure="false">'Бланк заказа'!$W$613:$W$613</definedName>
    <definedName function="false" hidden="false" name="UnitOfMeasure324" vbProcedure="false">'Бланк заказа'!$W$614:$W$614</definedName>
    <definedName function="false" hidden="false" name="UnitOfMeasure325" vbProcedure="false">'Бланк заказа'!$W$615:$W$615</definedName>
    <definedName function="false" hidden="false" name="UnitOfMeasure326" vbProcedure="false">'Бланк заказа'!$W$616:$W$616</definedName>
    <definedName function="false" hidden="false" name="UnitOfMeasure327" vbProcedure="false">'Бланк заказа'!$W$620:$W$620</definedName>
    <definedName function="false" hidden="false" name="UnitOfMeasure328" vbProcedure="false">'Бланк заказа'!$W$621:$W$621</definedName>
    <definedName function="false" hidden="false" name="UnitOfMeasure329" vbProcedure="false">'Бланк заказа'!$W$622:$W$622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заказа'!$W$623:$W$623</definedName>
    <definedName function="false" hidden="false" name="UnitOfMeasure331" vbProcedure="false">'Бланк заказа'!$W$624:$W$624</definedName>
    <definedName function="false" hidden="false" name="UnitOfMeasure332" vbProcedure="false">'Бланк заказа'!$W$625:$W$625</definedName>
    <definedName function="false" hidden="false" name="UnitOfMeasure333" vbProcedure="false">'Бланк заказа'!$W$626:$W$626</definedName>
    <definedName function="false" hidden="false" name="UnitOfMeasure334" vbProcedure="false">'Бланк заказа'!$W$630:$W$630</definedName>
    <definedName function="false" hidden="false" name="UnitOfMeasure335" vbProcedure="false">'Бланк заказа'!$W$631:$W$631</definedName>
    <definedName function="false" hidden="false" name="UnitOfMeasure336" vbProcedure="false">'Бланк заказа'!$W$632:$W$632</definedName>
    <definedName function="false" hidden="false" name="UnitOfMeasure337" vbProcedure="false">'Бланк заказа'!$W$633:$W$633</definedName>
    <definedName function="false" hidden="false" name="UnitOfMeasure338" vbProcedure="false">'Бланк заказа'!$W$634:$W$634</definedName>
    <definedName function="false" hidden="false" name="UnitOfMeasure339" vbProcedure="false">'Бланк заказа'!$W$635:$W$635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заказа'!$W$636:$W$636</definedName>
    <definedName function="false" hidden="false" name="UnitOfMeasure341" vbProcedure="false">'Бланк заказа'!$W$637:$W$637</definedName>
    <definedName function="false" hidden="false" name="UnitOfMeasure342" vbProcedure="false">'Бланк заказа'!$W$641:$W$641</definedName>
    <definedName function="false" hidden="false" name="UnitOfMeasure343" vbProcedure="false">'Бланк заказа'!$W$642:$W$642</definedName>
    <definedName function="false" hidden="false" name="UnitOfMeasure344" vbProcedure="false">'Бланк заказа'!$W$643:$W$643</definedName>
    <definedName function="false" hidden="false" name="UnitOfMeasure345" vbProcedure="false">'Бланк заказа'!$W$644:$W$644</definedName>
    <definedName function="false" hidden="false" name="UnitOfMeasure346" vbProcedure="false">'Бланк заказа'!$W$649:$W$649</definedName>
    <definedName function="false" hidden="false" name="UnitOfMeasure347" vbProcedure="false">'Бланк заказа'!$W$650:$W$650</definedName>
    <definedName function="false" hidden="false" name="UnitOfMeasure348" vbProcedure="false">'Бланк заказа'!$W$654:$W$654</definedName>
    <definedName function="false" hidden="false" name="UnitOfMeasure349" vbProcedure="false">'Бланк заказа'!$W$658:$W$658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заказа'!$W$662:$W$662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заказа'!$W$86:$W$86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заказа'!$W$95:$W$95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заказа'!$W$101:$W$101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заказа'!$W$108:$W$108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заказа'!$W$117:$W$117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заказа'!$W$126:$W$126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заказа'!$W$133:$W$133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заказа'!$W$143:$W$143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заказа'!$W$148:$W$148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заказа'!$W$155:$W$155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заказа'!$W$160:$W$160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<sst xmlns="http://schemas.openxmlformats.org/spreadsheetml/2006/main" count="3147" uniqueCount="1086">
  <si>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</si>
  <si>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</si>
  <si>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</si>
  <si>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</si>
  <si>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</si>
  <si>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25.12.2024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</si>
  <si>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</si>
  <si>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</si>
  <si>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</si>
  <si>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</si>
  <si>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</si>
  <si>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</si>
  <si>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</si>
  <si>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</si>
  <si>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</si>
  <si>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</si>
  <si>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</si>
  <si>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</si>
  <si>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</si>
  <si>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354068Российская Федерация, Краснодарский край, Сочи г, Строительный пер, д. 10А,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</si>
  <si>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</si>
  <si>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</si>
  <si>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</si>
  <si>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</si>
  <si>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</si>
  <si>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</si>
  <si>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</si>
  <si>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</si>
  <si>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</si>
  <si>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</si>
  <si>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</si>
  <si>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</si>
  <si>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</si>
  <si>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</si>
  <si>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</si>
  <si>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</si>
  <si>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</si>
  <si>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</si>
  <si>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</si>
  <si>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</si>
  <si>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</si>
  <si>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</si>
  <si>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</si>
  <si>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</si>
  <si>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</si>
  <si>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</si>
  <si>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</si>
  <si>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</si>
  <si>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</si>
  <si>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</si>
  <si>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</si>
  <si>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</si>
  <si>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</si>
  <si>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</si>
  <si>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</si>
  <si>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</si>
  <si>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</si>
  <si>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</si>
  <si>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</si>
  <si>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</si>
  <si>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</si>
  <si>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</si>
  <si>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</si>
  <si>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</si>
  <si>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</si>
  <si>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</si>
  <si>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</si>
  <si>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</si>
  <si>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</si>
  <si>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</si>
  <si>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</si>
  <si>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</si>
  <si>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</si>
  <si>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</si>
  <si>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</si>
  <si>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P003751</t>
  </si>
  <si>
    <t xml:space="preserve">14</t>
  </si>
  <si>
    <t xml:space="preserve">СК3</t>
  </si>
  <si>
    <t xml:space="preserve">ЕАЭС N RU Д-RU.РА06.В.91067/23, ЕАЭС N RU Д-RU.РА08.В.78145/23, ЕАЭС N RU Д-RU.РА08.В.78433/23</t>
  </si>
  <si>
    <t xml:space="preserve">SU003664</t>
  </si>
  <si>
    <t xml:space="preserve">P004653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</si>
  <si>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</si>
  <si>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</si>
  <si>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</si>
  <si>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</si>
  <si>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</si>
  <si>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</si>
  <si>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</si>
  <si>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</si>
  <si>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</si>
  <si>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</si>
  <si>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</si>
  <si>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</si>
  <si>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</si>
  <si>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</si>
  <si>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</si>
  <si>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</si>
  <si>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</si>
  <si>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</si>
  <si>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</si>
  <si>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</si>
  <si>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</si>
  <si>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</si>
  <si>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</si>
  <si>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</si>
  <si>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</si>
  <si>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</si>
  <si>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</si>
  <si>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</si>
  <si>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</si>
  <si>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</si>
  <si>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</si>
  <si>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</si>
  <si>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</si>
  <si>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</si>
  <si>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</si>
  <si>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</si>
  <si>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</si>
  <si>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</si>
  <si>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</si>
  <si>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</si>
  <si>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</si>
  <si>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</si>
  <si>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</si>
  <si>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</si>
  <si>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</si>
  <si>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12</t>
  </si>
  <si>
    <t xml:space="preserve">Слой, мин. 1</t>
  </si>
  <si>
    <t xml:space="preserve">Слой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</si>
  <si>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</si>
  <si>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</si>
  <si>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</si>
  <si>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</si>
  <si>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</si>
  <si>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</si>
  <si>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</si>
  <si>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</si>
  <si>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</si>
  <si>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</si>
  <si>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</si>
  <si>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</si>
  <si>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</si>
  <si>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</si>
  <si>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</si>
  <si>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</si>
  <si>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</si>
  <si>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</si>
  <si>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</si>
  <si>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P003298</t>
  </si>
  <si>
    <t xml:space="preserve">ВЗ</t>
  </si>
  <si>
    <t xml:space="preserve">ЕАЭС N RU Д-RU.РА03.В.17296/24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</si>
  <si>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</si>
  <si>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</si>
  <si>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</si>
  <si>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</si>
  <si>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</si>
  <si>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</si>
  <si>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</si>
  <si>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</si>
  <si>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SU000125</t>
  </si>
  <si>
    <t xml:space="preserve">P002479</t>
  </si>
  <si>
    <t xml:space="preserve">ЕАЭС N RU Д-RU.РА02.В.59573/22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</si>
  <si>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</si>
  <si>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</si>
  <si>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</si>
  <si>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</si>
  <si>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</si>
  <si>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</si>
  <si>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</si>
  <si>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</si>
  <si>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</si>
  <si>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</si>
  <si>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</si>
  <si>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</si>
  <si>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</si>
  <si>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</si>
  <si>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</si>
  <si>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</si>
  <si>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</si>
  <si>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</si>
  <si>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</si>
  <si>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</si>
  <si>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</si>
  <si>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</si>
  <si>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</si>
  <si>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</si>
  <si>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</si>
  <si>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</si>
  <si>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</si>
  <si>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</si>
  <si>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</si>
  <si>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</si>
  <si>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</si>
  <si>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</si>
  <si>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</si>
  <si>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</si>
  <si>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</si>
  <si>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</si>
  <si>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</si>
  <si>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</si>
  <si>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</si>
  <si>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</si>
  <si>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</si>
  <si>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</si>
  <si>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</si>
  <si>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</si>
  <si>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</si>
  <si>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</si>
  <si>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</si>
  <si>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</si>
  <si>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</si>
  <si>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</si>
  <si>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</si>
  <si>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</si>
  <si>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</si>
  <si>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</si>
  <si>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</si>
  <si>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</si>
  <si>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</si>
  <si>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</si>
  <si>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</si>
  <si>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</si>
  <si>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</si>
  <si>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</si>
  <si>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</si>
  <si>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</si>
  <si>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</si>
  <si>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</si>
  <si>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P003691</t>
  </si>
  <si>
    <t xml:space="preserve">ЕАЭС N RU Д-RU.РА01.В.20899/23, ЕАЭС N RU Д-RU.РА03.В.39392/23</t>
  </si>
  <si>
    <t xml:space="preserve">P003328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</si>
  <si>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</si>
  <si>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</si>
  <si>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</si>
  <si>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</si>
  <si>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</si>
  <si>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</si>
  <si>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</si>
  <si>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</si>
  <si>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</si>
  <si>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</si>
  <si>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</si>
  <si>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P003902</t>
  </si>
  <si>
    <t xml:space="preserve">ЕАЭС N RU Д-RU.РА06.В.04803/22</t>
  </si>
  <si>
    <t xml:space="preserve">P003357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</si>
  <si>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</si>
  <si>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</si>
  <si>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</si>
  <si>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</si>
  <si>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</si>
  <si>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</si>
  <si>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</si>
  <si>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</si>
  <si>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</si>
  <si>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</si>
  <si>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</si>
  <si>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P003575</t>
  </si>
  <si>
    <t xml:space="preserve">ЕАЭС N RU Д-RU.РА06.В.80711/22</t>
  </si>
  <si>
    <t xml:space="preserve">P004609</t>
  </si>
  <si>
    <t xml:space="preserve">SU002735</t>
  </si>
  <si>
    <t xml:space="preserve">P004586</t>
  </si>
  <si>
    <t xml:space="preserve">SU001721</t>
  </si>
  <si>
    <t xml:space="preserve">P003161</t>
  </si>
  <si>
    <t xml:space="preserve">ЕАЭС N RU Д-RU.РА01.В.20765/23, ЕАЭС N RU Д-RU.РА01.В.61077/20, ЕАЭС N RU Д-RU.РА06.В.77196/22</t>
  </si>
  <si>
    <t xml:space="preserve">P003905</t>
  </si>
  <si>
    <t xml:space="preserve">ЕАЭС N RU Д-RU.РА01.В.20765/23, ЕАЭС N RU Д-RU.РА05.В.31074/23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</si>
  <si>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</si>
  <si>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</si>
  <si>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</si>
  <si>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</si>
  <si>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</si>
  <si>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</si>
  <si>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</si>
  <si>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</si>
  <si>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</si>
  <si>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</si>
  <si>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</si>
  <si>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</si>
  <si>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</si>
  <si>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</si>
  <si>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</si>
  <si>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</si>
  <si>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</si>
  <si>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</si>
  <si>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</si>
  <si>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</si>
  <si>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</si>
  <si>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</si>
  <si>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</si>
  <si>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</si>
  <si>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</si>
  <si>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P003441</t>
  </si>
  <si>
    <t xml:space="preserve">ЕАЭС N RU Д-RU.РА05.В.96405/23</t>
  </si>
  <si>
    <t xml:space="preserve">P003437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</si>
  <si>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</si>
  <si>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</si>
  <si>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</si>
  <si>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</si>
  <si>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SU002984</t>
  </si>
  <si>
    <t xml:space="preserve">P003440</t>
  </si>
  <si>
    <t xml:space="preserve">P003438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</si>
  <si>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</si>
  <si>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</si>
  <si>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</si>
  <si>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</si>
  <si>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</si>
  <si>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</si>
  <si>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</si>
  <si>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</si>
  <si>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</si>
  <si>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</si>
  <si>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</si>
  <si>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</si>
  <si>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</si>
  <si>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</si>
  <si>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</si>
  <si>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</si>
  <si>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</si>
  <si>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</si>
  <si>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</si>
  <si>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</si>
  <si>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</si>
  <si>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</si>
  <si>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</si>
  <si>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</si>
  <si>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</si>
  <si>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</si>
  <si>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</si>
  <si>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</si>
  <si>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</si>
  <si>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</si>
  <si>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</si>
  <si>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</si>
  <si>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</si>
  <si>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</si>
  <si>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</si>
  <si>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</si>
  <si>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</si>
  <si>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</si>
  <si>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</si>
  <si>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</si>
  <si>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</si>
  <si>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</si>
  <si>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</si>
  <si>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</si>
  <si>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</si>
  <si>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</si>
  <si>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</si>
  <si>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</si>
  <si>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</si>
  <si>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</si>
  <si>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</si>
  <si>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</si>
  <si>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</si>
  <si>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</si>
  <si>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</si>
  <si>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</si>
  <si>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</si>
  <si>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</si>
  <si>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</si>
  <si>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</si>
  <si>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</si>
  <si>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</si>
  <si>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</si>
  <si>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</si>
  <si>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</si>
  <si>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</si>
  <si>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</si>
  <si>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</si>
  <si>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</si>
  <si>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</si>
  <si>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</si>
  <si>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</si>
  <si>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</si>
  <si>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</si>
  <si>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</si>
  <si>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</si>
  <si>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</si>
  <si>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</si>
  <si>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</si>
  <si>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</si>
  <si>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</si>
  <si>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</si>
  <si>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</si>
  <si>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</si>
  <si>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</si>
  <si>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</si>
  <si>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</si>
  <si>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</si>
  <si>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</si>
  <si>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</si>
  <si>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</si>
  <si>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</si>
  <si>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</si>
  <si>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</si>
  <si>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</si>
  <si>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</si>
  <si>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</si>
  <si>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</si>
  <si>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</si>
  <si>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</si>
  <si>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</si>
  <si>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</si>
  <si>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</si>
  <si>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</si>
  <si>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</si>
  <si>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</si>
  <si>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</si>
  <si>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</si>
  <si>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</si>
  <si>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P003608</t>
  </si>
  <si>
    <t xml:space="preserve">ЕАЭС N RU Д-RU.РА07.В.82328/22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</si>
  <si>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</si>
  <si>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</si>
  <si>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</si>
  <si>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</si>
  <si>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</si>
  <si>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</si>
  <si>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</si>
  <si>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</si>
  <si>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</si>
  <si>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</si>
  <si>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</si>
  <si>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</si>
  <si>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</si>
  <si>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</si>
  <si>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</si>
  <si>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</si>
  <si>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</si>
  <si>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</si>
  <si>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</si>
  <si>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</si>
  <si>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</si>
  <si>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</si>
  <si>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</si>
  <si>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</si>
  <si>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</si>
  <si>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</si>
  <si>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</si>
  <si>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</si>
  <si>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</si>
  <si>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</si>
  <si>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</si>
  <si>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</si>
  <si>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</si>
  <si>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</si>
  <si>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</si>
  <si>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</si>
  <si>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</si>
  <si>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</si>
  <si>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</si>
  <si>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</si>
  <si>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</si>
  <si>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</si>
  <si>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</si>
  <si>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</si>
  <si>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</si>
  <si>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</si>
  <si>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</si>
  <si>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</si>
  <si>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</si>
  <si>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</si>
  <si>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</si>
  <si>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</si>
  <si>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</si>
  <si>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</si>
  <si>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</si>
  <si>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</si>
  <si>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</si>
  <si>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</si>
  <si>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SU001799</t>
  </si>
  <si>
    <t xml:space="preserve">P001799</t>
  </si>
  <si>
    <t xml:space="preserve">ЕАЭС N RU Д-RU.РА02.В.59562/22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</si>
  <si>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</si>
  <si>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</si>
  <si>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</si>
  <si>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</si>
  <si>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</si>
  <si>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</si>
  <si>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</si>
  <si>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</si>
  <si>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SU001792</t>
  </si>
  <si>
    <t xml:space="preserve">P001792</t>
  </si>
  <si>
    <t xml:space="preserve">ЕАЭС N RU Д-RU.РА02.В.77891/22</t>
  </si>
  <si>
    <t xml:space="preserve">SU003391</t>
  </si>
  <si>
    <t xml:space="preserve">P004209</t>
  </si>
  <si>
    <t xml:space="preserve">ЕАЭС N RU Д-RU.РА05.В.80018/24</t>
  </si>
  <si>
    <t xml:space="preserve">SU001795</t>
  </si>
  <si>
    <t xml:space="preserve">P001795</t>
  </si>
  <si>
    <t xml:space="preserve">SU003390</t>
  </si>
  <si>
    <t xml:space="preserve">P004208</t>
  </si>
  <si>
    <t xml:space="preserve">ЕАЭС N RU Д-RU.РА05.В.80946/24</t>
  </si>
  <si>
    <t xml:space="preserve">SU001794</t>
  </si>
  <si>
    <t xml:space="preserve">P001794</t>
  </si>
  <si>
    <t xml:space="preserve">ЕАЭС N RU Д-RU.РА02.В.62632/22</t>
  </si>
  <si>
    <t xml:space="preserve">SU003388</t>
  </si>
  <si>
    <t xml:space="preserve">P004207</t>
  </si>
  <si>
    <t xml:space="preserve">ЕАЭС N RU Д-RU.РА05.В.80546/24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</si>
  <si>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</si>
  <si>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</si>
  <si>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</si>
  <si>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</si>
  <si>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</si>
  <si>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</si>
  <si>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</si>
  <si>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</si>
  <si>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</si>
  <si>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</si>
  <si>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</si>
  <si>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</si>
  <si>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</si>
  <si>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</si>
  <si>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</si>
  <si>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</si>
  <si>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</si>
  <si>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</si>
  <si>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</si>
  <si>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</si>
  <si>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</si>
  <si>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</si>
  <si>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</si>
  <si>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</si>
  <si>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</si>
  <si>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</si>
  <si>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</si>
  <si>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</si>
  <si>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</si>
  <si>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</si>
  <si>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</si>
  <si>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</si>
  <si>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</si>
  <si>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</si>
  <si>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</si>
  <si>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</si>
  <si>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</si>
  <si>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</si>
  <si>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</si>
  <si>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</si>
  <si>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</si>
  <si>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</si>
  <si>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</si>
  <si>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</si>
  <si>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</si>
  <si>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</si>
  <si>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</si>
  <si>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</si>
  <si>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</si>
  <si>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</si>
  <si>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</si>
  <si>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</si>
  <si>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</si>
  <si>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</si>
  <si>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</si>
  <si>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</si>
  <si>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</si>
  <si>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</si>
  <si>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</si>
  <si>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</si>
  <si>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</si>
  <si>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</si>
  <si>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</si>
  <si>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</si>
  <si>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</si>
  <si>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</si>
  <si>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</si>
  <si>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</si>
  <si>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</si>
  <si>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</si>
  <si>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</si>
  <si>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</si>
  <si>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</si>
  <si>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</si>
  <si>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</si>
  <si>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</si>
  <si>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</si>
  <si>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</si>
  <si>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</si>
  <si>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</si>
  <si>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SU001800</t>
  </si>
  <si>
    <t xml:space="preserve">P001800</t>
  </si>
  <si>
    <t xml:space="preserve">ЕАЭС N RU Д-RU.РА02.В.63029/22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</si>
  <si>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</si>
  <si>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</si>
  <si>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</si>
  <si>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</si>
  <si>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</si>
  <si>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</si>
  <si>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</si>
  <si>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</si>
  <si>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</si>
  <si>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</si>
  <si>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</si>
  <si>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</si>
  <si>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</si>
  <si>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</si>
  <si>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</si>
  <si>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</si>
  <si>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</si>
  <si>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</si>
  <si>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</si>
  <si>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</si>
  <si>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</si>
  <si>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</si>
  <si>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</si>
  <si>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</si>
  <si>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</si>
  <si>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</si>
  <si>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</si>
  <si>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</si>
  <si>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</si>
  <si>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</si>
  <si>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</si>
  <si>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</si>
  <si>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</si>
  <si>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</si>
  <si>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</si>
  <si>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</si>
  <si>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</si>
  <si>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</si>
  <si>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P002036</t>
  </si>
  <si>
    <t xml:space="preserve">ЕАЭС N RU Д-RU.РА03.В.16871/22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</si>
  <si>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</si>
  <si>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</si>
  <si>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</si>
  <si>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</si>
  <si>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</si>
  <si>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</si>
  <si>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</si>
  <si>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</si>
  <si>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</si>
  <si>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</si>
  <si>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</si>
  <si>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</si>
  <si>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</si>
  <si>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</si>
  <si>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</si>
  <si>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</si>
  <si>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</si>
  <si>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</si>
  <si>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</si>
  <si>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</si>
  <si>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</si>
  <si>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</si>
  <si>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</si>
  <si>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</si>
  <si>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</si>
  <si>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</si>
  <si>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</si>
  <si>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</si>
  <si>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</si>
  <si>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</si>
  <si>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</si>
  <si>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</si>
  <si>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</si>
  <si>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</si>
  <si>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</si>
  <si>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</si>
  <si>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</si>
  <si>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</si>
  <si>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</si>
  <si>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</si>
  <si>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</si>
  <si>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</si>
  <si>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</si>
  <si>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</si>
  <si>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</si>
  <si>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</si>
  <si>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</si>
  <si>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</si>
  <si>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</si>
  <si>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</si>
  <si>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</si>
  <si>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</si>
  <si>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</si>
  <si>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P004252</t>
  </si>
  <si>
    <t xml:space="preserve">ЕАЭС N RU Д-RU.РА02.В.61660/24, ЕАЭС N RU Д-RU.РА10.В.85286/23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</si>
  <si>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</si>
  <si>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</si>
  <si>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</si>
  <si>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</si>
  <si>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</si>
  <si>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</si>
  <si>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</si>
  <si>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</si>
  <si>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</si>
  <si>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</si>
  <si>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</si>
  <si>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</si>
  <si>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</si>
  <si>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</si>
  <si>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</si>
  <si>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</si>
  <si>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</si>
  <si>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</si>
  <si>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</si>
  <si>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</si>
  <si>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</si>
  <si>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</si>
  <si>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</si>
  <si>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</si>
  <si>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</si>
  <si>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</si>
  <si>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</si>
  <si>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</si>
  <si>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</si>
  <si>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</si>
  <si>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</si>
  <si>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</si>
  <si>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</si>
  <si>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</si>
  <si>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</si>
  <si>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</si>
  <si>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</si>
  <si>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</si>
  <si>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</si>
  <si>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</si>
  <si>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</si>
  <si>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</si>
  <si>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</si>
  <si>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</si>
  <si>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</si>
  <si>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</si>
  <si>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</si>
  <si>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</si>
  <si>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</si>
  <si>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</si>
  <si>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</si>
  <si>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</si>
  <si>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</si>
  <si>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</si>
  <si>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</si>
  <si>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</si>
  <si>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</si>
  <si>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</si>
  <si>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</si>
  <si>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</si>
  <si>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</si>
  <si>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</si>
  <si>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</si>
  <si>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ЕАЭС N RU Д-RU.РА03.В.21982/24, ЕАЭС N RU Д-RU.РА03.В.22876/24, ЕАЭС N RU Д-RU.РА03.В.22955/24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</si>
  <si>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</si>
  <si>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</si>
  <si>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</si>
  <si>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</si>
  <si>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</si>
  <si>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</si>
  <si>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</si>
  <si>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</si>
  <si>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</si>
  <si>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</si>
  <si>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</si>
  <si>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</si>
  <si>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</si>
  <si>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</si>
  <si>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</si>
  <si>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</si>
  <si>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</si>
  <si>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P004687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</si>
  <si>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</si>
  <si>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</si>
  <si>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P004899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</si>
  <si>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</si>
  <si>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</si>
  <si>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</si>
  <si>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</si>
  <si>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</si>
  <si>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</si>
  <si>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</si>
  <si>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</si>
  <si>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</si>
  <si>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</si>
  <si>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</si>
  <si>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</si>
  <si>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</si>
  <si>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</si>
  <si>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</si>
  <si>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</si>
  <si>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P003643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</si>
  <si>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</si>
  <si>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</si>
  <si>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</si>
  <si>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</si>
  <si>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</si>
  <si>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</si>
  <si>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</si>
  <si>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</si>
  <si>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</si>
  <si>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</si>
  <si>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</si>
  <si>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</si>
  <si>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</si>
  <si>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</si>
  <si>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</si>
  <si>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</si>
  <si>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</si>
  <si>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</si>
  <si>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</si>
  <si>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</si>
  <si>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</si>
  <si>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</si>
  <si>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</si>
  <si>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</si>
  <si>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</si>
  <si>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</si>
  <si>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</si>
  <si>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</si>
  <si>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</si>
  <si>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</si>
  <si>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</si>
  <si>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</si>
  <si>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</si>
  <si>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</si>
  <si>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</si>
  <si>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</si>
  <si>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</si>
  <si>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</si>
  <si>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</si>
  <si>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</si>
  <si>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</si>
  <si>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</si>
  <si>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</si>
  <si>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</si>
  <si>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</si>
  <si>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</si>
  <si>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</si>
  <si>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</si>
  <si>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</si>
  <si>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</si>
  <si>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</si>
  <si>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</si>
  <si>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</si>
  <si>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</si>
  <si>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</si>
  <si>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</si>
  <si>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</si>
  <si>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</si>
  <si>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</si>
  <si>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</si>
  <si>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</si>
  <si>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</si>
  <si>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</si>
  <si>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</si>
  <si>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</si>
  <si>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</si>
  <si>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</si>
  <si>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</si>
  <si>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</si>
  <si>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</si>
  <si>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</si>
  <si>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</si>
  <si>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</si>
  <si>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</si>
  <si>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</si>
  <si>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</si>
  <si>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</si>
  <si>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</si>
  <si>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</si>
  <si>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</si>
  <si>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</si>
  <si>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</si>
  <si>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</si>
  <si>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</si>
  <si>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</si>
  <si>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</si>
  <si>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</si>
  <si>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</si>
  <si>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</si>
  <si>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</si>
  <si>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</si>
  <si>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</si>
  <si>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</si>
  <si>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</si>
  <si>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</si>
  <si>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</si>
  <si>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</si>
  <si>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</si>
  <si>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</si>
  <si>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</si>
  <si>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</si>
  <si>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</si>
  <si>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</si>
  <si>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</si>
  <si>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</si>
  <si>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</si>
  <si>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</si>
  <si>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</si>
  <si>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</si>
  <si>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</si>
  <si>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</si>
  <si>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</si>
  <si>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</si>
  <si>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</si>
  <si>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</si>
  <si>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</si>
  <si>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</si>
  <si>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</si>
  <si>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</si>
  <si>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P004691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</si>
  <si>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</si>
  <si>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</si>
  <si>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</si>
  <si>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</si>
  <si>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</si>
  <si>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</si>
  <si>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</si>
  <si>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</si>
  <si>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</si>
  <si>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</si>
  <si>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</si>
  <si>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</si>
  <si>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P004692</t>
  </si>
  <si>
    <t xml:space="preserve">SU002919</t>
  </si>
  <si>
    <t xml:space="preserve">P003635</t>
  </si>
  <si>
    <t xml:space="preserve">P004694</t>
  </si>
  <si>
    <t xml:space="preserve">ЕАЭС N RU Д-RU.РА04.В.71173/24</t>
  </si>
  <si>
    <t xml:space="preserve">SU002918</t>
  </si>
  <si>
    <t xml:space="preserve">P003637</t>
  </si>
  <si>
    <t xml:space="preserve">P004693</t>
  </si>
  <si>
    <t xml:space="preserve">ЕАЭС N RU Д-RU.РА04.В.71301/24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</si>
  <si>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</si>
  <si>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</si>
  <si>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</si>
  <si>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</si>
  <si>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</si>
  <si>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</si>
  <si>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</si>
  <si>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</si>
  <si>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</si>
  <si>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</si>
  <si>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</si>
  <si>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</si>
  <si>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</si>
  <si>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</si>
  <si>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</si>
  <si>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</si>
  <si>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</si>
  <si>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</si>
  <si>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</si>
  <si>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</si>
  <si>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</si>
  <si>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</si>
  <si>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</si>
  <si>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</si>
  <si>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</si>
  <si>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</si>
  <si>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</si>
  <si>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</si>
  <si>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</si>
  <si>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</si>
  <si>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</si>
  <si>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</si>
  <si>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</si>
  <si>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</si>
  <si>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</si>
  <si>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</si>
  <si>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</si>
  <si>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</si>
  <si>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</si>
  <si>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</si>
  <si>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</si>
  <si>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</si>
  <si>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</si>
  <si>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</si>
  <si>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</si>
  <si>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</si>
  <si>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</si>
  <si>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</si>
  <si>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</si>
  <si>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</si>
  <si>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</si>
  <si>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</si>
  <si>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</si>
  <si>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</si>
  <si>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</si>
  <si>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</si>
  <si>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</si>
  <si>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</si>
  <si>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</si>
  <si>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</si>
  <si>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</si>
  <si>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</si>
  <si>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</si>
  <si>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</si>
  <si>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</si>
  <si>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</si>
  <si>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</si>
  <si>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</si>
  <si>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</si>
  <si>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</si>
  <si>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</si>
  <si>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</si>
  <si>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</si>
  <si>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</si>
  <si>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</si>
  <si>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</si>
  <si>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</si>
  <si>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</si>
  <si>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</si>
  <si>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</si>
  <si>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</si>
  <si>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</si>
  <si>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</si>
  <si>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</si>
  <si>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</si>
  <si>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</si>
  <si>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</si>
  <si>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</si>
  <si>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</si>
  <si>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</si>
  <si>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</si>
  <si>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</si>
  <si>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</si>
  <si>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</si>
  <si>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</si>
  <si>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</si>
  <si>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P004738</t>
  </si>
  <si>
    <t xml:space="preserve">Сосиски «Сочные» Весовой п/а ТМ «Зареченские продукты»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</si>
  <si>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</si>
  <si>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</si>
  <si>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</si>
  <si>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</si>
  <si>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</si>
  <si>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</si>
  <si>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</si>
  <si>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</si>
  <si>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</si>
  <si>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</si>
  <si>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</si>
  <si>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</si>
  <si>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</si>
  <si>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</si>
  <si>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</si>
  <si>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</si>
  <si>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</si>
  <si>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</si>
  <si>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</si>
  <si>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</si>
  <si>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</si>
  <si>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</si>
  <si>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</si>
  <si>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</si>
  <si>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</si>
  <si>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</si>
  <si>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</si>
  <si>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</si>
  <si>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</si>
  <si>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</si>
  <si>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</si>
  <si>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</si>
  <si>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</si>
  <si>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</si>
  <si>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</si>
  <si>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</si>
  <si>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</si>
  <si>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</si>
  <si>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</si>
  <si>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</si>
  <si>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</si>
  <si>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</si>
  <si>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</si>
  <si>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</si>
  <si>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</si>
  <si>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</si>
  <si>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</si>
  <si>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</si>
  <si>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</si>
  <si>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</si>
  <si>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</si>
  <si>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</si>
  <si>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</si>
  <si>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</si>
  <si>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</si>
  <si>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</si>
  <si>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590704_7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</si>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</sst>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75"/>
  <sheetViews>
    <sheetView showFormulas="false" showGridLines="false" showRowColHeaders="true" showZeros="true" rightToLeft="false" tabSelected="true" showOutlineSymbols="true" defaultGridColor="true" view="normal" topLeftCell="A657" colorId="64" zoomScale="100" zoomScaleNormal="100" zoomScalePageLayoutView="100" workbookViewId="0">
      <selection pane="topLeft" activeCell="AA671" activeCellId="0" sqref="AA671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45659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Четверг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4301051558</v>
      </c>
      <c r="D26" s="98" t="n">
        <v>4607091383881</v>
      </c>
      <c r="E26" s="98"/>
      <c r="F26" s="99" t="n">
        <v>0.33</v>
      </c>
      <c r="G26" s="100" t="n">
        <v>6</v>
      </c>
      <c r="H26" s="99" t="n">
        <v>1.98</v>
      </c>
      <c r="I26" s="99" t="n">
        <v>2.226</v>
      </c>
      <c r="J26" s="100" t="n">
        <v>182</v>
      </c>
      <c r="K26" s="100" t="s">
        <v>76</v>
      </c>
      <c r="L26" s="100"/>
      <c r="M26" s="101" t="s">
        <v>77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78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79</v>
      </c>
      <c r="B27" s="96" t="s">
        <v>80</v>
      </c>
      <c r="C27" s="97" t="n">
        <v>4301051865</v>
      </c>
      <c r="D27" s="98" t="n">
        <v>4680115885912</v>
      </c>
      <c r="E27" s="98"/>
      <c r="F27" s="99" t="n">
        <v>0.3</v>
      </c>
      <c r="G27" s="100" t="n">
        <v>6</v>
      </c>
      <c r="H27" s="99" t="n">
        <v>1.8</v>
      </c>
      <c r="I27" s="99" t="n">
        <v>3.18</v>
      </c>
      <c r="J27" s="100" t="n">
        <v>182</v>
      </c>
      <c r="K27" s="100" t="s">
        <v>76</v>
      </c>
      <c r="L27" s="100"/>
      <c r="M27" s="101" t="s">
        <v>68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78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4301011380</v>
      </c>
      <c r="D47" s="98" t="n">
        <v>4607091385670</v>
      </c>
      <c r="E47" s="98"/>
      <c r="F47" s="99" t="n">
        <v>1.35</v>
      </c>
      <c r="G47" s="100" t="n">
        <v>8</v>
      </c>
      <c r="H47" s="99" t="n">
        <v>10.8</v>
      </c>
      <c r="I47" s="99" t="n">
        <v>11.28</v>
      </c>
      <c r="J47" s="100" t="n">
        <v>56</v>
      </c>
      <c r="K47" s="100" t="s">
        <v>116</v>
      </c>
      <c r="L47" s="100"/>
      <c r="M47" s="101" t="s">
        <v>117</v>
      </c>
      <c r="N47" s="101"/>
      <c r="O47" s="100" t="n">
        <v>50</v>
      </c>
      <c r="P47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50</v>
      </c>
      <c r="Y47" s="106" t="n">
        <f aca="false">IFERROR(IF(X47="",0,CEILING((X47/$H47),1)*$H47),"")</f>
        <v>54</v>
      </c>
      <c r="Z47" s="107" t="n">
        <f aca="false">IFERROR(IF(Y47=0,"",ROUNDUP(Y47/H47,0)*0.02175),"")</f>
        <v>0.10875</v>
      </c>
      <c r="AA47" s="108"/>
      <c r="AB47" s="109"/>
      <c r="AC47" s="110" t="s">
        <v>118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52.2222222222222</v>
      </c>
      <c r="BN47" s="111" t="n">
        <f aca="false">IFERROR(Y47*I47/H47,"0")</f>
        <v>56.4</v>
      </c>
      <c r="BO47" s="111" t="n">
        <f aca="false">IFERROR(1/J47*(X47/H47),"0")</f>
        <v>0.0826719576719577</v>
      </c>
      <c r="BP47" s="111" t="n">
        <f aca="false">IFERROR(1/J47*(Y47/H47),"0")</f>
        <v>0.0892857142857143</v>
      </c>
    </row>
    <row r="48" customFormat="false" ht="16.5" hidden="false" customHeight="true" outlineLevel="0" collapsed="false">
      <c r="A48" s="96" t="s">
        <v>114</v>
      </c>
      <c r="B48" s="96" t="s">
        <v>119</v>
      </c>
      <c r="C48" s="97" t="n">
        <v>4301011540</v>
      </c>
      <c r="D48" s="98" t="n">
        <v>4607091385670</v>
      </c>
      <c r="E48" s="98"/>
      <c r="F48" s="99" t="n">
        <v>1.4</v>
      </c>
      <c r="G48" s="100" t="n">
        <v>8</v>
      </c>
      <c r="H48" s="99" t="n">
        <v>11.2</v>
      </c>
      <c r="I48" s="99" t="n">
        <v>11.68</v>
      </c>
      <c r="J48" s="100" t="n">
        <v>56</v>
      </c>
      <c r="K48" s="100" t="s">
        <v>116</v>
      </c>
      <c r="L48" s="100"/>
      <c r="M48" s="101" t="s">
        <v>77</v>
      </c>
      <c r="N48" s="101"/>
      <c r="O48" s="100" t="n">
        <v>50</v>
      </c>
      <c r="P48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117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4301011382</v>
      </c>
      <c r="D50" s="98" t="n">
        <v>4607091385687</v>
      </c>
      <c r="E50" s="98"/>
      <c r="F50" s="99" t="n">
        <v>0.4</v>
      </c>
      <c r="G50" s="100" t="n">
        <v>10</v>
      </c>
      <c r="H50" s="99" t="n">
        <v>4</v>
      </c>
      <c r="I50" s="99" t="n">
        <v>4.21</v>
      </c>
      <c r="J50" s="100" t="n">
        <v>132</v>
      </c>
      <c r="K50" s="100" t="s">
        <v>126</v>
      </c>
      <c r="L50" s="100" t="s">
        <v>127</v>
      </c>
      <c r="M50" s="101" t="s">
        <v>77</v>
      </c>
      <c r="N50" s="101"/>
      <c r="O50" s="100" t="n">
        <v>50</v>
      </c>
      <c r="P50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118</v>
      </c>
      <c r="AG50" s="111"/>
      <c r="AJ50" s="112" t="s">
        <v>128</v>
      </c>
      <c r="AK50" s="112" t="n">
        <v>48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4301011565</v>
      </c>
      <c r="D51" s="98" t="n">
        <v>4680115882539</v>
      </c>
      <c r="E51" s="98"/>
      <c r="F51" s="99" t="n">
        <v>0.37</v>
      </c>
      <c r="G51" s="100" t="n">
        <v>10</v>
      </c>
      <c r="H51" s="99" t="n">
        <v>3.7</v>
      </c>
      <c r="I51" s="99" t="n">
        <v>3.91</v>
      </c>
      <c r="J51" s="100" t="n">
        <v>132</v>
      </c>
      <c r="K51" s="100" t="s">
        <v>126</v>
      </c>
      <c r="L51" s="100"/>
      <c r="M51" s="101" t="s">
        <v>77</v>
      </c>
      <c r="N51" s="101"/>
      <c r="O51" s="100" t="n">
        <v>50</v>
      </c>
      <c r="P51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118</v>
      </c>
      <c r="AG51" s="111"/>
      <c r="AJ51" s="112"/>
      <c r="AK51" s="112" t="n">
        <v>0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117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4.62962962962963</v>
      </c>
      <c r="Y53" s="117" t="n">
        <f aca="false">IFERROR(Y47/H47,"0")+IFERROR(Y48/H48,"0")+IFERROR(Y49/H49,"0")+IFERROR(Y50/H50,"0")+IFERROR(Y51/H51,"0")+IFERROR(Y52/H52,"0")</f>
        <v>5</v>
      </c>
      <c r="Z53" s="117" t="n">
        <f aca="false">IFERROR(IF(Z47="",0,Z47),"0")+IFERROR(IF(Z48="",0,Z48),"0")+IFERROR(IF(Z49="",0,Z49),"0")+IFERROR(IF(Z50="",0,Z50),"0")+IFERROR(IF(Z51="",0,Z51),"0")+IFERROR(IF(Z52="",0,Z52),"0")</f>
        <v>0.10875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50</v>
      </c>
      <c r="Y54" s="117" t="n">
        <f aca="false">IFERROR(SUM(Y47:Y52),"0")</f>
        <v>54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77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77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77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4301011816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 t="s">
        <v>145</v>
      </c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20</v>
      </c>
      <c r="Y63" s="106" t="n">
        <f aca="false">IFERROR(IF(X63="",0,CEILING((X63/$H63),1)*$H63),"")</f>
        <v>21.6</v>
      </c>
      <c r="Z63" s="107" t="n">
        <f aca="false">IFERROR(IF(Y63=0,"",ROUNDUP(Y63/H63,0)*0.02175),"")</f>
        <v>0.0435</v>
      </c>
      <c r="AA63" s="108"/>
      <c r="AB63" s="109"/>
      <c r="AC63" s="110" t="s">
        <v>146</v>
      </c>
      <c r="AG63" s="111"/>
      <c r="AJ63" s="112" t="s">
        <v>147</v>
      </c>
      <c r="AK63" s="112" t="n">
        <v>604.8</v>
      </c>
      <c r="BB63" s="113" t="s">
        <v>1</v>
      </c>
      <c r="BM63" s="111" t="n">
        <f aca="false">IFERROR(X63*I63/H63,"0")</f>
        <v>20.8888888888889</v>
      </c>
      <c r="BN63" s="111" t="n">
        <f aca="false">IFERROR(Y63*I63/H63,"0")</f>
        <v>22.56</v>
      </c>
      <c r="BO63" s="111" t="n">
        <f aca="false">IFERROR(1/J63*(X63/H63),"0")</f>
        <v>0.0330687830687831</v>
      </c>
      <c r="BP63" s="111" t="n">
        <f aca="false">IFERROR(1/J63*(Y63/H63),"0")</f>
        <v>0.0357142857142857</v>
      </c>
    </row>
    <row r="64" customFormat="false" ht="27" hidden="false" customHeight="true" outlineLevel="0" collapsed="false">
      <c r="A64" s="96" t="s">
        <v>143</v>
      </c>
      <c r="B64" s="96" t="s">
        <v>148</v>
      </c>
      <c r="C64" s="97" t="n">
        <v>4301011948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149</v>
      </c>
      <c r="N64" s="101"/>
      <c r="O64" s="100" t="n">
        <v>55</v>
      </c>
      <c r="P64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150</v>
      </c>
      <c r="AG64" s="111"/>
      <c r="AJ64" s="112"/>
      <c r="AK64" s="112" t="n">
        <v>0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117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146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4301011192</v>
      </c>
      <c r="D68" s="98" t="n">
        <v>4607091382952</v>
      </c>
      <c r="E68" s="98"/>
      <c r="F68" s="99" t="n">
        <v>0.5</v>
      </c>
      <c r="G68" s="100" t="n">
        <v>6</v>
      </c>
      <c r="H68" s="99" t="n">
        <v>3</v>
      </c>
      <c r="I68" s="99" t="n">
        <v>3.21</v>
      </c>
      <c r="J68" s="100" t="n">
        <v>132</v>
      </c>
      <c r="K68" s="100" t="s">
        <v>126</v>
      </c>
      <c r="L68" s="100"/>
      <c r="M68" s="101" t="s">
        <v>117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161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162</v>
      </c>
      <c r="B69" s="96" t="s">
        <v>163</v>
      </c>
      <c r="C69" s="97" t="n">
        <v>4301011589</v>
      </c>
      <c r="D69" s="98" t="n">
        <v>4680115885899</v>
      </c>
      <c r="E69" s="98"/>
      <c r="F69" s="99" t="n">
        <v>0.35</v>
      </c>
      <c r="G69" s="100" t="n">
        <v>6</v>
      </c>
      <c r="H69" s="99" t="n">
        <v>2.1</v>
      </c>
      <c r="I69" s="99" t="n">
        <v>2.28</v>
      </c>
      <c r="J69" s="100" t="n">
        <v>182</v>
      </c>
      <c r="K69" s="100" t="s">
        <v>76</v>
      </c>
      <c r="L69" s="100"/>
      <c r="M69" s="101" t="s">
        <v>164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IFERROR(IF(Y69=0,"",ROUNDUP(Y69/H69,0)*0.00651),"")</f>
        <v/>
      </c>
      <c r="AA69" s="108"/>
      <c r="AB69" s="109"/>
      <c r="AC69" s="110" t="s">
        <v>165</v>
      </c>
      <c r="AG69" s="111"/>
      <c r="AJ69" s="112"/>
      <c r="AK69" s="112" t="n">
        <v>0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27" hidden="false" customHeight="true" outlineLevel="0" collapsed="false">
      <c r="A70" s="96" t="s">
        <v>166</v>
      </c>
      <c r="B70" s="96" t="s">
        <v>167</v>
      </c>
      <c r="C70" s="97" t="n">
        <v>4301011801</v>
      </c>
      <c r="D70" s="98" t="n">
        <v>4680115881419</v>
      </c>
      <c r="E70" s="98"/>
      <c r="F70" s="99" t="n">
        <v>0.45</v>
      </c>
      <c r="G70" s="100" t="n">
        <v>10</v>
      </c>
      <c r="H70" s="99" t="n">
        <v>4.5</v>
      </c>
      <c r="I70" s="99" t="n">
        <v>4.71</v>
      </c>
      <c r="J70" s="100" t="n">
        <v>132</v>
      </c>
      <c r="K70" s="100" t="s">
        <v>126</v>
      </c>
      <c r="L70" s="100" t="s">
        <v>145</v>
      </c>
      <c r="M70" s="101" t="s">
        <v>117</v>
      </c>
      <c r="N70" s="101"/>
      <c r="O70" s="100" t="n">
        <v>50</v>
      </c>
      <c r="P70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102"/>
      <c r="R70" s="102"/>
      <c r="S70" s="102"/>
      <c r="T70" s="102"/>
      <c r="U70" s="103"/>
      <c r="V70" s="103"/>
      <c r="W70" s="104" t="s">
        <v>69</v>
      </c>
      <c r="X70" s="105" t="n">
        <v>0</v>
      </c>
      <c r="Y70" s="106" t="n">
        <f aca="false">IFERROR(IF(X70="",0,CEILING((X70/$H70),1)*$H70),"")</f>
        <v>0</v>
      </c>
      <c r="Z70" s="107" t="str">
        <f aca="false">IFERROR(IF(Y70=0,"",ROUNDUP(Y70/H70,0)*0.00902),"")</f>
        <v/>
      </c>
      <c r="AA70" s="108"/>
      <c r="AB70" s="109"/>
      <c r="AC70" s="110" t="s">
        <v>146</v>
      </c>
      <c r="AG70" s="111"/>
      <c r="AJ70" s="112" t="s">
        <v>147</v>
      </c>
      <c r="AK70" s="112" t="n">
        <v>594</v>
      </c>
      <c r="BB70" s="113" t="s">
        <v>1</v>
      </c>
      <c r="BM70" s="111" t="n">
        <f aca="false">IFERROR(X70*I70/H70,"0")</f>
        <v>0</v>
      </c>
      <c r="BN70" s="111" t="n">
        <f aca="false">IFERROR(Y70*I70/H70,"0")</f>
        <v>0</v>
      </c>
      <c r="BO70" s="111" t="n">
        <f aca="false">IFERROR(1/J70*(X70/H70),"0")</f>
        <v>0</v>
      </c>
      <c r="BP70" s="111" t="n">
        <f aca="false">IFERROR(1/J70*(Y70/H70),"0")</f>
        <v>0</v>
      </c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72</v>
      </c>
      <c r="X71" s="117" t="n">
        <f aca="false">IFERROR(X62/H62,"0")+IFERROR(X63/H63,"0")+IFERROR(X64/H64,"0")+IFERROR(X65/H65,"0")+IFERROR(X66/H66,"0")+IFERROR(X67/H67,"0")+IFERROR(X68/H68,"0")+IFERROR(X69/H69,"0")+IFERROR(X70/H70,"0")</f>
        <v>1.85185185185185</v>
      </c>
      <c r="Y71" s="117" t="n">
        <f aca="false">IFERROR(Y62/H62,"0")+IFERROR(Y63/H63,"0")+IFERROR(Y64/H64,"0")+IFERROR(Y65/H65,"0")+IFERROR(Y66/H66,"0")+IFERROR(Y67/H67,"0")+IFERROR(Y68/H68,"0")+IFERROR(Y69/H69,"0")+IFERROR(Y70/H70,"0")</f>
        <v>2</v>
      </c>
      <c r="Z71" s="117" t="n">
        <f aca="false"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0.0435</v>
      </c>
      <c r="AA71" s="118"/>
      <c r="AB71" s="118"/>
      <c r="AC71" s="118"/>
    </row>
    <row r="72" customFormat="false" ht="12.75" hidden="false" customHeight="false" outlineLevel="0" collapsed="false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5" t="s">
        <v>71</v>
      </c>
      <c r="Q72" s="115"/>
      <c r="R72" s="115"/>
      <c r="S72" s="115"/>
      <c r="T72" s="115"/>
      <c r="U72" s="115"/>
      <c r="V72" s="115"/>
      <c r="W72" s="116" t="s">
        <v>69</v>
      </c>
      <c r="X72" s="117" t="n">
        <f aca="false">IFERROR(SUM(X62:X70),"0")</f>
        <v>20</v>
      </c>
      <c r="Y72" s="117" t="n">
        <f aca="false">IFERROR(SUM(Y62:Y70),"0")</f>
        <v>21.6</v>
      </c>
      <c r="Z72" s="116"/>
      <c r="AA72" s="118"/>
      <c r="AB72" s="118"/>
      <c r="AC72" s="118"/>
    </row>
    <row r="73" customFormat="false" ht="14.25" hidden="false" customHeight="true" outlineLevel="0" collapsed="false">
      <c r="A73" s="94" t="s">
        <v>168</v>
      </c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5"/>
      <c r="AB73" s="95"/>
      <c r="AC73" s="95"/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4301020298</v>
      </c>
      <c r="D74" s="98" t="n">
        <v>4680115881440</v>
      </c>
      <c r="E74" s="98"/>
      <c r="F74" s="99" t="n">
        <v>1.35</v>
      </c>
      <c r="G74" s="100" t="n">
        <v>8</v>
      </c>
      <c r="H74" s="99" t="n">
        <v>10.8</v>
      </c>
      <c r="I74" s="99" t="n">
        <v>11.28</v>
      </c>
      <c r="J74" s="100" t="n">
        <v>56</v>
      </c>
      <c r="K74" s="100" t="s">
        <v>116</v>
      </c>
      <c r="L74" s="100"/>
      <c r="M74" s="101" t="s">
        <v>117</v>
      </c>
      <c r="N74" s="101"/>
      <c r="O74" s="100" t="n">
        <v>50</v>
      </c>
      <c r="P74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50</v>
      </c>
      <c r="Y74" s="106" t="n">
        <f aca="false">IFERROR(IF(X74="",0,CEILING((X74/$H74),1)*$H74),"")</f>
        <v>54</v>
      </c>
      <c r="Z74" s="107" t="n">
        <f aca="false">IFERROR(IF(Y74=0,"",ROUNDUP(Y74/H74,0)*0.02175),"")</f>
        <v>0.10875</v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52.2222222222222</v>
      </c>
      <c r="BN74" s="111" t="n">
        <f aca="false">IFERROR(Y74*I74/H74,"0")</f>
        <v>56.4</v>
      </c>
      <c r="BO74" s="111" t="n">
        <f aca="false">IFERROR(1/J74*(X74/H74),"0")</f>
        <v>0.0826719576719577</v>
      </c>
      <c r="BP74" s="111" t="n">
        <f aca="false">IFERROR(1/J74*(Y74/H74),"0")</f>
        <v>0.0892857142857143</v>
      </c>
    </row>
    <row r="75" customFormat="false" ht="27" hidden="false" customHeight="true" outlineLevel="0" collapsed="false">
      <c r="A75" s="96" t="s">
        <v>172</v>
      </c>
      <c r="B75" s="96" t="s">
        <v>173</v>
      </c>
      <c r="C75" s="97" t="n">
        <v>4301020228</v>
      </c>
      <c r="D75" s="98" t="n">
        <v>4680115882751</v>
      </c>
      <c r="E75" s="98"/>
      <c r="F75" s="99" t="n">
        <v>0.45</v>
      </c>
      <c r="G75" s="100" t="n">
        <v>10</v>
      </c>
      <c r="H75" s="99" t="n">
        <v>4.5</v>
      </c>
      <c r="I75" s="99" t="n">
        <v>4.71</v>
      </c>
      <c r="J75" s="100" t="n">
        <v>132</v>
      </c>
      <c r="K75" s="100" t="s">
        <v>126</v>
      </c>
      <c r="L75" s="100"/>
      <c r="M75" s="101" t="s">
        <v>117</v>
      </c>
      <c r="N75" s="101"/>
      <c r="O75" s="100" t="n">
        <v>90</v>
      </c>
      <c r="P75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IFERROR(IF(Y75=0,"",ROUNDUP(Y75/H75,0)*0.00902),"")</f>
        <v/>
      </c>
      <c r="AA75" s="108"/>
      <c r="AB75" s="109"/>
      <c r="AC75" s="110" t="s">
        <v>174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16.5" hidden="false" customHeight="true" outlineLevel="0" collapsed="false">
      <c r="A76" s="96" t="s">
        <v>175</v>
      </c>
      <c r="B76" s="96" t="s">
        <v>176</v>
      </c>
      <c r="C76" s="97" t="n">
        <v>4301020358</v>
      </c>
      <c r="D76" s="98" t="n">
        <v>4680115885950</v>
      </c>
      <c r="E76" s="98"/>
      <c r="F76" s="99" t="n">
        <v>0.37</v>
      </c>
      <c r="G76" s="100" t="n">
        <v>6</v>
      </c>
      <c r="H76" s="99" t="n">
        <v>2.22</v>
      </c>
      <c r="I76" s="99" t="n">
        <v>2.4</v>
      </c>
      <c r="J76" s="100" t="n">
        <v>182</v>
      </c>
      <c r="K76" s="100" t="s">
        <v>76</v>
      </c>
      <c r="L76" s="100"/>
      <c r="M76" s="101" t="s">
        <v>77</v>
      </c>
      <c r="N76" s="101"/>
      <c r="O76" s="100" t="n">
        <v>50</v>
      </c>
      <c r="P76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171</v>
      </c>
      <c r="AG76" s="111"/>
      <c r="AJ76" s="112"/>
      <c r="AK76" s="112" t="n">
        <v>0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27" hidden="false" customHeight="true" outlineLevel="0" collapsed="false">
      <c r="A77" s="96" t="s">
        <v>177</v>
      </c>
      <c r="B77" s="96" t="s">
        <v>178</v>
      </c>
      <c r="C77" s="97" t="n">
        <v>4301020296</v>
      </c>
      <c r="D77" s="98" t="n">
        <v>4680115881433</v>
      </c>
      <c r="E77" s="98"/>
      <c r="F77" s="99" t="n">
        <v>0.45</v>
      </c>
      <c r="G77" s="100" t="n">
        <v>6</v>
      </c>
      <c r="H77" s="99" t="n">
        <v>2.7</v>
      </c>
      <c r="I77" s="99" t="n">
        <v>2.88</v>
      </c>
      <c r="J77" s="100" t="n">
        <v>182</v>
      </c>
      <c r="K77" s="100" t="s">
        <v>76</v>
      </c>
      <c r="L77" s="100" t="s">
        <v>145</v>
      </c>
      <c r="M77" s="101" t="s">
        <v>117</v>
      </c>
      <c r="N77" s="101"/>
      <c r="O77" s="100" t="n">
        <v>50</v>
      </c>
      <c r="P77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102"/>
      <c r="R77" s="102"/>
      <c r="S77" s="102"/>
      <c r="T77" s="102"/>
      <c r="U77" s="103"/>
      <c r="V77" s="103"/>
      <c r="W77" s="104" t="s">
        <v>69</v>
      </c>
      <c r="X77" s="105" t="n">
        <v>0</v>
      </c>
      <c r="Y77" s="106" t="n">
        <f aca="false">IFERROR(IF(X77="",0,CEILING((X77/$H77),1)*$H77),"")</f>
        <v>0</v>
      </c>
      <c r="Z77" s="107" t="str">
        <f aca="false">IFERROR(IF(Y77=0,"",ROUNDUP(Y77/H77,0)*0.00651),"")</f>
        <v/>
      </c>
      <c r="AA77" s="108"/>
      <c r="AB77" s="109"/>
      <c r="AC77" s="110" t="s">
        <v>171</v>
      </c>
      <c r="AG77" s="111"/>
      <c r="AJ77" s="112" t="s">
        <v>147</v>
      </c>
      <c r="AK77" s="112" t="n">
        <v>491.4</v>
      </c>
      <c r="BB77" s="113" t="s">
        <v>1</v>
      </c>
      <c r="BM77" s="111" t="n">
        <f aca="false">IFERROR(X77*I77/H77,"0")</f>
        <v>0</v>
      </c>
      <c r="BN77" s="111" t="n">
        <f aca="false">IFERROR(Y77*I77/H77,"0")</f>
        <v>0</v>
      </c>
      <c r="BO77" s="111" t="n">
        <f aca="false">IFERROR(1/J77*(X77/H77),"0")</f>
        <v>0</v>
      </c>
      <c r="BP77" s="111" t="n">
        <f aca="false">IFERROR(1/J77*(Y77/H77),"0")</f>
        <v>0</v>
      </c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72</v>
      </c>
      <c r="X78" s="117" t="n">
        <f aca="false">IFERROR(X74/H74,"0")+IFERROR(X75/H75,"0")+IFERROR(X76/H76,"0")+IFERROR(X77/H77,"0")</f>
        <v>4.62962962962963</v>
      </c>
      <c r="Y78" s="117" t="n">
        <f aca="false">IFERROR(Y74/H74,"0")+IFERROR(Y75/H75,"0")+IFERROR(Y76/H76,"0")+IFERROR(Y77/H77,"0")</f>
        <v>5</v>
      </c>
      <c r="Z78" s="117" t="n">
        <f aca="false">IFERROR(IF(Z74="",0,Z74),"0")+IFERROR(IF(Z75="",0,Z75),"0")+IFERROR(IF(Z76="",0,Z76),"0")+IFERROR(IF(Z77="",0,Z77),"0")</f>
        <v>0.10875</v>
      </c>
      <c r="AA78" s="118"/>
      <c r="AB78" s="118"/>
      <c r="AC78" s="118"/>
    </row>
    <row r="79" customFormat="false" ht="12.75" hidden="false" customHeight="false" outlineLevel="0" collapsed="false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5" t="s">
        <v>71</v>
      </c>
      <c r="Q79" s="115"/>
      <c r="R79" s="115"/>
      <c r="S79" s="115"/>
      <c r="T79" s="115"/>
      <c r="U79" s="115"/>
      <c r="V79" s="115"/>
      <c r="W79" s="116" t="s">
        <v>69</v>
      </c>
      <c r="X79" s="117" t="n">
        <f aca="false">IFERROR(SUM(X74:X77),"0")</f>
        <v>50</v>
      </c>
      <c r="Y79" s="117" t="n">
        <f aca="false">IFERROR(SUM(Y74:Y77),"0")</f>
        <v>54</v>
      </c>
      <c r="Z79" s="116"/>
      <c r="AA79" s="118"/>
      <c r="AB79" s="118"/>
      <c r="AC79" s="118"/>
    </row>
    <row r="80" customFormat="false" ht="14.25" hidden="false" customHeight="true" outlineLevel="0" collapsed="false">
      <c r="A80" s="94" t="s">
        <v>64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5"/>
      <c r="AB80" s="95"/>
      <c r="AC80" s="95"/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4301031242</v>
      </c>
      <c r="D81" s="98" t="n">
        <v>4680115885066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4301031240</v>
      </c>
      <c r="D82" s="98" t="n">
        <v>4680115885042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16.5" hidden="false" customHeight="true" outlineLevel="0" collapsed="false">
      <c r="A83" s="96" t="s">
        <v>185</v>
      </c>
      <c r="B83" s="96" t="s">
        <v>186</v>
      </c>
      <c r="C83" s="97" t="n">
        <v>4301031315</v>
      </c>
      <c r="D83" s="98" t="n">
        <v>4680115885080</v>
      </c>
      <c r="E83" s="98"/>
      <c r="F83" s="99" t="n">
        <v>0.7</v>
      </c>
      <c r="G83" s="100" t="n">
        <v>6</v>
      </c>
      <c r="H83" s="99" t="n">
        <v>4.2</v>
      </c>
      <c r="I83" s="99" t="n">
        <v>4.41</v>
      </c>
      <c r="J83" s="100" t="n">
        <v>132</v>
      </c>
      <c r="K83" s="100" t="s">
        <v>126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IFERROR(IF(Y83=0,"",ROUNDUP(Y83/H83,0)*0.00902),"")</f>
        <v/>
      </c>
      <c r="AA83" s="108"/>
      <c r="AB83" s="109"/>
      <c r="AC83" s="110" t="s">
        <v>187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188</v>
      </c>
      <c r="B84" s="96" t="s">
        <v>189</v>
      </c>
      <c r="C84" s="97" t="n">
        <v>4301031243</v>
      </c>
      <c r="D84" s="98" t="n">
        <v>4680115885073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190</v>
      </c>
      <c r="B85" s="96" t="s">
        <v>191</v>
      </c>
      <c r="C85" s="97" t="n">
        <v>4301031241</v>
      </c>
      <c r="D85" s="98" t="n">
        <v>4680115885059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27" hidden="false" customHeight="true" outlineLevel="0" collapsed="false">
      <c r="A86" s="96" t="s">
        <v>192</v>
      </c>
      <c r="B86" s="96" t="s">
        <v>193</v>
      </c>
      <c r="C86" s="97" t="n">
        <v>4301031316</v>
      </c>
      <c r="D86" s="98" t="n">
        <v>4680115885097</v>
      </c>
      <c r="E86" s="98"/>
      <c r="F86" s="99" t="n">
        <v>0.3</v>
      </c>
      <c r="G86" s="100" t="n">
        <v>6</v>
      </c>
      <c r="H86" s="99" t="n">
        <v>1.8</v>
      </c>
      <c r="I86" s="99" t="n">
        <v>1.9</v>
      </c>
      <c r="J86" s="100" t="n">
        <v>234</v>
      </c>
      <c r="K86" s="100" t="s">
        <v>67</v>
      </c>
      <c r="L86" s="100"/>
      <c r="M86" s="101" t="s">
        <v>68</v>
      </c>
      <c r="N86" s="101"/>
      <c r="O86" s="100" t="n">
        <v>40</v>
      </c>
      <c r="P86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102"/>
      <c r="R86" s="102"/>
      <c r="S86" s="102"/>
      <c r="T86" s="102"/>
      <c r="U86" s="103"/>
      <c r="V86" s="103"/>
      <c r="W86" s="104" t="s">
        <v>69</v>
      </c>
      <c r="X86" s="105" t="n">
        <v>0</v>
      </c>
      <c r="Y86" s="106" t="n">
        <f aca="false">IFERROR(IF(X86="",0,CEILING((X86/$H86),1)*$H86),"")</f>
        <v>0</v>
      </c>
      <c r="Z86" s="107" t="str">
        <f aca="false">IFERROR(IF(Y86=0,"",ROUNDUP(Y86/H86,0)*0.00502),"")</f>
        <v/>
      </c>
      <c r="AA86" s="108"/>
      <c r="AB86" s="109"/>
      <c r="AC86" s="110" t="s">
        <v>187</v>
      </c>
      <c r="AG86" s="111"/>
      <c r="AJ86" s="112"/>
      <c r="AK86" s="112" t="n">
        <v>0</v>
      </c>
      <c r="BB86" s="113" t="s">
        <v>1</v>
      </c>
      <c r="BM86" s="111" t="n">
        <f aca="false">IFERROR(X86*I86/H86,"0")</f>
        <v>0</v>
      </c>
      <c r="BN86" s="111" t="n">
        <f aca="false">IFERROR(Y86*I86/H86,"0")</f>
        <v>0</v>
      </c>
      <c r="BO86" s="111" t="n">
        <f aca="false">IFERROR(1/J86*(X86/H86),"0")</f>
        <v>0</v>
      </c>
      <c r="BP86" s="111" t="n">
        <f aca="false">IFERROR(1/J86*(Y86/H86),"0")</f>
        <v>0</v>
      </c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72</v>
      </c>
      <c r="X87" s="117" t="n">
        <f aca="false">IFERROR(X81/H81,"0")+IFERROR(X82/H82,"0")+IFERROR(X83/H83,"0")+IFERROR(X84/H84,"0")+IFERROR(X85/H85,"0")+IFERROR(X86/H86,"0")</f>
        <v>0</v>
      </c>
      <c r="Y87" s="117" t="n">
        <f aca="false">IFERROR(Y81/H81,"0")+IFERROR(Y82/H82,"0")+IFERROR(Y83/H83,"0")+IFERROR(Y84/H84,"0")+IFERROR(Y85/H85,"0")+IFERROR(Y86/H86,"0")</f>
        <v>0</v>
      </c>
      <c r="Z87" s="117" t="n">
        <f aca="false">IFERROR(IF(Z81="",0,Z81),"0")+IFERROR(IF(Z82="",0,Z82),"0")+IFERROR(IF(Z83="",0,Z83),"0")+IFERROR(IF(Z84="",0,Z84),"0")+IFERROR(IF(Z85="",0,Z85),"0")+IFERROR(IF(Z86="",0,Z86),"0")</f>
        <v>0</v>
      </c>
      <c r="AA87" s="118"/>
      <c r="AB87" s="118"/>
      <c r="AC87" s="118"/>
    </row>
    <row r="88" customFormat="false" ht="12.75" hidden="false" customHeight="false" outlineLevel="0" collapsed="false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5" t="s">
        <v>71</v>
      </c>
      <c r="Q88" s="115"/>
      <c r="R88" s="115"/>
      <c r="S88" s="115"/>
      <c r="T88" s="115"/>
      <c r="U88" s="115"/>
      <c r="V88" s="115"/>
      <c r="W88" s="116" t="s">
        <v>69</v>
      </c>
      <c r="X88" s="117" t="n">
        <f aca="false">IFERROR(SUM(X81:X86),"0")</f>
        <v>0</v>
      </c>
      <c r="Y88" s="117" t="n">
        <f aca="false">IFERROR(SUM(Y81:Y86),"0")</f>
        <v>0</v>
      </c>
      <c r="Z88" s="116"/>
      <c r="AA88" s="118"/>
      <c r="AB88" s="118"/>
      <c r="AC88" s="118"/>
    </row>
    <row r="89" customFormat="false" ht="14.25" hidden="false" customHeight="true" outlineLevel="0" collapsed="false">
      <c r="A89" s="94" t="s">
        <v>73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5"/>
      <c r="AB89" s="95"/>
      <c r="AC89" s="95"/>
    </row>
    <row r="90" customFormat="false" ht="16.5" hidden="false" customHeight="true" outlineLevel="0" collapsed="false">
      <c r="A90" s="96" t="s">
        <v>194</v>
      </c>
      <c r="B90" s="96" t="s">
        <v>195</v>
      </c>
      <c r="C90" s="97" t="n">
        <v>4301051838</v>
      </c>
      <c r="D90" s="98" t="n">
        <v>4680115881891</v>
      </c>
      <c r="E90" s="98"/>
      <c r="F90" s="99" t="n">
        <v>1.4</v>
      </c>
      <c r="G90" s="100" t="n">
        <v>6</v>
      </c>
      <c r="H90" s="99" t="n">
        <v>8.4</v>
      </c>
      <c r="I90" s="99" t="n">
        <v>8.964</v>
      </c>
      <c r="J90" s="100" t="n">
        <v>56</v>
      </c>
      <c r="K90" s="100" t="s">
        <v>116</v>
      </c>
      <c r="L90" s="100"/>
      <c r="M90" s="101" t="s">
        <v>77</v>
      </c>
      <c r="N90" s="101"/>
      <c r="O90" s="100" t="n">
        <v>40</v>
      </c>
      <c r="P90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197</v>
      </c>
      <c r="B91" s="96" t="s">
        <v>198</v>
      </c>
      <c r="C91" s="97" t="n">
        <v>4301051846</v>
      </c>
      <c r="D91" s="98" t="n">
        <v>4680115885769</v>
      </c>
      <c r="E91" s="98"/>
      <c r="F91" s="99" t="n">
        <v>1.4</v>
      </c>
      <c r="G91" s="100" t="n">
        <v>6</v>
      </c>
      <c r="H91" s="99" t="n">
        <v>8.4</v>
      </c>
      <c r="I91" s="99" t="n">
        <v>8.88</v>
      </c>
      <c r="J91" s="100" t="n">
        <v>56</v>
      </c>
      <c r="K91" s="100" t="s">
        <v>116</v>
      </c>
      <c r="L91" s="100"/>
      <c r="M91" s="101" t="s">
        <v>77</v>
      </c>
      <c r="N91" s="101"/>
      <c r="O91" s="100" t="n">
        <v>45</v>
      </c>
      <c r="P91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37.5" hidden="false" customHeight="true" outlineLevel="0" collapsed="false">
      <c r="A92" s="96" t="s">
        <v>200</v>
      </c>
      <c r="B92" s="96" t="s">
        <v>201</v>
      </c>
      <c r="C92" s="97" t="n">
        <v>4301051822</v>
      </c>
      <c r="D92" s="98" t="n">
        <v>4680115884410</v>
      </c>
      <c r="E92" s="98"/>
      <c r="F92" s="99" t="n">
        <v>1.4</v>
      </c>
      <c r="G92" s="100" t="n">
        <v>6</v>
      </c>
      <c r="H92" s="99" t="n">
        <v>8.4</v>
      </c>
      <c r="I92" s="99" t="n">
        <v>8.952</v>
      </c>
      <c r="J92" s="100" t="n">
        <v>56</v>
      </c>
      <c r="K92" s="100" t="s">
        <v>116</v>
      </c>
      <c r="L92" s="100"/>
      <c r="M92" s="101" t="s">
        <v>68</v>
      </c>
      <c r="N92" s="101"/>
      <c r="O92" s="100" t="n">
        <v>40</v>
      </c>
      <c r="P92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IFERROR(IF(Y92=0,"",ROUNDUP(Y92/H92,0)*0.02175),"")</f>
        <v/>
      </c>
      <c r="AA92" s="108"/>
      <c r="AB92" s="109"/>
      <c r="AC92" s="110" t="s">
        <v>202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16.5" hidden="false" customHeight="true" outlineLevel="0" collapsed="false">
      <c r="A93" s="96" t="s">
        <v>203</v>
      </c>
      <c r="B93" s="96" t="s">
        <v>204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2.046</v>
      </c>
      <c r="J93" s="100" t="n">
        <v>182</v>
      </c>
      <c r="K93" s="100" t="s">
        <v>76</v>
      </c>
      <c r="L93" s="100"/>
      <c r="M93" s="101" t="s">
        <v>77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196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4301051844</v>
      </c>
      <c r="D94" s="98" t="n">
        <v>4680115885929</v>
      </c>
      <c r="E94" s="98"/>
      <c r="F94" s="99" t="n">
        <v>0.42</v>
      </c>
      <c r="G94" s="100" t="n">
        <v>6</v>
      </c>
      <c r="H94" s="99" t="n">
        <v>2.52</v>
      </c>
      <c r="I94" s="99" t="n">
        <v>2.7</v>
      </c>
      <c r="J94" s="100" t="n">
        <v>182</v>
      </c>
      <c r="K94" s="100" t="s">
        <v>76</v>
      </c>
      <c r="L94" s="100"/>
      <c r="M94" s="101" t="s">
        <v>77</v>
      </c>
      <c r="N94" s="101"/>
      <c r="O94" s="100" t="n">
        <v>45</v>
      </c>
      <c r="P94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207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37.5" hidden="false" customHeight="true" outlineLevel="0" collapsed="false">
      <c r="A95" s="96" t="s">
        <v>208</v>
      </c>
      <c r="B95" s="96" t="s">
        <v>209</v>
      </c>
      <c r="C95" s="97" t="n">
        <v>4301051827</v>
      </c>
      <c r="D95" s="98" t="n">
        <v>4680115884403</v>
      </c>
      <c r="E95" s="98"/>
      <c r="F95" s="99" t="n">
        <v>0.3</v>
      </c>
      <c r="G95" s="100" t="n">
        <v>6</v>
      </c>
      <c r="H95" s="99" t="n">
        <v>1.8</v>
      </c>
      <c r="I95" s="99" t="n">
        <v>1.98</v>
      </c>
      <c r="J95" s="100" t="n">
        <v>182</v>
      </c>
      <c r="K95" s="100" t="s">
        <v>76</v>
      </c>
      <c r="L95" s="100"/>
      <c r="M95" s="101" t="s">
        <v>68</v>
      </c>
      <c r="N95" s="101"/>
      <c r="O95" s="100" t="n">
        <v>40</v>
      </c>
      <c r="P95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102"/>
      <c r="R95" s="102"/>
      <c r="S95" s="102"/>
      <c r="T95" s="102"/>
      <c r="U95" s="103"/>
      <c r="V95" s="103"/>
      <c r="W95" s="104" t="s">
        <v>69</v>
      </c>
      <c r="X95" s="105" t="n">
        <v>0</v>
      </c>
      <c r="Y95" s="106" t="n">
        <f aca="false">IFERROR(IF(X95="",0,CEILING((X95/$H95),1)*$H95),"")</f>
        <v>0</v>
      </c>
      <c r="Z95" s="107" t="str">
        <f aca="false">IFERROR(IF(Y95=0,"",ROUNDUP(Y95/H95,0)*0.00651),"")</f>
        <v/>
      </c>
      <c r="AA95" s="108"/>
      <c r="AB95" s="109"/>
      <c r="AC95" s="110" t="s">
        <v>202</v>
      </c>
      <c r="AG95" s="111"/>
      <c r="AJ95" s="112"/>
      <c r="AK95" s="112" t="n">
        <v>0</v>
      </c>
      <c r="BB95" s="113" t="s">
        <v>1</v>
      </c>
      <c r="BM95" s="111" t="n">
        <f aca="false">IFERROR(X95*I95/H95,"0")</f>
        <v>0</v>
      </c>
      <c r="BN95" s="111" t="n">
        <f aca="false">IFERROR(Y95*I95/H95,"0")</f>
        <v>0</v>
      </c>
      <c r="BO95" s="111" t="n">
        <f aca="false">IFERROR(1/J95*(X95/H95),"0")</f>
        <v>0</v>
      </c>
      <c r="BP95" s="111" t="n">
        <f aca="false">IFERROR(1/J95*(Y95/H95),"0")</f>
        <v>0</v>
      </c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72</v>
      </c>
      <c r="X96" s="117" t="n">
        <f aca="false">IFERROR(X90/H90,"0")+IFERROR(X91/H91,"0")+IFERROR(X92/H92,"0")+IFERROR(X93/H93,"0")+IFERROR(X94/H94,"0")+IFERROR(X95/H95,"0")</f>
        <v>0</v>
      </c>
      <c r="Y96" s="117" t="n">
        <f aca="false">IFERROR(Y90/H90,"0")+IFERROR(Y91/H91,"0")+IFERROR(Y92/H92,"0")+IFERROR(Y93/H93,"0")+IFERROR(Y94/H94,"0")+IFERROR(Y95/H95,"0")</f>
        <v>0</v>
      </c>
      <c r="Z96" s="117" t="n">
        <f aca="false">IFERROR(IF(Z90="",0,Z90),"0")+IFERROR(IF(Z91="",0,Z91),"0")+IFERROR(IF(Z92="",0,Z92),"0")+IFERROR(IF(Z93="",0,Z93),"0")+IFERROR(IF(Z94="",0,Z94),"0")+IFERROR(IF(Z95="",0,Z95),"0")</f>
        <v>0</v>
      </c>
      <c r="AA96" s="118"/>
      <c r="AB96" s="118"/>
      <c r="AC96" s="118"/>
    </row>
    <row r="97" customFormat="false" ht="12.75" hidden="false" customHeight="false" outlineLevel="0" collapsed="false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 t="s">
        <v>71</v>
      </c>
      <c r="Q97" s="115"/>
      <c r="R97" s="115"/>
      <c r="S97" s="115"/>
      <c r="T97" s="115"/>
      <c r="U97" s="115"/>
      <c r="V97" s="115"/>
      <c r="W97" s="116" t="s">
        <v>69</v>
      </c>
      <c r="X97" s="117" t="n">
        <f aca="false">IFERROR(SUM(X90:X95),"0")</f>
        <v>0</v>
      </c>
      <c r="Y97" s="117" t="n">
        <f aca="false">IFERROR(SUM(Y90:Y95),"0")</f>
        <v>0</v>
      </c>
      <c r="Z97" s="116"/>
      <c r="AA97" s="118"/>
      <c r="AB97" s="118"/>
      <c r="AC97" s="118"/>
    </row>
    <row r="98" customFormat="false" ht="14.25" hidden="false" customHeight="true" outlineLevel="0" collapsed="false">
      <c r="A98" s="94" t="s">
        <v>210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5"/>
      <c r="AB98" s="95"/>
      <c r="AC98" s="95"/>
    </row>
    <row r="99" customFormat="false" ht="37.5" hidden="false" customHeight="true" outlineLevel="0" collapsed="false">
      <c r="A99" s="96" t="s">
        <v>211</v>
      </c>
      <c r="B99" s="96" t="s">
        <v>212</v>
      </c>
      <c r="C99" s="97" t="n">
        <v>4301060366</v>
      </c>
      <c r="D99" s="98" t="n">
        <v>4680115881532</v>
      </c>
      <c r="E99" s="98"/>
      <c r="F99" s="99" t="n">
        <v>1.3</v>
      </c>
      <c r="G99" s="100" t="n">
        <v>6</v>
      </c>
      <c r="H99" s="99" t="n">
        <v>7.8</v>
      </c>
      <c r="I99" s="99" t="n">
        <v>8.28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213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37.5" hidden="false" customHeight="true" outlineLevel="0" collapsed="false">
      <c r="A100" s="96" t="s">
        <v>211</v>
      </c>
      <c r="B100" s="96" t="s">
        <v>214</v>
      </c>
      <c r="C100" s="97" t="n">
        <v>4301060371</v>
      </c>
      <c r="D100" s="98" t="n">
        <v>4680115881532</v>
      </c>
      <c r="E100" s="98"/>
      <c r="F100" s="99" t="n">
        <v>1.4</v>
      </c>
      <c r="G100" s="100" t="n">
        <v>6</v>
      </c>
      <c r="H100" s="99" t="n">
        <v>8.4</v>
      </c>
      <c r="I100" s="99" t="n">
        <v>8.964</v>
      </c>
      <c r="J100" s="100" t="n">
        <v>56</v>
      </c>
      <c r="K100" s="100" t="s">
        <v>116</v>
      </c>
      <c r="L100" s="100"/>
      <c r="M100" s="101" t="s">
        <v>68</v>
      </c>
      <c r="N100" s="101"/>
      <c r="O100" s="100" t="n">
        <v>30</v>
      </c>
      <c r="P100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IFERROR(IF(Y100=0,"",ROUNDUP(Y100/H100,0)*0.02175),"")</f>
        <v/>
      </c>
      <c r="AA100" s="108"/>
      <c r="AB100" s="109"/>
      <c r="AC100" s="110" t="s">
        <v>213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27" hidden="false" customHeight="true" outlineLevel="0" collapsed="false">
      <c r="A101" s="96" t="s">
        <v>215</v>
      </c>
      <c r="B101" s="96" t="s">
        <v>216</v>
      </c>
      <c r="C101" s="97" t="n">
        <v>4301060351</v>
      </c>
      <c r="D101" s="98" t="n">
        <v>4680115881464</v>
      </c>
      <c r="E101" s="98"/>
      <c r="F101" s="99" t="n">
        <v>0.4</v>
      </c>
      <c r="G101" s="100" t="n">
        <v>6</v>
      </c>
      <c r="H101" s="99" t="n">
        <v>2.4</v>
      </c>
      <c r="I101" s="99" t="n">
        <v>2.61</v>
      </c>
      <c r="J101" s="100" t="n">
        <v>132</v>
      </c>
      <c r="K101" s="100" t="s">
        <v>126</v>
      </c>
      <c r="L101" s="100"/>
      <c r="M101" s="101" t="s">
        <v>77</v>
      </c>
      <c r="N101" s="101"/>
      <c r="O101" s="100" t="n">
        <v>30</v>
      </c>
      <c r="P101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102"/>
      <c r="R101" s="102"/>
      <c r="S101" s="102"/>
      <c r="T101" s="102"/>
      <c r="U101" s="103"/>
      <c r="V101" s="103"/>
      <c r="W101" s="104" t="s">
        <v>69</v>
      </c>
      <c r="X101" s="105" t="n">
        <v>0</v>
      </c>
      <c r="Y101" s="106" t="n">
        <f aca="false">IFERROR(IF(X101="",0,CEILING((X101/$H101),1)*$H101),"")</f>
        <v>0</v>
      </c>
      <c r="Z101" s="107" t="str">
        <f aca="false">IFERROR(IF(Y101=0,"",ROUNDUP(Y101/H101,0)*0.00902),"")</f>
        <v/>
      </c>
      <c r="AA101" s="108"/>
      <c r="AB101" s="109"/>
      <c r="AC101" s="110" t="s">
        <v>217</v>
      </c>
      <c r="AG101" s="111"/>
      <c r="AJ101" s="112"/>
      <c r="AK101" s="112" t="n">
        <v>0</v>
      </c>
      <c r="BB101" s="113" t="s">
        <v>1</v>
      </c>
      <c r="BM101" s="111" t="n">
        <f aca="false">IFERROR(X101*I101/H101,"0")</f>
        <v>0</v>
      </c>
      <c r="BN101" s="111" t="n">
        <f aca="false">IFERROR(Y101*I101/H101,"0")</f>
        <v>0</v>
      </c>
      <c r="BO101" s="111" t="n">
        <f aca="false">IFERROR(1/J101*(X101/H101),"0")</f>
        <v>0</v>
      </c>
      <c r="BP101" s="111" t="n">
        <f aca="false">IFERROR(1/J101*(Y101/H101),"0")</f>
        <v>0</v>
      </c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72</v>
      </c>
      <c r="X102" s="117" t="n">
        <f aca="false">IFERROR(X99/H99,"0")+IFERROR(X100/H100,"0")+IFERROR(X101/H101,"0")</f>
        <v>0</v>
      </c>
      <c r="Y102" s="117" t="n">
        <f aca="false">IFERROR(Y99/H99,"0")+IFERROR(Y100/H100,"0")+IFERROR(Y101/H101,"0")</f>
        <v>0</v>
      </c>
      <c r="Z102" s="117" t="n">
        <f aca="false">IFERROR(IF(Z99="",0,Z99),"0")+IFERROR(IF(Z100="",0,Z100),"0")+IFERROR(IF(Z101="",0,Z101),"0")</f>
        <v>0</v>
      </c>
      <c r="AA102" s="118"/>
      <c r="AB102" s="118"/>
      <c r="AC102" s="118"/>
    </row>
    <row r="103" customFormat="false" ht="12.75" hidden="false" customHeight="false" outlineLevel="0" collapsed="false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5" t="s">
        <v>71</v>
      </c>
      <c r="Q103" s="115"/>
      <c r="R103" s="115"/>
      <c r="S103" s="115"/>
      <c r="T103" s="115"/>
      <c r="U103" s="115"/>
      <c r="V103" s="115"/>
      <c r="W103" s="116" t="s">
        <v>69</v>
      </c>
      <c r="X103" s="117" t="n">
        <f aca="false">IFERROR(SUM(X99:X101),"0")</f>
        <v>0</v>
      </c>
      <c r="Y103" s="117" t="n">
        <f aca="false">IFERROR(SUM(Y99:Y101),"0")</f>
        <v>0</v>
      </c>
      <c r="Z103" s="116"/>
      <c r="AA103" s="118"/>
      <c r="AB103" s="118"/>
      <c r="AC103" s="118"/>
    </row>
    <row r="104" customFormat="false" ht="16.5" hidden="false" customHeight="true" outlineLevel="0" collapsed="false">
      <c r="A104" s="92" t="s">
        <v>218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3"/>
      <c r="AB104" s="93"/>
      <c r="AC104" s="93"/>
    </row>
    <row r="105" customFormat="false" ht="14.25" hidden="false" customHeight="true" outlineLevel="0" collapsed="false">
      <c r="A105" s="94" t="s">
        <v>113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5"/>
      <c r="AB105" s="95"/>
      <c r="AC105" s="95"/>
    </row>
    <row r="106" customFormat="false" ht="27" hidden="false" customHeight="true" outlineLevel="0" collapsed="false">
      <c r="A106" s="96" t="s">
        <v>219</v>
      </c>
      <c r="B106" s="96" t="s">
        <v>220</v>
      </c>
      <c r="C106" s="97" t="n">
        <v>4301011468</v>
      </c>
      <c r="D106" s="98" t="n">
        <v>4680115881327</v>
      </c>
      <c r="E106" s="98"/>
      <c r="F106" s="99" t="n">
        <v>1.35</v>
      </c>
      <c r="G106" s="100" t="n">
        <v>8</v>
      </c>
      <c r="H106" s="99" t="n">
        <v>10.8</v>
      </c>
      <c r="I106" s="99" t="n">
        <v>11.28</v>
      </c>
      <c r="J106" s="100" t="n">
        <v>56</v>
      </c>
      <c r="K106" s="100" t="s">
        <v>116</v>
      </c>
      <c r="L106" s="100"/>
      <c r="M106" s="101" t="s">
        <v>164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20</v>
      </c>
      <c r="Y106" s="106" t="n">
        <f aca="false">IFERROR(IF(X106="",0,CEILING((X106/$H106),1)*$H106),"")</f>
        <v>21.6</v>
      </c>
      <c r="Z106" s="107" t="n">
        <f aca="false">IFERROR(IF(Y106=0,"",ROUNDUP(Y106/H106,0)*0.02175),"")</f>
        <v>0.0435</v>
      </c>
      <c r="AA106" s="108"/>
      <c r="AB106" s="109"/>
      <c r="AC106" s="110" t="s">
        <v>221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20.8888888888889</v>
      </c>
      <c r="BN106" s="111" t="n">
        <f aca="false">IFERROR(Y106*I106/H106,"0")</f>
        <v>22.56</v>
      </c>
      <c r="BO106" s="111" t="n">
        <f aca="false">IFERROR(1/J106*(X106/H106),"0")</f>
        <v>0.0330687830687831</v>
      </c>
      <c r="BP106" s="111" t="n">
        <f aca="false">IFERROR(1/J106*(Y106/H106),"0")</f>
        <v>0.0357142857142857</v>
      </c>
    </row>
    <row r="107" customFormat="false" ht="16.5" hidden="false" customHeight="true" outlineLevel="0" collapsed="false">
      <c r="A107" s="96" t="s">
        <v>222</v>
      </c>
      <c r="B107" s="96" t="s">
        <v>223</v>
      </c>
      <c r="C107" s="97" t="n">
        <v>4301011476</v>
      </c>
      <c r="D107" s="98" t="n">
        <v>4680115881518</v>
      </c>
      <c r="E107" s="98"/>
      <c r="F107" s="99" t="n">
        <v>0.4</v>
      </c>
      <c r="G107" s="100" t="n">
        <v>10</v>
      </c>
      <c r="H107" s="99" t="n">
        <v>4</v>
      </c>
      <c r="I107" s="99" t="n">
        <v>4.21</v>
      </c>
      <c r="J107" s="100" t="n">
        <v>132</v>
      </c>
      <c r="K107" s="100" t="s">
        <v>126</v>
      </c>
      <c r="L107" s="100"/>
      <c r="M107" s="101" t="s">
        <v>77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221</v>
      </c>
      <c r="AG107" s="111"/>
      <c r="AJ107" s="112"/>
      <c r="AK107" s="112" t="n">
        <v>0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27" hidden="false" customHeight="true" outlineLevel="0" collapsed="false">
      <c r="A108" s="96" t="s">
        <v>224</v>
      </c>
      <c r="B108" s="96" t="s">
        <v>225</v>
      </c>
      <c r="C108" s="97" t="n">
        <v>4301011443</v>
      </c>
      <c r="D108" s="98" t="n">
        <v>4680115881303</v>
      </c>
      <c r="E108" s="98"/>
      <c r="F108" s="99" t="n">
        <v>0.45</v>
      </c>
      <c r="G108" s="100" t="n">
        <v>10</v>
      </c>
      <c r="H108" s="99" t="n">
        <v>4.5</v>
      </c>
      <c r="I108" s="99" t="n">
        <v>4.71</v>
      </c>
      <c r="J108" s="100" t="n">
        <v>132</v>
      </c>
      <c r="K108" s="100" t="s">
        <v>126</v>
      </c>
      <c r="L108" s="100" t="s">
        <v>127</v>
      </c>
      <c r="M108" s="101" t="s">
        <v>164</v>
      </c>
      <c r="N108" s="101"/>
      <c r="O108" s="100" t="n">
        <v>50</v>
      </c>
      <c r="P108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102"/>
      <c r="R108" s="102"/>
      <c r="S108" s="102"/>
      <c r="T108" s="102"/>
      <c r="U108" s="103"/>
      <c r="V108" s="103"/>
      <c r="W108" s="104" t="s">
        <v>69</v>
      </c>
      <c r="X108" s="105" t="n">
        <v>0</v>
      </c>
      <c r="Y108" s="106" t="n">
        <f aca="false">IFERROR(IF(X108="",0,CEILING((X108/$H108),1)*$H108),"")</f>
        <v>0</v>
      </c>
      <c r="Z108" s="107" t="str">
        <f aca="false">IFERROR(IF(Y108=0,"",ROUNDUP(Y108/H108,0)*0.00902),"")</f>
        <v/>
      </c>
      <c r="AA108" s="108"/>
      <c r="AB108" s="109"/>
      <c r="AC108" s="110" t="s">
        <v>226</v>
      </c>
      <c r="AG108" s="111"/>
      <c r="AJ108" s="112" t="s">
        <v>128</v>
      </c>
      <c r="AK108" s="112" t="n">
        <v>54</v>
      </c>
      <c r="BB108" s="113" t="s">
        <v>1</v>
      </c>
      <c r="BM108" s="111" t="n">
        <f aca="false">IFERROR(X108*I108/H108,"0")</f>
        <v>0</v>
      </c>
      <c r="BN108" s="111" t="n">
        <f aca="false">IFERROR(Y108*I108/H108,"0")</f>
        <v>0</v>
      </c>
      <c r="BO108" s="111" t="n">
        <f aca="false">IFERROR(1/J108*(X108/H108),"0")</f>
        <v>0</v>
      </c>
      <c r="BP108" s="111" t="n">
        <f aca="false">IFERROR(1/J108*(Y108/H108),"0")</f>
        <v>0</v>
      </c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72</v>
      </c>
      <c r="X109" s="117" t="n">
        <f aca="false">IFERROR(X106/H106,"0")+IFERROR(X107/H107,"0")+IFERROR(X108/H108,"0")</f>
        <v>1.85185185185185</v>
      </c>
      <c r="Y109" s="117" t="n">
        <f aca="false">IFERROR(Y106/H106,"0")+IFERROR(Y107/H107,"0")+IFERROR(Y108/H108,"0")</f>
        <v>2</v>
      </c>
      <c r="Z109" s="117" t="n">
        <f aca="false">IFERROR(IF(Z106="",0,Z106),"0")+IFERROR(IF(Z107="",0,Z107),"0")+IFERROR(IF(Z108="",0,Z108),"0")</f>
        <v>0.0435</v>
      </c>
      <c r="AA109" s="118"/>
      <c r="AB109" s="118"/>
      <c r="AC109" s="118"/>
    </row>
    <row r="110" customFormat="false" ht="12.75" hidden="false" customHeight="false" outlineLevel="0" collapsed="false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5" t="s">
        <v>71</v>
      </c>
      <c r="Q110" s="115"/>
      <c r="R110" s="115"/>
      <c r="S110" s="115"/>
      <c r="T110" s="115"/>
      <c r="U110" s="115"/>
      <c r="V110" s="115"/>
      <c r="W110" s="116" t="s">
        <v>69</v>
      </c>
      <c r="X110" s="117" t="n">
        <f aca="false">IFERROR(SUM(X106:X108),"0")</f>
        <v>20</v>
      </c>
      <c r="Y110" s="117" t="n">
        <f aca="false">IFERROR(SUM(Y106:Y108),"0")</f>
        <v>21.6</v>
      </c>
      <c r="Z110" s="116"/>
      <c r="AA110" s="118"/>
      <c r="AB110" s="118"/>
      <c r="AC110" s="118"/>
    </row>
    <row r="111" customFormat="false" ht="14.25" hidden="false" customHeight="true" outlineLevel="0" collapsed="false">
      <c r="A111" s="94" t="s">
        <v>73</v>
      </c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5"/>
      <c r="AB111" s="95"/>
      <c r="AC111" s="95"/>
    </row>
    <row r="112" customFormat="false" ht="27" hidden="false" customHeight="true" outlineLevel="0" collapsed="false">
      <c r="A112" s="96" t="s">
        <v>227</v>
      </c>
      <c r="B112" s="96" t="s">
        <v>228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77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229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227</v>
      </c>
      <c r="B113" s="96" t="s">
        <v>230</v>
      </c>
      <c r="C113" s="97" t="n">
        <v>4301051437</v>
      </c>
      <c r="D113" s="98" t="n">
        <v>4607091386967</v>
      </c>
      <c r="E113" s="98"/>
      <c r="F113" s="99" t="n">
        <v>1.35</v>
      </c>
      <c r="G113" s="100" t="n">
        <v>6</v>
      </c>
      <c r="H113" s="99" t="n">
        <v>8.1</v>
      </c>
      <c r="I113" s="99" t="n">
        <v>8.664</v>
      </c>
      <c r="J113" s="100" t="n">
        <v>56</v>
      </c>
      <c r="K113" s="100" t="s">
        <v>116</v>
      </c>
      <c r="L113" s="100"/>
      <c r="M113" s="101" t="s">
        <v>77</v>
      </c>
      <c r="N113" s="101"/>
      <c r="O113" s="100" t="n">
        <v>45</v>
      </c>
      <c r="P113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IFERROR(IF(Y113=0,"",ROUNDUP(Y113/H113,0)*0.02175),"")</f>
        <v/>
      </c>
      <c r="AA113" s="108"/>
      <c r="AB113" s="109"/>
      <c r="AC113" s="110" t="s">
        <v>229</v>
      </c>
      <c r="AG113" s="111"/>
      <c r="AJ113" s="112"/>
      <c r="AK113" s="112" t="n">
        <v>0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231</v>
      </c>
      <c r="B114" s="96" t="s">
        <v>232</v>
      </c>
      <c r="C114" s="97" t="n">
        <v>4301051436</v>
      </c>
      <c r="D114" s="98" t="n">
        <v>4607091385731</v>
      </c>
      <c r="E114" s="98"/>
      <c r="F114" s="99" t="n">
        <v>0.45</v>
      </c>
      <c r="G114" s="100" t="n">
        <v>6</v>
      </c>
      <c r="H114" s="99" t="n">
        <v>2.7</v>
      </c>
      <c r="I114" s="99" t="n">
        <v>2.952</v>
      </c>
      <c r="J114" s="100" t="n">
        <v>182</v>
      </c>
      <c r="K114" s="100" t="s">
        <v>76</v>
      </c>
      <c r="L114" s="100" t="s">
        <v>145</v>
      </c>
      <c r="M114" s="101" t="s">
        <v>77</v>
      </c>
      <c r="N114" s="101"/>
      <c r="O114" s="100" t="n">
        <v>45</v>
      </c>
      <c r="P114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229</v>
      </c>
      <c r="AG114" s="111"/>
      <c r="AJ114" s="112" t="s">
        <v>147</v>
      </c>
      <c r="AK114" s="112" t="n">
        <v>491.4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6.5" hidden="false" customHeight="true" outlineLevel="0" collapsed="false">
      <c r="A115" s="96" t="s">
        <v>233</v>
      </c>
      <c r="B115" s="96" t="s">
        <v>234</v>
      </c>
      <c r="C115" s="97" t="n">
        <v>4301051438</v>
      </c>
      <c r="D115" s="98" t="n">
        <v>4680115880894</v>
      </c>
      <c r="E115" s="98"/>
      <c r="F115" s="99" t="n">
        <v>0.33</v>
      </c>
      <c r="G115" s="100" t="n">
        <v>6</v>
      </c>
      <c r="H115" s="99" t="n">
        <v>1.98</v>
      </c>
      <c r="I115" s="99" t="n">
        <v>2.238</v>
      </c>
      <c r="J115" s="100" t="n">
        <v>182</v>
      </c>
      <c r="K115" s="100" t="s">
        <v>76</v>
      </c>
      <c r="L115" s="100"/>
      <c r="M115" s="101" t="s">
        <v>77</v>
      </c>
      <c r="N115" s="101"/>
      <c r="O115" s="100" t="n">
        <v>45</v>
      </c>
      <c r="P115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102"/>
      <c r="R115" s="102"/>
      <c r="S115" s="102"/>
      <c r="T115" s="102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235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236</v>
      </c>
      <c r="B116" s="96" t="s">
        <v>237</v>
      </c>
      <c r="C116" s="97" t="n">
        <v>4301051687</v>
      </c>
      <c r="D116" s="98" t="n">
        <v>4680115880214</v>
      </c>
      <c r="E116" s="98"/>
      <c r="F116" s="99" t="n">
        <v>0.45</v>
      </c>
      <c r="G116" s="100" t="n">
        <v>4</v>
      </c>
      <c r="H116" s="99" t="n">
        <v>1.8</v>
      </c>
      <c r="I116" s="99" t="n">
        <v>2.032</v>
      </c>
      <c r="J116" s="100" t="n">
        <v>182</v>
      </c>
      <c r="K116" s="100" t="s">
        <v>76</v>
      </c>
      <c r="L116" s="100"/>
      <c r="M116" s="101" t="s">
        <v>77</v>
      </c>
      <c r="N116" s="101"/>
      <c r="O116" s="100" t="n">
        <v>45</v>
      </c>
      <c r="P116" s="119" t="s">
        <v>238</v>
      </c>
      <c r="Q116" s="119"/>
      <c r="R116" s="119"/>
      <c r="S116" s="119"/>
      <c r="T116" s="119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IFERROR(IF(Y116=0,"",ROUNDUP(Y116/H116,0)*0.00651),"")</f>
        <v/>
      </c>
      <c r="AA116" s="108"/>
      <c r="AB116" s="109"/>
      <c r="AC116" s="110" t="s">
        <v>235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27" hidden="false" customHeight="true" outlineLevel="0" collapsed="false">
      <c r="A117" s="96" t="s">
        <v>236</v>
      </c>
      <c r="B117" s="96" t="s">
        <v>239</v>
      </c>
      <c r="C117" s="97" t="n">
        <v>4301051439</v>
      </c>
      <c r="D117" s="98" t="n">
        <v>4680115880214</v>
      </c>
      <c r="E117" s="98"/>
      <c r="F117" s="99" t="n">
        <v>0.45</v>
      </c>
      <c r="G117" s="100" t="n">
        <v>6</v>
      </c>
      <c r="H117" s="99" t="n">
        <v>2.7</v>
      </c>
      <c r="I117" s="99" t="n">
        <v>2.988</v>
      </c>
      <c r="J117" s="100" t="n">
        <v>132</v>
      </c>
      <c r="K117" s="100" t="s">
        <v>126</v>
      </c>
      <c r="L117" s="100"/>
      <c r="M117" s="101" t="s">
        <v>77</v>
      </c>
      <c r="N117" s="101"/>
      <c r="O117" s="100" t="n">
        <v>45</v>
      </c>
      <c r="P117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102"/>
      <c r="R117" s="102"/>
      <c r="S117" s="102"/>
      <c r="T117" s="102"/>
      <c r="U117" s="103"/>
      <c r="V117" s="103"/>
      <c r="W117" s="104" t="s">
        <v>69</v>
      </c>
      <c r="X117" s="105" t="n">
        <v>0</v>
      </c>
      <c r="Y117" s="106" t="n">
        <f aca="false">IFERROR(IF(X117="",0,CEILING((X117/$H117),1)*$H117),"")</f>
        <v>0</v>
      </c>
      <c r="Z117" s="107" t="str">
        <f aca="false">IFERROR(IF(Y117=0,"",ROUNDUP(Y117/H117,0)*0.00902),"")</f>
        <v/>
      </c>
      <c r="AA117" s="108"/>
      <c r="AB117" s="109"/>
      <c r="AC117" s="110" t="s">
        <v>235</v>
      </c>
      <c r="AG117" s="111"/>
      <c r="AJ117" s="112"/>
      <c r="AK117" s="112" t="n">
        <v>0</v>
      </c>
      <c r="BB117" s="113" t="s">
        <v>1</v>
      </c>
      <c r="BM117" s="111" t="n">
        <f aca="false">IFERROR(X117*I117/H117,"0")</f>
        <v>0</v>
      </c>
      <c r="BN117" s="111" t="n">
        <f aca="false">IFERROR(Y117*I117/H117,"0")</f>
        <v>0</v>
      </c>
      <c r="BO117" s="111" t="n">
        <f aca="false">IFERROR(1/J117*(X117/H117),"0")</f>
        <v>0</v>
      </c>
      <c r="BP117" s="111" t="n">
        <f aca="false">IFERROR(1/J117*(Y117/H117),"0")</f>
        <v>0</v>
      </c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72</v>
      </c>
      <c r="X118" s="117" t="n">
        <f aca="false">IFERROR(X112/H112,"0")+IFERROR(X113/H113,"0")+IFERROR(X114/H114,"0")+IFERROR(X115/H115,"0")+IFERROR(X116/H116,"0")+IFERROR(X117/H117,"0")</f>
        <v>0</v>
      </c>
      <c r="Y118" s="117" t="n">
        <f aca="false">IFERROR(Y112/H112,"0")+IFERROR(Y113/H113,"0")+IFERROR(Y114/H114,"0")+IFERROR(Y115/H115,"0")+IFERROR(Y116/H116,"0")+IFERROR(Y117/H117,"0")</f>
        <v>0</v>
      </c>
      <c r="Z118" s="117" t="n">
        <f aca="false">IFERROR(IF(Z112="",0,Z112),"0")+IFERROR(IF(Z113="",0,Z113),"0")+IFERROR(IF(Z114="",0,Z114),"0")+IFERROR(IF(Z115="",0,Z115),"0")+IFERROR(IF(Z116="",0,Z116),"0")+IFERROR(IF(Z117="",0,Z117),"0")</f>
        <v>0</v>
      </c>
      <c r="AA118" s="118"/>
      <c r="AB118" s="118"/>
      <c r="AC118" s="118"/>
    </row>
    <row r="119" customFormat="false" ht="12.75" hidden="false" customHeight="false" outlineLevel="0" collapsed="false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5" t="s">
        <v>71</v>
      </c>
      <c r="Q119" s="115"/>
      <c r="R119" s="115"/>
      <c r="S119" s="115"/>
      <c r="T119" s="115"/>
      <c r="U119" s="115"/>
      <c r="V119" s="115"/>
      <c r="W119" s="116" t="s">
        <v>69</v>
      </c>
      <c r="X119" s="117" t="n">
        <f aca="false">IFERROR(SUM(X112:X117),"0")</f>
        <v>0</v>
      </c>
      <c r="Y119" s="117" t="n">
        <f aca="false">IFERROR(SUM(Y112:Y117),"0")</f>
        <v>0</v>
      </c>
      <c r="Z119" s="116"/>
      <c r="AA119" s="118"/>
      <c r="AB119" s="118"/>
      <c r="AC119" s="118"/>
    </row>
    <row r="120" customFormat="false" ht="16.5" hidden="false" customHeight="true" outlineLevel="0" collapsed="false">
      <c r="A120" s="92" t="s">
        <v>240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3"/>
      <c r="AB120" s="93"/>
      <c r="AC120" s="93"/>
    </row>
    <row r="121" customFormat="false" ht="14.25" hidden="false" customHeight="true" outlineLevel="0" collapsed="false">
      <c r="A121" s="94" t="s">
        <v>113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5"/>
      <c r="AB121" s="95"/>
      <c r="AC121" s="95"/>
    </row>
    <row r="122" customFormat="false" ht="16.5" hidden="false" customHeight="true" outlineLevel="0" collapsed="false">
      <c r="A122" s="96" t="s">
        <v>241</v>
      </c>
      <c r="B122" s="96" t="s">
        <v>242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117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243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16.5" hidden="false" customHeight="true" outlineLevel="0" collapsed="false">
      <c r="A123" s="96" t="s">
        <v>241</v>
      </c>
      <c r="B123" s="96" t="s">
        <v>244</v>
      </c>
      <c r="C123" s="97" t="n">
        <v>4301011514</v>
      </c>
      <c r="D123" s="98" t="n">
        <v>4680115882133</v>
      </c>
      <c r="E123" s="98"/>
      <c r="F123" s="99" t="n">
        <v>1.35</v>
      </c>
      <c r="G123" s="100" t="n">
        <v>8</v>
      </c>
      <c r="H123" s="99" t="n">
        <v>10.8</v>
      </c>
      <c r="I123" s="99" t="n">
        <v>11.28</v>
      </c>
      <c r="J123" s="100" t="n">
        <v>56</v>
      </c>
      <c r="K123" s="100" t="s">
        <v>116</v>
      </c>
      <c r="L123" s="100"/>
      <c r="M123" s="101" t="s">
        <v>117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IFERROR(IF(Y123=0,"",ROUNDUP(Y123/H123,0)*0.02175),"")</f>
        <v/>
      </c>
      <c r="AA123" s="108"/>
      <c r="AB123" s="109"/>
      <c r="AC123" s="110" t="s">
        <v>243</v>
      </c>
      <c r="AG123" s="111"/>
      <c r="AJ123" s="112"/>
      <c r="AK123" s="112" t="n">
        <v>0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4301011417</v>
      </c>
      <c r="D124" s="98" t="n">
        <v>4680115880269</v>
      </c>
      <c r="E124" s="98"/>
      <c r="F124" s="99" t="n">
        <v>0.375</v>
      </c>
      <c r="G124" s="100" t="n">
        <v>10</v>
      </c>
      <c r="H124" s="99" t="n">
        <v>3.75</v>
      </c>
      <c r="I124" s="99" t="n">
        <v>3.96</v>
      </c>
      <c r="J124" s="100" t="n">
        <v>132</v>
      </c>
      <c r="K124" s="100" t="s">
        <v>126</v>
      </c>
      <c r="L124" s="100" t="s">
        <v>127</v>
      </c>
      <c r="M124" s="101" t="s">
        <v>77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247</v>
      </c>
      <c r="AG124" s="111"/>
      <c r="AJ124" s="112" t="s">
        <v>128</v>
      </c>
      <c r="AK124" s="112" t="n">
        <v>45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27" hidden="false" customHeight="true" outlineLevel="0" collapsed="false">
      <c r="A125" s="96" t="s">
        <v>248</v>
      </c>
      <c r="B125" s="96" t="s">
        <v>249</v>
      </c>
      <c r="C125" s="97" t="n">
        <v>4301011415</v>
      </c>
      <c r="D125" s="98" t="n">
        <v>4680115880429</v>
      </c>
      <c r="E125" s="98"/>
      <c r="F125" s="99" t="n">
        <v>0.45</v>
      </c>
      <c r="G125" s="100" t="n">
        <v>10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77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247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6.5" hidden="false" customHeight="true" outlineLevel="0" collapsed="false">
      <c r="A126" s="96" t="s">
        <v>250</v>
      </c>
      <c r="B126" s="96" t="s">
        <v>251</v>
      </c>
      <c r="C126" s="97" t="n">
        <v>4301011462</v>
      </c>
      <c r="D126" s="98" t="n">
        <v>4680115881457</v>
      </c>
      <c r="E126" s="98"/>
      <c r="F126" s="99" t="n">
        <v>0.75</v>
      </c>
      <c r="G126" s="100" t="n">
        <v>6</v>
      </c>
      <c r="H126" s="99" t="n">
        <v>4.5</v>
      </c>
      <c r="I126" s="99" t="n">
        <v>4.71</v>
      </c>
      <c r="J126" s="100" t="n">
        <v>132</v>
      </c>
      <c r="K126" s="100" t="s">
        <v>126</v>
      </c>
      <c r="L126" s="100"/>
      <c r="M126" s="101" t="s">
        <v>77</v>
      </c>
      <c r="N126" s="101"/>
      <c r="O126" s="100" t="n">
        <v>50</v>
      </c>
      <c r="P126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102"/>
      <c r="R126" s="102"/>
      <c r="S126" s="102"/>
      <c r="T126" s="102"/>
      <c r="U126" s="103"/>
      <c r="V126" s="103"/>
      <c r="W126" s="104" t="s">
        <v>69</v>
      </c>
      <c r="X126" s="105" t="n">
        <v>0</v>
      </c>
      <c r="Y126" s="106" t="n">
        <f aca="false">IFERROR(IF(X126="",0,CEILING((X126/$H126),1)*$H126),"")</f>
        <v>0</v>
      </c>
      <c r="Z126" s="107" t="str">
        <f aca="false">IFERROR(IF(Y126=0,"",ROUNDUP(Y126/H126,0)*0.00902),"")</f>
        <v/>
      </c>
      <c r="AA126" s="108"/>
      <c r="AB126" s="109"/>
      <c r="AC126" s="110" t="s">
        <v>243</v>
      </c>
      <c r="AG126" s="111"/>
      <c r="AJ126" s="112"/>
      <c r="AK126" s="112" t="n">
        <v>0</v>
      </c>
      <c r="BB126" s="113" t="s">
        <v>1</v>
      </c>
      <c r="BM126" s="111" t="n">
        <f aca="false">IFERROR(X126*I126/H126,"0")</f>
        <v>0</v>
      </c>
      <c r="BN126" s="111" t="n">
        <f aca="false">IFERROR(Y126*I126/H126,"0")</f>
        <v>0</v>
      </c>
      <c r="BO126" s="111" t="n">
        <f aca="false">IFERROR(1/J126*(X126/H126),"0")</f>
        <v>0</v>
      </c>
      <c r="BP126" s="111" t="n">
        <f aca="false">IFERROR(1/J126*(Y126/H126),"0")</f>
        <v>0</v>
      </c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72</v>
      </c>
      <c r="X127" s="117" t="n">
        <f aca="false">IFERROR(X122/H122,"0")+IFERROR(X123/H123,"0")+IFERROR(X124/H124,"0")+IFERROR(X125/H125,"0")+IFERROR(X126/H126,"0")</f>
        <v>0</v>
      </c>
      <c r="Y127" s="117" t="n">
        <f aca="false">IFERROR(Y122/H122,"0")+IFERROR(Y123/H123,"0")+IFERROR(Y124/H124,"0")+IFERROR(Y125/H125,"0")+IFERROR(Y126/H126,"0")</f>
        <v>0</v>
      </c>
      <c r="Z127" s="117" t="n">
        <f aca="false">IFERROR(IF(Z122="",0,Z122),"0")+IFERROR(IF(Z123="",0,Z123),"0")+IFERROR(IF(Z124="",0,Z124),"0")+IFERROR(IF(Z125="",0,Z125),"0")+IFERROR(IF(Z126="",0,Z126),"0")</f>
        <v>0</v>
      </c>
      <c r="AA127" s="118"/>
      <c r="AB127" s="118"/>
      <c r="AC127" s="118"/>
    </row>
    <row r="128" customFormat="false" ht="12.75" hidden="false" customHeight="false" outlineLevel="0" collapsed="false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5" t="s">
        <v>71</v>
      </c>
      <c r="Q128" s="115"/>
      <c r="R128" s="115"/>
      <c r="S128" s="115"/>
      <c r="T128" s="115"/>
      <c r="U128" s="115"/>
      <c r="V128" s="115"/>
      <c r="W128" s="116" t="s">
        <v>69</v>
      </c>
      <c r="X128" s="117" t="n">
        <f aca="false">IFERROR(SUM(X122:X126),"0")</f>
        <v>0</v>
      </c>
      <c r="Y128" s="117" t="n">
        <f aca="false">IFERROR(SUM(Y122:Y126),"0")</f>
        <v>0</v>
      </c>
      <c r="Z128" s="116"/>
      <c r="AA128" s="118"/>
      <c r="AB128" s="118"/>
      <c r="AC128" s="118"/>
    </row>
    <row r="129" customFormat="false" ht="14.25" hidden="false" customHeight="true" outlineLevel="0" collapsed="false">
      <c r="A129" s="94" t="s">
        <v>168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5"/>
      <c r="AB129" s="95"/>
      <c r="AC129" s="95"/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4301020345</v>
      </c>
      <c r="D130" s="98" t="n">
        <v>4680115881488</v>
      </c>
      <c r="E130" s="98"/>
      <c r="F130" s="99" t="n">
        <v>1.35</v>
      </c>
      <c r="G130" s="100" t="n">
        <v>8</v>
      </c>
      <c r="H130" s="99" t="n">
        <v>10.8</v>
      </c>
      <c r="I130" s="99" t="n">
        <v>11.28</v>
      </c>
      <c r="J130" s="100" t="n">
        <v>56</v>
      </c>
      <c r="K130" s="100" t="s">
        <v>116</v>
      </c>
      <c r="L130" s="100"/>
      <c r="M130" s="101" t="s">
        <v>117</v>
      </c>
      <c r="N130" s="101"/>
      <c r="O130" s="100" t="n">
        <v>55</v>
      </c>
      <c r="P130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IFERROR(IF(Y130=0,"",ROUNDUP(Y130/H130,0)*0.02175),"")</f>
        <v/>
      </c>
      <c r="AA130" s="108"/>
      <c r="AB130" s="109"/>
      <c r="AC130" s="110" t="s">
        <v>254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255</v>
      </c>
      <c r="B131" s="96" t="s">
        <v>256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77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257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255</v>
      </c>
      <c r="B132" s="96" t="s">
        <v>258</v>
      </c>
      <c r="C132" s="97" t="n">
        <v>4301020346</v>
      </c>
      <c r="D132" s="98" t="n">
        <v>4680115882775</v>
      </c>
      <c r="E132" s="98"/>
      <c r="F132" s="99" t="n">
        <v>0.3</v>
      </c>
      <c r="G132" s="100" t="n">
        <v>8</v>
      </c>
      <c r="H132" s="99" t="n">
        <v>2.4</v>
      </c>
      <c r="I132" s="99" t="n">
        <v>2.5</v>
      </c>
      <c r="J132" s="100" t="n">
        <v>234</v>
      </c>
      <c r="K132" s="100" t="s">
        <v>67</v>
      </c>
      <c r="L132" s="100"/>
      <c r="M132" s="101" t="s">
        <v>117</v>
      </c>
      <c r="N132" s="101"/>
      <c r="O132" s="100" t="n">
        <v>55</v>
      </c>
      <c r="P132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IFERROR(IF(Y132=0,"",ROUNDUP(Y132/H132,0)*0.00502),"")</f>
        <v/>
      </c>
      <c r="AA132" s="108"/>
      <c r="AB132" s="109"/>
      <c r="AC132" s="110" t="s">
        <v>254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6.5" hidden="false" customHeight="true" outlineLevel="0" collapsed="false">
      <c r="A133" s="96" t="s">
        <v>259</v>
      </c>
      <c r="B133" s="96" t="s">
        <v>260</v>
      </c>
      <c r="C133" s="97" t="n">
        <v>4301020344</v>
      </c>
      <c r="D133" s="98" t="n">
        <v>4680115880658</v>
      </c>
      <c r="E133" s="98"/>
      <c r="F133" s="99" t="n">
        <v>0.4</v>
      </c>
      <c r="G133" s="100" t="n">
        <v>6</v>
      </c>
      <c r="H133" s="99" t="n">
        <v>2.4</v>
      </c>
      <c r="I133" s="99" t="n">
        <v>2.58</v>
      </c>
      <c r="J133" s="100" t="n">
        <v>182</v>
      </c>
      <c r="K133" s="100" t="s">
        <v>76</v>
      </c>
      <c r="L133" s="100"/>
      <c r="M133" s="101" t="s">
        <v>117</v>
      </c>
      <c r="N133" s="101"/>
      <c r="O133" s="100" t="n">
        <v>55</v>
      </c>
      <c r="P133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102"/>
      <c r="R133" s="102"/>
      <c r="S133" s="102"/>
      <c r="T133" s="102"/>
      <c r="U133" s="103"/>
      <c r="V133" s="103"/>
      <c r="W133" s="104" t="s">
        <v>69</v>
      </c>
      <c r="X133" s="105" t="n">
        <v>0</v>
      </c>
      <c r="Y133" s="106" t="n">
        <f aca="false">IFERROR(IF(X133="",0,CEILING((X133/$H133),1)*$H133),"")</f>
        <v>0</v>
      </c>
      <c r="Z133" s="107" t="str">
        <f aca="false">IFERROR(IF(Y133=0,"",ROUNDUP(Y133/H133,0)*0.00651),"")</f>
        <v/>
      </c>
      <c r="AA133" s="108"/>
      <c r="AB133" s="109"/>
      <c r="AC133" s="110" t="s">
        <v>254</v>
      </c>
      <c r="AG133" s="111"/>
      <c r="AJ133" s="112"/>
      <c r="AK133" s="112" t="n">
        <v>0</v>
      </c>
      <c r="BB133" s="113" t="s">
        <v>1</v>
      </c>
      <c r="BM133" s="111" t="n">
        <f aca="false">IFERROR(X133*I133/H133,"0")</f>
        <v>0</v>
      </c>
      <c r="BN133" s="111" t="n">
        <f aca="false">IFERROR(Y133*I133/H133,"0")</f>
        <v>0</v>
      </c>
      <c r="BO133" s="111" t="n">
        <f aca="false">IFERROR(1/J133*(X133/H133),"0")</f>
        <v>0</v>
      </c>
      <c r="BP133" s="111" t="n">
        <f aca="false">IFERROR(1/J133*(Y133/H133),"0")</f>
        <v>0</v>
      </c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72</v>
      </c>
      <c r="X134" s="117" t="n">
        <f aca="false">IFERROR(X130/H130,"0")+IFERROR(X131/H131,"0")+IFERROR(X132/H132,"0")+IFERROR(X133/H133,"0")</f>
        <v>0</v>
      </c>
      <c r="Y134" s="117" t="n">
        <f aca="false">IFERROR(Y130/H130,"0")+IFERROR(Y131/H131,"0")+IFERROR(Y132/H132,"0")+IFERROR(Y133/H133,"0")</f>
        <v>0</v>
      </c>
      <c r="Z134" s="117" t="n">
        <f aca="false">IFERROR(IF(Z130="",0,Z130),"0")+IFERROR(IF(Z131="",0,Z131),"0")+IFERROR(IF(Z132="",0,Z132),"0")+IFERROR(IF(Z133="",0,Z133),"0")</f>
        <v>0</v>
      </c>
      <c r="AA134" s="118"/>
      <c r="AB134" s="118"/>
      <c r="AC134" s="118"/>
    </row>
    <row r="135" customFormat="false" ht="12.75" hidden="false" customHeight="false" outlineLevel="0" collapsed="false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5" t="s">
        <v>71</v>
      </c>
      <c r="Q135" s="115"/>
      <c r="R135" s="115"/>
      <c r="S135" s="115"/>
      <c r="T135" s="115"/>
      <c r="U135" s="115"/>
      <c r="V135" s="115"/>
      <c r="W135" s="116" t="s">
        <v>69</v>
      </c>
      <c r="X135" s="117" t="n">
        <f aca="false">IFERROR(SUM(X130:X133),"0")</f>
        <v>0</v>
      </c>
      <c r="Y135" s="117" t="n">
        <f aca="false">IFERROR(SUM(Y130:Y133),"0")</f>
        <v>0</v>
      </c>
      <c r="Z135" s="116"/>
      <c r="AA135" s="118"/>
      <c r="AB135" s="118"/>
      <c r="AC135" s="118"/>
    </row>
    <row r="136" customFormat="false" ht="14.25" hidden="false" customHeight="true" outlineLevel="0" collapsed="false">
      <c r="A136" s="94" t="s">
        <v>73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5"/>
      <c r="AB136" s="95"/>
      <c r="AC136" s="95"/>
    </row>
    <row r="137" customFormat="false" ht="37.5" hidden="false" customHeight="true" outlineLevel="0" collapsed="false">
      <c r="A137" s="96" t="s">
        <v>261</v>
      </c>
      <c r="B137" s="96" t="s">
        <v>262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77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263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261</v>
      </c>
      <c r="B138" s="96" t="s">
        <v>264</v>
      </c>
      <c r="C138" s="97" t="n">
        <v>4301051625</v>
      </c>
      <c r="D138" s="98" t="n">
        <v>4607091385168</v>
      </c>
      <c r="E138" s="98"/>
      <c r="F138" s="99" t="n">
        <v>1.4</v>
      </c>
      <c r="G138" s="100" t="n">
        <v>6</v>
      </c>
      <c r="H138" s="99" t="n">
        <v>8.4</v>
      </c>
      <c r="I138" s="99" t="n">
        <v>8.958</v>
      </c>
      <c r="J138" s="100" t="n">
        <v>56</v>
      </c>
      <c r="K138" s="100" t="s">
        <v>116</v>
      </c>
      <c r="L138" s="100"/>
      <c r="M138" s="101" t="s">
        <v>77</v>
      </c>
      <c r="N138" s="101"/>
      <c r="O138" s="100" t="n">
        <v>45</v>
      </c>
      <c r="P138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27" hidden="false" customHeight="true" outlineLevel="0" collapsed="false">
      <c r="A139" s="96" t="s">
        <v>266</v>
      </c>
      <c r="B139" s="96" t="s">
        <v>267</v>
      </c>
      <c r="C139" s="97" t="n">
        <v>4301051742</v>
      </c>
      <c r="D139" s="98" t="n">
        <v>4680115884540</v>
      </c>
      <c r="E139" s="98"/>
      <c r="F139" s="99" t="n">
        <v>1.4</v>
      </c>
      <c r="G139" s="100" t="n">
        <v>6</v>
      </c>
      <c r="H139" s="99" t="n">
        <v>8.4</v>
      </c>
      <c r="I139" s="99" t="n">
        <v>8.88</v>
      </c>
      <c r="J139" s="100" t="n">
        <v>56</v>
      </c>
      <c r="K139" s="100" t="s">
        <v>116</v>
      </c>
      <c r="L139" s="100"/>
      <c r="M139" s="101" t="s">
        <v>77</v>
      </c>
      <c r="N139" s="101"/>
      <c r="O139" s="100" t="n">
        <v>45</v>
      </c>
      <c r="P139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IFERROR(IF(Y139=0,"",ROUNDUP(Y139/H139,0)*0.02175),"")</f>
        <v/>
      </c>
      <c r="AA139" s="108"/>
      <c r="AB139" s="109"/>
      <c r="AC139" s="110" t="s">
        <v>268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269</v>
      </c>
      <c r="B140" s="96" t="s">
        <v>270</v>
      </c>
      <c r="C140" s="97" t="n">
        <v>4301051362</v>
      </c>
      <c r="D140" s="98" t="n">
        <v>4607091383256</v>
      </c>
      <c r="E140" s="98"/>
      <c r="F140" s="99" t="n">
        <v>0.33</v>
      </c>
      <c r="G140" s="100" t="n">
        <v>6</v>
      </c>
      <c r="H140" s="99" t="n">
        <v>1.98</v>
      </c>
      <c r="I140" s="99" t="n">
        <v>2.226</v>
      </c>
      <c r="J140" s="100" t="n">
        <v>182</v>
      </c>
      <c r="K140" s="100" t="s">
        <v>76</v>
      </c>
      <c r="L140" s="100"/>
      <c r="M140" s="101" t="s">
        <v>77</v>
      </c>
      <c r="N140" s="101"/>
      <c r="O140" s="100" t="n">
        <v>45</v>
      </c>
      <c r="P140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263</v>
      </c>
      <c r="AG140" s="111"/>
      <c r="AJ140" s="112"/>
      <c r="AK140" s="112" t="n">
        <v>0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37.5" hidden="false" customHeight="true" outlineLevel="0" collapsed="false">
      <c r="A141" s="96" t="s">
        <v>271</v>
      </c>
      <c r="B141" s="96" t="s">
        <v>272</v>
      </c>
      <c r="C141" s="97" t="n">
        <v>4301051358</v>
      </c>
      <c r="D141" s="98" t="n">
        <v>4607091385748</v>
      </c>
      <c r="E141" s="98"/>
      <c r="F141" s="99" t="n">
        <v>0.45</v>
      </c>
      <c r="G141" s="100" t="n">
        <v>6</v>
      </c>
      <c r="H141" s="99" t="n">
        <v>2.7</v>
      </c>
      <c r="I141" s="99" t="n">
        <v>2.952</v>
      </c>
      <c r="J141" s="100" t="n">
        <v>182</v>
      </c>
      <c r="K141" s="100" t="s">
        <v>76</v>
      </c>
      <c r="L141" s="100" t="s">
        <v>145</v>
      </c>
      <c r="M141" s="101" t="s">
        <v>77</v>
      </c>
      <c r="N141" s="101"/>
      <c r="O141" s="100" t="n">
        <v>45</v>
      </c>
      <c r="P141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263</v>
      </c>
      <c r="AG141" s="111"/>
      <c r="AJ141" s="112" t="s">
        <v>147</v>
      </c>
      <c r="AK141" s="112" t="n">
        <v>491.4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27" hidden="false" customHeight="true" outlineLevel="0" collapsed="false">
      <c r="A142" s="96" t="s">
        <v>273</v>
      </c>
      <c r="B142" s="96" t="s">
        <v>274</v>
      </c>
      <c r="C142" s="97" t="n">
        <v>4301051740</v>
      </c>
      <c r="D142" s="98" t="n">
        <v>4680115884533</v>
      </c>
      <c r="E142" s="98"/>
      <c r="F142" s="99" t="n">
        <v>0.3</v>
      </c>
      <c r="G142" s="100" t="n">
        <v>6</v>
      </c>
      <c r="H142" s="99" t="n">
        <v>1.8</v>
      </c>
      <c r="I142" s="99" t="n">
        <v>1.98</v>
      </c>
      <c r="J142" s="100" t="n">
        <v>182</v>
      </c>
      <c r="K142" s="100" t="s">
        <v>76</v>
      </c>
      <c r="L142" s="100"/>
      <c r="M142" s="101" t="s">
        <v>77</v>
      </c>
      <c r="N142" s="101"/>
      <c r="O142" s="100" t="n">
        <v>45</v>
      </c>
      <c r="P142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268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37.5" hidden="false" customHeight="true" outlineLevel="0" collapsed="false">
      <c r="A143" s="96" t="s">
        <v>275</v>
      </c>
      <c r="B143" s="96" t="s">
        <v>276</v>
      </c>
      <c r="C143" s="97" t="n">
        <v>4301051480</v>
      </c>
      <c r="D143" s="98" t="n">
        <v>4680115882645</v>
      </c>
      <c r="E143" s="98"/>
      <c r="F143" s="99" t="n">
        <v>0.3</v>
      </c>
      <c r="G143" s="100" t="n">
        <v>6</v>
      </c>
      <c r="H143" s="99" t="n">
        <v>1.8</v>
      </c>
      <c r="I143" s="99" t="n">
        <v>2.64</v>
      </c>
      <c r="J143" s="100" t="n">
        <v>182</v>
      </c>
      <c r="K143" s="100" t="s">
        <v>76</v>
      </c>
      <c r="L143" s="100"/>
      <c r="M143" s="101" t="s">
        <v>68</v>
      </c>
      <c r="N143" s="101"/>
      <c r="O143" s="100" t="n">
        <v>40</v>
      </c>
      <c r="P143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102"/>
      <c r="R143" s="102"/>
      <c r="S143" s="102"/>
      <c r="T143" s="102"/>
      <c r="U143" s="103"/>
      <c r="V143" s="103"/>
      <c r="W143" s="104" t="s">
        <v>69</v>
      </c>
      <c r="X143" s="105" t="n">
        <v>0</v>
      </c>
      <c r="Y143" s="106" t="n">
        <f aca="false">IFERROR(IF(X143="",0,CEILING((X143/$H143),1)*$H143),"")</f>
        <v>0</v>
      </c>
      <c r="Z143" s="107" t="str">
        <f aca="false">IFERROR(IF(Y143=0,"",ROUNDUP(Y143/H143,0)*0.00651),"")</f>
        <v/>
      </c>
      <c r="AA143" s="108"/>
      <c r="AB143" s="109"/>
      <c r="AC143" s="110" t="s">
        <v>277</v>
      </c>
      <c r="AG143" s="111"/>
      <c r="AJ143" s="112"/>
      <c r="AK143" s="112" t="n">
        <v>0</v>
      </c>
      <c r="BB143" s="113" t="s">
        <v>1</v>
      </c>
      <c r="BM143" s="111" t="n">
        <f aca="false">IFERROR(X143*I143/H143,"0")</f>
        <v>0</v>
      </c>
      <c r="BN143" s="111" t="n">
        <f aca="false">IFERROR(Y143*I143/H143,"0")</f>
        <v>0</v>
      </c>
      <c r="BO143" s="111" t="n">
        <f aca="false">IFERROR(1/J143*(X143/H143),"0")</f>
        <v>0</v>
      </c>
      <c r="BP143" s="111" t="n">
        <f aca="false">IFERROR(1/J143*(Y143/H143),"0")</f>
        <v>0</v>
      </c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72</v>
      </c>
      <c r="X144" s="117" t="n">
        <f aca="false">IFERROR(X137/H137,"0")+IFERROR(X138/H138,"0")+IFERROR(X139/H139,"0")+IFERROR(X140/H140,"0")+IFERROR(X141/H141,"0")+IFERROR(X142/H142,"0")+IFERROR(X143/H143,"0")</f>
        <v>0</v>
      </c>
      <c r="Y144" s="117" t="n">
        <f aca="false">IFERROR(Y137/H137,"0")+IFERROR(Y138/H138,"0")+IFERROR(Y139/H139,"0")+IFERROR(Y140/H140,"0")+IFERROR(Y141/H141,"0")+IFERROR(Y142/H142,"0")+IFERROR(Y143/H143,"0")</f>
        <v>0</v>
      </c>
      <c r="Z144" s="117" t="n">
        <f aca="false">IFERROR(IF(Z137="",0,Z137),"0")+IFERROR(IF(Z138="",0,Z138),"0")+IFERROR(IF(Z139="",0,Z139),"0")+IFERROR(IF(Z140="",0,Z140),"0")+IFERROR(IF(Z141="",0,Z141),"0")+IFERROR(IF(Z142="",0,Z142),"0")+IFERROR(IF(Z143="",0,Z143),"0")</f>
        <v>0</v>
      </c>
      <c r="AA144" s="118"/>
      <c r="AB144" s="118"/>
      <c r="AC144" s="118"/>
    </row>
    <row r="145" customFormat="false" ht="12.75" hidden="false" customHeight="false" outlineLevel="0" collapsed="false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5" t="s">
        <v>71</v>
      </c>
      <c r="Q145" s="115"/>
      <c r="R145" s="115"/>
      <c r="S145" s="115"/>
      <c r="T145" s="115"/>
      <c r="U145" s="115"/>
      <c r="V145" s="115"/>
      <c r="W145" s="116" t="s">
        <v>69</v>
      </c>
      <c r="X145" s="117" t="n">
        <f aca="false">IFERROR(SUM(X137:X143),"0")</f>
        <v>0</v>
      </c>
      <c r="Y145" s="117" t="n">
        <f aca="false">IFERROR(SUM(Y137:Y143),"0")</f>
        <v>0</v>
      </c>
      <c r="Z145" s="116"/>
      <c r="AA145" s="118"/>
      <c r="AB145" s="118"/>
      <c r="AC145" s="118"/>
    </row>
    <row r="146" customFormat="false" ht="14.25" hidden="false" customHeight="true" outlineLevel="0" collapsed="false">
      <c r="A146" s="94" t="s">
        <v>210</v>
      </c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5"/>
      <c r="AB146" s="95"/>
      <c r="AC146" s="95"/>
    </row>
    <row r="147" customFormat="false" ht="37.5" hidden="false" customHeight="true" outlineLevel="0" collapsed="false">
      <c r="A147" s="96" t="s">
        <v>278</v>
      </c>
      <c r="B147" s="96" t="s">
        <v>279</v>
      </c>
      <c r="C147" s="97" t="n">
        <v>4301060356</v>
      </c>
      <c r="D147" s="98" t="n">
        <v>4680115882652</v>
      </c>
      <c r="E147" s="98"/>
      <c r="F147" s="99" t="n">
        <v>0.33</v>
      </c>
      <c r="G147" s="100" t="n">
        <v>6</v>
      </c>
      <c r="H147" s="99" t="n">
        <v>1.98</v>
      </c>
      <c r="I147" s="99" t="n">
        <v>2.82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27" hidden="false" customHeight="true" outlineLevel="0" collapsed="false">
      <c r="A148" s="96" t="s">
        <v>281</v>
      </c>
      <c r="B148" s="96" t="s">
        <v>282</v>
      </c>
      <c r="C148" s="97" t="n">
        <v>4301060309</v>
      </c>
      <c r="D148" s="98" t="n">
        <v>4680115880238</v>
      </c>
      <c r="E148" s="98"/>
      <c r="F148" s="99" t="n">
        <v>0.33</v>
      </c>
      <c r="G148" s="100" t="n">
        <v>6</v>
      </c>
      <c r="H148" s="99" t="n">
        <v>1.98</v>
      </c>
      <c r="I148" s="99" t="n">
        <v>2.238</v>
      </c>
      <c r="J148" s="100" t="n">
        <v>182</v>
      </c>
      <c r="K148" s="100" t="s">
        <v>76</v>
      </c>
      <c r="L148" s="100"/>
      <c r="M148" s="101" t="s">
        <v>68</v>
      </c>
      <c r="N148" s="101"/>
      <c r="O148" s="100" t="n">
        <v>40</v>
      </c>
      <c r="P148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102"/>
      <c r="R148" s="102"/>
      <c r="S148" s="102"/>
      <c r="T148" s="102"/>
      <c r="U148" s="103"/>
      <c r="V148" s="103"/>
      <c r="W148" s="104" t="s">
        <v>69</v>
      </c>
      <c r="X148" s="105" t="n">
        <v>0</v>
      </c>
      <c r="Y148" s="106" t="n">
        <f aca="false">IFERROR(IF(X148="",0,CEILING((X148/$H148),1)*$H148),"")</f>
        <v>0</v>
      </c>
      <c r="Z148" s="107" t="str">
        <f aca="false">IFERROR(IF(Y148=0,"",ROUNDUP(Y148/H148,0)*0.00651),"")</f>
        <v/>
      </c>
      <c r="AA148" s="108"/>
      <c r="AB148" s="109"/>
      <c r="AC148" s="110" t="s">
        <v>283</v>
      </c>
      <c r="AG148" s="111"/>
      <c r="AJ148" s="112"/>
      <c r="AK148" s="112" t="n">
        <v>0</v>
      </c>
      <c r="BB148" s="113" t="s">
        <v>1</v>
      </c>
      <c r="BM148" s="111" t="n">
        <f aca="false">IFERROR(X148*I148/H148,"0")</f>
        <v>0</v>
      </c>
      <c r="BN148" s="111" t="n">
        <f aca="false">IFERROR(Y148*I148/H148,"0")</f>
        <v>0</v>
      </c>
      <c r="BO148" s="111" t="n">
        <f aca="false">IFERROR(1/J148*(X148/H148),"0")</f>
        <v>0</v>
      </c>
      <c r="BP148" s="111" t="n">
        <f aca="false">IFERROR(1/J148*(Y148/H148),"0")</f>
        <v>0</v>
      </c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72</v>
      </c>
      <c r="X149" s="117" t="n">
        <f aca="false">IFERROR(X147/H147,"0")+IFERROR(X148/H148,"0")</f>
        <v>0</v>
      </c>
      <c r="Y149" s="117" t="n">
        <f aca="false">IFERROR(Y147/H147,"0")+IFERROR(Y148/H148,"0")</f>
        <v>0</v>
      </c>
      <c r="Z149" s="117" t="n">
        <f aca="false">IFERROR(IF(Z147="",0,Z147),"0")+IFERROR(IF(Z148="",0,Z148),"0")</f>
        <v>0</v>
      </c>
      <c r="AA149" s="118"/>
      <c r="AB149" s="118"/>
      <c r="AC149" s="118"/>
    </row>
    <row r="150" customFormat="false" ht="12.75" hidden="false" customHeight="false" outlineLevel="0" collapsed="false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5" t="s">
        <v>71</v>
      </c>
      <c r="Q150" s="115"/>
      <c r="R150" s="115"/>
      <c r="S150" s="115"/>
      <c r="T150" s="115"/>
      <c r="U150" s="115"/>
      <c r="V150" s="115"/>
      <c r="W150" s="116" t="s">
        <v>69</v>
      </c>
      <c r="X150" s="117" t="n">
        <f aca="false">IFERROR(SUM(X147:X148),"0")</f>
        <v>0</v>
      </c>
      <c r="Y150" s="117" t="n">
        <f aca="false">IFERROR(SUM(Y147:Y148),"0")</f>
        <v>0</v>
      </c>
      <c r="Z150" s="116"/>
      <c r="AA150" s="118"/>
      <c r="AB150" s="118"/>
      <c r="AC150" s="118"/>
    </row>
    <row r="151" customFormat="false" ht="16.5" hidden="false" customHeight="true" outlineLevel="0" collapsed="false">
      <c r="A151" s="92" t="s">
        <v>284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3"/>
      <c r="AB151" s="93"/>
      <c r="AC151" s="93"/>
    </row>
    <row r="152" customFormat="false" ht="14.25" hidden="false" customHeight="true" outlineLevel="0" collapsed="false">
      <c r="A152" s="94" t="s">
        <v>113</v>
      </c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5"/>
      <c r="AB152" s="95"/>
      <c r="AC152" s="95"/>
    </row>
    <row r="153" customFormat="false" ht="16.5" hidden="false" customHeight="true" outlineLevel="0" collapsed="false">
      <c r="A153" s="96" t="s">
        <v>285</v>
      </c>
      <c r="B153" s="96" t="s">
        <v>286</v>
      </c>
      <c r="C153" s="97" t="n">
        <v>4301011988</v>
      </c>
      <c r="D153" s="98" t="n">
        <v>4680115885561</v>
      </c>
      <c r="E153" s="98"/>
      <c r="F153" s="99" t="n">
        <v>1.35</v>
      </c>
      <c r="G153" s="100" t="n">
        <v>4</v>
      </c>
      <c r="H153" s="99" t="n">
        <v>5.4</v>
      </c>
      <c r="I153" s="99" t="n">
        <v>7.24</v>
      </c>
      <c r="J153" s="100" t="n">
        <v>104</v>
      </c>
      <c r="K153" s="100" t="s">
        <v>116</v>
      </c>
      <c r="L153" s="100"/>
      <c r="M153" s="101" t="s">
        <v>287</v>
      </c>
      <c r="N153" s="101"/>
      <c r="O153" s="100" t="n">
        <v>90</v>
      </c>
      <c r="P153" s="119" t="s">
        <v>288</v>
      </c>
      <c r="Q153" s="119"/>
      <c r="R153" s="119"/>
      <c r="S153" s="119"/>
      <c r="T153" s="119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IFERROR(IF(Y153=0,"",ROUNDUP(Y153/H153,0)*0.01196),"")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290</v>
      </c>
      <c r="B154" s="96" t="s">
        <v>291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292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27" hidden="false" customHeight="true" outlineLevel="0" collapsed="false">
      <c r="A155" s="96" t="s">
        <v>290</v>
      </c>
      <c r="B155" s="96" t="s">
        <v>293</v>
      </c>
      <c r="C155" s="97" t="n">
        <v>4301011562</v>
      </c>
      <c r="D155" s="98" t="n">
        <v>4680115882577</v>
      </c>
      <c r="E155" s="98"/>
      <c r="F155" s="99" t="n">
        <v>0.4</v>
      </c>
      <c r="G155" s="100" t="n">
        <v>8</v>
      </c>
      <c r="H155" s="99" t="n">
        <v>3.2</v>
      </c>
      <c r="I155" s="99" t="n">
        <v>3.38</v>
      </c>
      <c r="J155" s="100" t="n">
        <v>182</v>
      </c>
      <c r="K155" s="100" t="s">
        <v>76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102"/>
      <c r="R155" s="102"/>
      <c r="S155" s="102"/>
      <c r="T155" s="102"/>
      <c r="U155" s="103"/>
      <c r="V155" s="103"/>
      <c r="W155" s="104" t="s">
        <v>69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IFERROR(IF(Y155=0,"",ROUNDUP(Y155/H155,0)*0.00651),"")</f>
        <v/>
      </c>
      <c r="AA155" s="108"/>
      <c r="AB155" s="109"/>
      <c r="AC155" s="110" t="s">
        <v>292</v>
      </c>
      <c r="AG155" s="111"/>
      <c r="AJ155" s="112"/>
      <c r="AK155" s="112" t="n">
        <v>0</v>
      </c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72</v>
      </c>
      <c r="X156" s="117" t="n">
        <f aca="false">IFERROR(X153/H153,"0")+IFERROR(X154/H154,"0")+IFERROR(X155/H155,"0")</f>
        <v>0</v>
      </c>
      <c r="Y156" s="117" t="n">
        <f aca="false">IFERROR(Y153/H153,"0")+IFERROR(Y154/H154,"0")+IFERROR(Y155/H155,"0")</f>
        <v>0</v>
      </c>
      <c r="Z156" s="117" t="n">
        <f aca="false">IFERROR(IF(Z153="",0,Z153),"0")+IFERROR(IF(Z154="",0,Z154),"0")+IFERROR(IF(Z155="",0,Z155),"0")</f>
        <v>0</v>
      </c>
      <c r="AA156" s="118"/>
      <c r="AB156" s="118"/>
      <c r="AC156" s="118"/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71</v>
      </c>
      <c r="Q157" s="115"/>
      <c r="R157" s="115"/>
      <c r="S157" s="115"/>
      <c r="T157" s="115"/>
      <c r="U157" s="115"/>
      <c r="V157" s="115"/>
      <c r="W157" s="116" t="s">
        <v>69</v>
      </c>
      <c r="X157" s="117" t="n">
        <f aca="false">IFERROR(SUM(X153:X155),"0")</f>
        <v>0</v>
      </c>
      <c r="Y157" s="117" t="n">
        <f aca="false">IFERROR(SUM(Y153:Y155),"0")</f>
        <v>0</v>
      </c>
      <c r="Z157" s="116"/>
      <c r="AA157" s="118"/>
      <c r="AB157" s="118"/>
      <c r="AC157" s="118"/>
    </row>
    <row r="158" customFormat="false" ht="14.25" hidden="false" customHeight="true" outlineLevel="0" collapsed="false">
      <c r="A158" s="94" t="s">
        <v>64</v>
      </c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5"/>
      <c r="AB158" s="95"/>
      <c r="AC158" s="95"/>
    </row>
    <row r="159" customFormat="false" ht="27" hidden="false" customHeight="true" outlineLevel="0" collapsed="false">
      <c r="A159" s="96" t="s">
        <v>294</v>
      </c>
      <c r="B159" s="96" t="s">
        <v>295</v>
      </c>
      <c r="C159" s="97" t="n">
        <v>4301031235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296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27" hidden="false" customHeight="true" outlineLevel="0" collapsed="false">
      <c r="A160" s="96" t="s">
        <v>294</v>
      </c>
      <c r="B160" s="96" t="s">
        <v>297</v>
      </c>
      <c r="C160" s="97" t="n">
        <v>4301031234</v>
      </c>
      <c r="D160" s="98" t="n">
        <v>4680115883444</v>
      </c>
      <c r="E160" s="98"/>
      <c r="F160" s="99" t="n">
        <v>0.35</v>
      </c>
      <c r="G160" s="100" t="n">
        <v>8</v>
      </c>
      <c r="H160" s="99" t="n">
        <v>2.8</v>
      </c>
      <c r="I160" s="99" t="n">
        <v>3.068</v>
      </c>
      <c r="J160" s="100" t="n">
        <v>182</v>
      </c>
      <c r="K160" s="100" t="s">
        <v>76</v>
      </c>
      <c r="L160" s="100"/>
      <c r="M160" s="101" t="s">
        <v>105</v>
      </c>
      <c r="N160" s="101"/>
      <c r="O160" s="100" t="n">
        <v>90</v>
      </c>
      <c r="P160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102"/>
      <c r="R160" s="102"/>
      <c r="S160" s="102"/>
      <c r="T160" s="102"/>
      <c r="U160" s="103"/>
      <c r="V160" s="103"/>
      <c r="W160" s="104" t="s">
        <v>69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IFERROR(IF(Y160=0,"",ROUNDUP(Y160/H160,0)*0.00651),"")</f>
        <v/>
      </c>
      <c r="AA160" s="108"/>
      <c r="AB160" s="109"/>
      <c r="AC160" s="110" t="s">
        <v>296</v>
      </c>
      <c r="AG160" s="111"/>
      <c r="AJ160" s="112"/>
      <c r="AK160" s="112" t="n">
        <v>0</v>
      </c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72</v>
      </c>
      <c r="X161" s="117" t="n">
        <f aca="false">IFERROR(X159/H159,"0")+IFERROR(X160/H160,"0")</f>
        <v>0</v>
      </c>
      <c r="Y161" s="117" t="n">
        <f aca="false">IFERROR(Y159/H159,"0")+IFERROR(Y160/H160,"0")</f>
        <v>0</v>
      </c>
      <c r="Z161" s="117" t="n">
        <f aca="false">IFERROR(IF(Z159="",0,Z159),"0")+IFERROR(IF(Z160="",0,Z160),"0")</f>
        <v>0</v>
      </c>
      <c r="AA161" s="118"/>
      <c r="AB161" s="118"/>
      <c r="AC161" s="118"/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71</v>
      </c>
      <c r="Q162" s="115"/>
      <c r="R162" s="115"/>
      <c r="S162" s="115"/>
      <c r="T162" s="115"/>
      <c r="U162" s="115"/>
      <c r="V162" s="115"/>
      <c r="W162" s="116" t="s">
        <v>69</v>
      </c>
      <c r="X162" s="117" t="n">
        <f aca="false">IFERROR(SUM(X159:X160),"0")</f>
        <v>0</v>
      </c>
      <c r="Y162" s="117" t="n">
        <f aca="false">IFERROR(SUM(Y159:Y160),"0")</f>
        <v>0</v>
      </c>
      <c r="Z162" s="116"/>
      <c r="AA162" s="118"/>
      <c r="AB162" s="118"/>
      <c r="AC162" s="118"/>
    </row>
    <row r="163" customFormat="false" ht="14.25" hidden="false" customHeight="true" outlineLevel="0" collapsed="false">
      <c r="A163" s="94" t="s">
        <v>73</v>
      </c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5"/>
      <c r="AB163" s="95"/>
      <c r="AC163" s="95"/>
    </row>
    <row r="164" customFormat="false" ht="16.5" hidden="false" customHeight="true" outlineLevel="0" collapsed="false">
      <c r="A164" s="96" t="s">
        <v>298</v>
      </c>
      <c r="B164" s="96" t="s">
        <v>299</v>
      </c>
      <c r="C164" s="97" t="n">
        <v>4301051477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292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298</v>
      </c>
      <c r="B165" s="96" t="s">
        <v>300</v>
      </c>
      <c r="C165" s="97" t="n">
        <v>4301051476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292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IFERROR(X164/H164,"0")+IFERROR(X165/H165,"0")</f>
        <v>0</v>
      </c>
      <c r="Y166" s="117" t="n">
        <f aca="false">IFERROR(Y164/H164,"0")+IFERROR(Y165/H165,"0")</f>
        <v>0</v>
      </c>
      <c r="Z166" s="117" t="n">
        <f aca="false">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IFERROR(SUM(X164:X165),"0")</f>
        <v>0</v>
      </c>
      <c r="Y167" s="117" t="n">
        <f aca="false">IFERROR(SUM(Y164:Y165),"0")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301</v>
      </c>
      <c r="B170" s="96" t="s">
        <v>302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117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303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304</v>
      </c>
      <c r="B174" s="96" t="s">
        <v>305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306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307</v>
      </c>
      <c r="B175" s="96" t="s">
        <v>308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309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310</v>
      </c>
      <c r="B176" s="96" t="s">
        <v>311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18</v>
      </c>
      <c r="Y176" s="106" t="n">
        <f aca="false">IFERROR(IF(X176="",0,CEILING((X176/$H176),1)*$H176),"")</f>
        <v>18</v>
      </c>
      <c r="Z176" s="107" t="n">
        <f aca="false">IFERROR(IF(Y176=0,"",ROUNDUP(Y176/H176,0)*0.02175),"")</f>
        <v>0.0435</v>
      </c>
      <c r="AA176" s="108"/>
      <c r="AB176" s="109"/>
      <c r="AC176" s="110" t="s">
        <v>312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19.26</v>
      </c>
      <c r="BN176" s="111" t="n">
        <f aca="false">IFERROR(Y176*I176/H176,"0")</f>
        <v>19.26</v>
      </c>
      <c r="BO176" s="111" t="n">
        <f aca="false">IFERROR(1/J176*(X176/H176),"0")</f>
        <v>0.0357142857142857</v>
      </c>
      <c r="BP176" s="111" t="n">
        <f aca="false">IFERROR(1/J176*(Y176/H176),"0")</f>
        <v>0.0357142857142857</v>
      </c>
    </row>
    <row r="177" customFormat="false" ht="27" hidden="false" customHeight="true" outlineLevel="0" collapsed="false">
      <c r="A177" s="96" t="s">
        <v>313</v>
      </c>
      <c r="B177" s="96" t="s">
        <v>314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309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315</v>
      </c>
      <c r="B178" s="96" t="s">
        <v>316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312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2</v>
      </c>
      <c r="Y179" s="117" t="n">
        <f aca="false">IFERROR(Y174/H174,"0")+IFERROR(Y175/H175,"0")+IFERROR(Y176/H176,"0")+IFERROR(Y177/H177,"0")+IFERROR(Y178/H178,"0")</f>
        <v>2</v>
      </c>
      <c r="Z179" s="117" t="n">
        <f aca="false">IFERROR(IF(Z174="",0,Z174),"0")+IFERROR(IF(Z175="",0,Z175),"0")+IFERROR(IF(Z176="",0,Z176),"0")+IFERROR(IF(Z177="",0,Z177),"0")+IFERROR(IF(Z178="",0,Z178),"0")</f>
        <v>0.0435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18</v>
      </c>
      <c r="Y180" s="117" t="n">
        <f aca="false">IFERROR(SUM(Y174:Y178),"0")</f>
        <v>18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317</v>
      </c>
      <c r="B182" s="96" t="s">
        <v>318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77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319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320</v>
      </c>
      <c r="B183" s="96" t="s">
        <v>321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322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323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324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168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325</v>
      </c>
      <c r="B189" s="96" t="s">
        <v>326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327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328</v>
      </c>
      <c r="B193" s="96" t="s">
        <v>329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IFERROR(IF(Y193=0,"",ROUNDUP(Y193/H193,0)*0.00902),"")</f>
        <v/>
      </c>
      <c r="AA193" s="108"/>
      <c r="AB193" s="109"/>
      <c r="AC193" s="110" t="s">
        <v>330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331</v>
      </c>
      <c r="B194" s="96" t="s">
        <v>332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333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334</v>
      </c>
      <c r="B195" s="96" t="s">
        <v>335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336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330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333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IFERROR(IF(Y198=0,"",ROUNDUP(Y198/H198,0)*0.00502),"")</f>
        <v/>
      </c>
      <c r="AA198" s="108"/>
      <c r="AB198" s="109"/>
      <c r="AC198" s="110" t="s">
        <v>336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336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345</v>
      </c>
      <c r="B200" s="96" t="s">
        <v>346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347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0</v>
      </c>
      <c r="Y201" s="117" t="n">
        <f aca="false">IFERROR(Y193/H193,"0")+IFERROR(Y194/H194,"0")+IFERROR(Y195/H195,"0")+IFERROR(Y196/H196,"0")+IFERROR(Y197/H197,"0")+IFERROR(Y198/H198,"0")+IFERROR(Y199/H199,"0")+IFERROR(Y200/H200,"0")</f>
        <v>0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0</v>
      </c>
      <c r="Y202" s="117" t="n">
        <f aca="false">IFERROR(SUM(Y193:Y200),"0")</f>
        <v>0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348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349</v>
      </c>
      <c r="B205" s="96" t="s">
        <v>350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351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352</v>
      </c>
      <c r="B206" s="96" t="s">
        <v>353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354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168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77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357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358</v>
      </c>
      <c r="B211" s="96" t="s">
        <v>359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117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357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362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IFERROR(IF(Y218=0,"",ROUNDUP(Y218/H218,0)*0.00902),"")</f>
        <v/>
      </c>
      <c r="AA218" s="108"/>
      <c r="AB218" s="109"/>
      <c r="AC218" s="110" t="s">
        <v>371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372</v>
      </c>
      <c r="B219" s="96" t="s">
        <v>373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374</v>
      </c>
      <c r="B220" s="96" t="s">
        <v>375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376</v>
      </c>
      <c r="B221" s="96" t="s">
        <v>377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378</v>
      </c>
      <c r="B222" s="96" t="s">
        <v>379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371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0</v>
      </c>
      <c r="Y223" s="117" t="n">
        <f aca="false">IFERROR(Y215/H215,"0")+IFERROR(Y216/H216,"0")+IFERROR(Y217/H217,"0")+IFERROR(Y218/H218,"0")+IFERROR(Y219/H219,"0")+IFERROR(Y220/H220,"0")+IFERROR(Y221/H221,"0")+IFERROR(Y222/H222,"0")</f>
        <v>0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0</v>
      </c>
      <c r="Y224" s="117" t="n">
        <f aca="false">IFERROR(SUM(Y215:Y222),"0")</f>
        <v>0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380</v>
      </c>
      <c r="B226" s="96" t="s">
        <v>381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77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false" customHeight="true" outlineLevel="0" collapsed="false">
      <c r="A228" s="96" t="s">
        <v>386</v>
      </c>
      <c r="B228" s="96" t="s">
        <v>387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77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388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391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false" customHeight="true" outlineLevel="0" collapsed="false">
      <c r="A230" s="96" t="s">
        <v>392</v>
      </c>
      <c r="B230" s="96" t="s">
        <v>393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77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IFERROR(IF(Y230=0,"",ROUNDUP(Y230/H230,0)*0.00651),"")</f>
        <v/>
      </c>
      <c r="AA230" s="108"/>
      <c r="AB230" s="109"/>
      <c r="AC230" s="110" t="s">
        <v>382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37.5" hidden="false" customHeight="true" outlineLevel="0" collapsed="false">
      <c r="A231" s="96" t="s">
        <v>394</v>
      </c>
      <c r="B231" s="96" t="s">
        <v>395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164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396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IFERROR(IF(Y232=0,"",ROUNDUP(Y232/H232,0)*0.00651),"")</f>
        <v/>
      </c>
      <c r="AA232" s="108"/>
      <c r="AB232" s="109"/>
      <c r="AC232" s="110" t="s">
        <v>399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false" customHeight="true" outlineLevel="0" collapsed="false">
      <c r="A233" s="96" t="s">
        <v>400</v>
      </c>
      <c r="B233" s="96" t="s">
        <v>401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IFERROR(IF(Y233=0,"",ROUNDUP(Y233/H233,0)*0.00651),"")</f>
        <v/>
      </c>
      <c r="AA233" s="108"/>
      <c r="AB233" s="109"/>
      <c r="AC233" s="110" t="s">
        <v>391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402</v>
      </c>
      <c r="B234" s="96" t="s">
        <v>403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385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404</v>
      </c>
      <c r="B235" s="96" t="s">
        <v>405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0</v>
      </c>
      <c r="Y235" s="106" t="n">
        <f aca="false">IFERROR(IF(X235="",0,CEILING((X235/$H235),1)*$H235),"")</f>
        <v>0</v>
      </c>
      <c r="Z235" s="107" t="str">
        <f aca="false">IFERROR(IF(Y235=0,"",ROUNDUP(Y235/H235,0)*0.00651),"")</f>
        <v/>
      </c>
      <c r="AA235" s="108"/>
      <c r="AB235" s="109"/>
      <c r="AC235" s="110" t="s">
        <v>385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0</v>
      </c>
      <c r="BN235" s="111" t="n">
        <f aca="false">IFERROR(Y235*I235/H235,"0")</f>
        <v>0</v>
      </c>
      <c r="BO235" s="111" t="n">
        <f aca="false">IFERROR(1/J235*(X235/H235),"0")</f>
        <v>0</v>
      </c>
      <c r="BP235" s="111" t="n">
        <f aca="false">IFERROR(1/J235*(Y235/H235),"0")</f>
        <v>0</v>
      </c>
    </row>
    <row r="236" customFormat="false" ht="27" hidden="false" customHeight="true" outlineLevel="0" collapsed="false">
      <c r="A236" s="96" t="s">
        <v>406</v>
      </c>
      <c r="B236" s="96" t="s">
        <v>407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77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0</v>
      </c>
      <c r="Y236" s="106" t="n">
        <f aca="false">IFERROR(IF(X236="",0,CEILING((X236/$H236),1)*$H236),"")</f>
        <v>0</v>
      </c>
      <c r="Z236" s="107" t="str">
        <f aca="false">IFERROR(IF(Y236=0,"",ROUNDUP(Y236/H236,0)*0.00651),"")</f>
        <v/>
      </c>
      <c r="AA236" s="108"/>
      <c r="AB236" s="109"/>
      <c r="AC236" s="110" t="s">
        <v>408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0</v>
      </c>
      <c r="BN236" s="111" t="n">
        <f aca="false">IFERROR(Y236*I236/H236,"0")</f>
        <v>0</v>
      </c>
      <c r="BO236" s="111" t="n">
        <f aca="false">IFERROR(1/J236*(X236/H236),"0")</f>
        <v>0</v>
      </c>
      <c r="BP236" s="111" t="n">
        <f aca="false">IFERROR(1/J236*(Y236/H236),"0")</f>
        <v>0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0</v>
      </c>
      <c r="Y238" s="117" t="n">
        <f aca="false">IFERROR(SUM(Y226:Y236),"0")</f>
        <v>0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210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409</v>
      </c>
      <c r="B240" s="96" t="s">
        <v>410</v>
      </c>
      <c r="C240" s="97" t="n">
        <v>4301060360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120</v>
      </c>
      <c r="K240" s="100" t="s">
        <v>126</v>
      </c>
      <c r="L240" s="100"/>
      <c r="M240" s="101" t="s">
        <v>68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IFERROR(IF(Y240=0,"",ROUNDUP(Y240/H240,0)*0.00937),"")</f>
        <v/>
      </c>
      <c r="AA240" s="108"/>
      <c r="AB240" s="109"/>
      <c r="AC240" s="110" t="s">
        <v>411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409</v>
      </c>
      <c r="B241" s="96" t="s">
        <v>412</v>
      </c>
      <c r="C241" s="97" t="n">
        <v>4301060404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68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102"/>
      <c r="R241" s="102"/>
      <c r="S241" s="102"/>
      <c r="T241" s="102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413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409</v>
      </c>
      <c r="B242" s="96" t="s">
        <v>414</v>
      </c>
      <c r="C242" s="97" t="n">
        <v>4301060460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132</v>
      </c>
      <c r="K242" s="100" t="s">
        <v>126</v>
      </c>
      <c r="L242" s="100"/>
      <c r="M242" s="101" t="s">
        <v>164</v>
      </c>
      <c r="N242" s="101"/>
      <c r="O242" s="100" t="n">
        <v>30</v>
      </c>
      <c r="P242" s="119" t="s">
        <v>415</v>
      </c>
      <c r="Q242" s="119"/>
      <c r="R242" s="119"/>
      <c r="S242" s="119"/>
      <c r="T242" s="119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IFERROR(IF(Y242=0,"",ROUNDUP(Y242/H242,0)*0.00902),"")</f>
        <v/>
      </c>
      <c r="AA242" s="108"/>
      <c r="AB242" s="109"/>
      <c r="AC242" s="110" t="s">
        <v>416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417</v>
      </c>
      <c r="B243" s="96" t="s">
        <v>418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419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420</v>
      </c>
      <c r="B244" s="96" t="s">
        <v>421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422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423</v>
      </c>
      <c r="B245" s="96" t="s">
        <v>424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77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425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426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427</v>
      </c>
      <c r="B250" s="96" t="s">
        <v>428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149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429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427</v>
      </c>
      <c r="B251" s="96" t="s">
        <v>430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117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431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432</v>
      </c>
      <c r="B252" s="96" t="s">
        <v>433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434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435</v>
      </c>
      <c r="B253" s="96" t="s">
        <v>436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149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429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435</v>
      </c>
      <c r="B254" s="96" t="s">
        <v>437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77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438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439</v>
      </c>
      <c r="B255" s="96" t="s">
        <v>440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117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431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441</v>
      </c>
      <c r="B256" s="96" t="s">
        <v>442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117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434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443</v>
      </c>
      <c r="B257" s="96" t="s">
        <v>444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117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438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445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149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150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446</v>
      </c>
      <c r="B263" s="96" t="s">
        <v>448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449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450</v>
      </c>
      <c r="B264" s="96" t="s">
        <v>451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452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453</v>
      </c>
      <c r="B265" s="96" t="s">
        <v>454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149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150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453</v>
      </c>
      <c r="B266" s="96" t="s">
        <v>455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456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457</v>
      </c>
      <c r="B267" s="96" t="s">
        <v>458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117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449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459</v>
      </c>
      <c r="B268" s="96" t="s">
        <v>460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117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461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462</v>
      </c>
      <c r="B269" s="96" t="s">
        <v>463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117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452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464</v>
      </c>
      <c r="B270" s="96" t="s">
        <v>465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117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456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168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466</v>
      </c>
      <c r="B274" s="96" t="s">
        <v>467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77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468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469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470</v>
      </c>
      <c r="B279" s="96" t="s">
        <v>471</v>
      </c>
      <c r="C279" s="97" t="n">
        <v>4301011322</v>
      </c>
      <c r="D279" s="98" t="n">
        <v>4607091387452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77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472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473</v>
      </c>
      <c r="B280" s="96" t="s">
        <v>474</v>
      </c>
      <c r="C280" s="97" t="n">
        <v>4301011855</v>
      </c>
      <c r="D280" s="98" t="n">
        <v>4680115885837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475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476</v>
      </c>
      <c r="B281" s="96" t="s">
        <v>477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149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478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476</v>
      </c>
      <c r="B282" s="96" t="s">
        <v>479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117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480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481</v>
      </c>
      <c r="B283" s="96" t="s">
        <v>482</v>
      </c>
      <c r="C283" s="97" t="n">
        <v>4301011313</v>
      </c>
      <c r="D283" s="98" t="n">
        <v>4607091385984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117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483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484</v>
      </c>
      <c r="B284" s="96" t="s">
        <v>485</v>
      </c>
      <c r="C284" s="97" t="n">
        <v>4301011853</v>
      </c>
      <c r="D284" s="98" t="n">
        <v>4680115885851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117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486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487</v>
      </c>
      <c r="B285" s="96" t="s">
        <v>488</v>
      </c>
      <c r="C285" s="97" t="n">
        <v>4301011319</v>
      </c>
      <c r="D285" s="98" t="n">
        <v>4607091387469</v>
      </c>
      <c r="E285" s="98"/>
      <c r="F285" s="99" t="n">
        <v>0.5</v>
      </c>
      <c r="G285" s="100" t="n">
        <v>10</v>
      </c>
      <c r="H285" s="99" t="n">
        <v>5</v>
      </c>
      <c r="I285" s="99" t="n">
        <v>5.21</v>
      </c>
      <c r="J285" s="100" t="n">
        <v>132</v>
      </c>
      <c r="K285" s="100" t="s">
        <v>126</v>
      </c>
      <c r="L285" s="100"/>
      <c r="M285" s="101" t="s">
        <v>117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472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489</v>
      </c>
      <c r="B286" s="96" t="s">
        <v>490</v>
      </c>
      <c r="C286" s="97" t="n">
        <v>4301011852</v>
      </c>
      <c r="D286" s="98" t="n">
        <v>4680115885844</v>
      </c>
      <c r="E286" s="98"/>
      <c r="F286" s="99" t="n">
        <v>0.4</v>
      </c>
      <c r="G286" s="100" t="n">
        <v>10</v>
      </c>
      <c r="H286" s="99" t="n">
        <v>4</v>
      </c>
      <c r="I286" s="99" t="n">
        <v>4.21</v>
      </c>
      <c r="J286" s="100" t="n">
        <v>132</v>
      </c>
      <c r="K286" s="100" t="s">
        <v>126</v>
      </c>
      <c r="L286" s="100"/>
      <c r="M286" s="101" t="s">
        <v>117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491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492</v>
      </c>
      <c r="B287" s="96" t="s">
        <v>493</v>
      </c>
      <c r="C287" s="97" t="n">
        <v>4301011316</v>
      </c>
      <c r="D287" s="98" t="n">
        <v>4607091387438</v>
      </c>
      <c r="E287" s="98"/>
      <c r="F287" s="99" t="n">
        <v>0.5</v>
      </c>
      <c r="G287" s="100" t="n">
        <v>10</v>
      </c>
      <c r="H287" s="99" t="n">
        <v>5</v>
      </c>
      <c r="I287" s="99" t="n">
        <v>5.21</v>
      </c>
      <c r="J287" s="100" t="n">
        <v>132</v>
      </c>
      <c r="K287" s="100" t="s">
        <v>126</v>
      </c>
      <c r="L287" s="100"/>
      <c r="M287" s="101" t="s">
        <v>117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494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495</v>
      </c>
      <c r="B288" s="96" t="s">
        <v>496</v>
      </c>
      <c r="C288" s="97" t="n">
        <v>4301011851</v>
      </c>
      <c r="D288" s="98" t="n">
        <v>4680115885820</v>
      </c>
      <c r="E288" s="98"/>
      <c r="F288" s="99" t="n">
        <v>0.4</v>
      </c>
      <c r="G288" s="100" t="n">
        <v>10</v>
      </c>
      <c r="H288" s="99" t="n">
        <v>4</v>
      </c>
      <c r="I288" s="99" t="n">
        <v>4.21</v>
      </c>
      <c r="J288" s="100" t="n">
        <v>132</v>
      </c>
      <c r="K288" s="100" t="s">
        <v>126</v>
      </c>
      <c r="L288" s="100"/>
      <c r="M288" s="101" t="s">
        <v>117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497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498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499</v>
      </c>
      <c r="B293" s="96" t="s">
        <v>500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117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438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501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502</v>
      </c>
      <c r="B298" s="96" t="s">
        <v>503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77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118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504</v>
      </c>
      <c r="B299" s="96" t="s">
        <v>505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506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507</v>
      </c>
      <c r="B300" s="96" t="s">
        <v>508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509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510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511</v>
      </c>
      <c r="B305" s="96" t="s">
        <v>512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77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513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514</v>
      </c>
      <c r="B306" s="96" t="s">
        <v>515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516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517</v>
      </c>
      <c r="B307" s="96" t="s">
        <v>518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77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513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519</v>
      </c>
      <c r="B308" s="96" t="s">
        <v>520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516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false" customHeight="true" outlineLevel="0" collapsed="false">
      <c r="A309" s="96" t="s">
        <v>521</v>
      </c>
      <c r="B309" s="96" t="s">
        <v>522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127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513</v>
      </c>
      <c r="AG309" s="111"/>
      <c r="AJ309" s="112" t="s">
        <v>128</v>
      </c>
      <c r="AK309" s="112" t="n">
        <v>33.6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false" customHeight="true" outlineLevel="0" collapsed="false">
      <c r="A310" s="96" t="s">
        <v>523</v>
      </c>
      <c r="B310" s="96" t="s">
        <v>524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525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0</v>
      </c>
      <c r="Y311" s="117" t="n">
        <f aca="false">IFERROR(Y305/H305,"0")+IFERROR(Y306/H306,"0")+IFERROR(Y307/H307,"0")+IFERROR(Y308/H308,"0")+IFERROR(Y309/H309,"0")+IFERROR(Y310/H310,"0")</f>
        <v>0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0</v>
      </c>
      <c r="Y312" s="117" t="n">
        <f aca="false">IFERROR(SUM(Y305:Y310),"0")</f>
        <v>0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526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527</v>
      </c>
      <c r="B315" s="96" t="s">
        <v>528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77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529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530</v>
      </c>
      <c r="B319" s="96" t="s">
        <v>531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532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533</v>
      </c>
      <c r="B323" s="96" t="s">
        <v>534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535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536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537</v>
      </c>
      <c r="B328" s="96" t="s">
        <v>538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539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540</v>
      </c>
      <c r="B332" s="96" t="s">
        <v>541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542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543</v>
      </c>
      <c r="B336" s="96" t="s">
        <v>544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77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545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546</v>
      </c>
      <c r="B337" s="96" t="s">
        <v>547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77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548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549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550</v>
      </c>
      <c r="B342" s="96" t="s">
        <v>551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117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438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552</v>
      </c>
      <c r="B346" s="96" t="s">
        <v>553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554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555</v>
      </c>
      <c r="B347" s="96" t="s">
        <v>556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554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557</v>
      </c>
      <c r="B351" s="96" t="s">
        <v>558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559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560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561</v>
      </c>
      <c r="B356" s="96" t="s">
        <v>562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77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563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564</v>
      </c>
      <c r="B357" s="96" t="s">
        <v>565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149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566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564</v>
      </c>
      <c r="B358" s="96" t="s">
        <v>567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 t="s">
        <v>145</v>
      </c>
      <c r="M358" s="101" t="s">
        <v>77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120</v>
      </c>
      <c r="Y358" s="106" t="n">
        <f aca="false">IFERROR(IF(X358="",0,CEILING((X358/$H358),1)*$H358),"")</f>
        <v>129.6</v>
      </c>
      <c r="Z358" s="107" t="n">
        <f aca="false">IFERROR(IF(Y358=0,"",ROUNDUP(Y358/H358,0)*0.02175),"")</f>
        <v>0.261</v>
      </c>
      <c r="AA358" s="108"/>
      <c r="AB358" s="109"/>
      <c r="AC358" s="110" t="s">
        <v>568</v>
      </c>
      <c r="AG358" s="111"/>
      <c r="AJ358" s="112" t="s">
        <v>147</v>
      </c>
      <c r="AK358" s="112" t="n">
        <v>604.8</v>
      </c>
      <c r="BB358" s="113" t="s">
        <v>1</v>
      </c>
      <c r="BM358" s="111" t="n">
        <f aca="false">IFERROR(X358*I358/H358,"0")</f>
        <v>125.333333333333</v>
      </c>
      <c r="BN358" s="111" t="n">
        <f aca="false">IFERROR(Y358*I358/H358,"0")</f>
        <v>135.36</v>
      </c>
      <c r="BO358" s="111" t="n">
        <f aca="false">IFERROR(1/J358*(X358/H358),"0")</f>
        <v>0.198412698412698</v>
      </c>
      <c r="BP358" s="111" t="n">
        <f aca="false">IFERROR(1/J358*(Y358/H358),"0")</f>
        <v>0.214285714285714</v>
      </c>
    </row>
    <row r="359" customFormat="false" ht="37.5" hidden="false" customHeight="true" outlineLevel="0" collapsed="false">
      <c r="A359" s="96" t="s">
        <v>569</v>
      </c>
      <c r="B359" s="96" t="s">
        <v>570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117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571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572</v>
      </c>
      <c r="B360" s="96" t="s">
        <v>573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117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574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575</v>
      </c>
      <c r="B361" s="96" t="s">
        <v>576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117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577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578</v>
      </c>
      <c r="B362" s="96" t="s">
        <v>579</v>
      </c>
      <c r="C362" s="97" t="n">
        <v>4301011323</v>
      </c>
      <c r="D362" s="98" t="n">
        <v>4607091386011</v>
      </c>
      <c r="E362" s="98"/>
      <c r="F362" s="99" t="n">
        <v>0.5</v>
      </c>
      <c r="G362" s="100" t="n">
        <v>10</v>
      </c>
      <c r="H362" s="99" t="n">
        <v>5</v>
      </c>
      <c r="I362" s="99" t="n">
        <v>5.21</v>
      </c>
      <c r="J362" s="100" t="n">
        <v>132</v>
      </c>
      <c r="K362" s="100" t="s">
        <v>126</v>
      </c>
      <c r="L362" s="100"/>
      <c r="M362" s="101" t="s">
        <v>77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580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4301011859</v>
      </c>
      <c r="D363" s="98" t="n">
        <v>4680115885608</v>
      </c>
      <c r="E363" s="98"/>
      <c r="F363" s="99" t="n">
        <v>0.4</v>
      </c>
      <c r="G363" s="100" t="n">
        <v>10</v>
      </c>
      <c r="H363" s="99" t="n">
        <v>4</v>
      </c>
      <c r="I363" s="99" t="n">
        <v>4.21</v>
      </c>
      <c r="J363" s="100" t="n">
        <v>132</v>
      </c>
      <c r="K363" s="100" t="s">
        <v>126</v>
      </c>
      <c r="L363" s="100"/>
      <c r="M363" s="101" t="s">
        <v>117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568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11.1111111111111</v>
      </c>
      <c r="Y364" s="117" t="n">
        <f aca="false">IFERROR(Y356/H356,"0")+IFERROR(Y357/H357,"0")+IFERROR(Y358/H358,"0")+IFERROR(Y359/H359,"0")+IFERROR(Y360/H360,"0")+IFERROR(Y361/H361,"0")+IFERROR(Y362/H362,"0")+IFERROR(Y363/H363,"0")</f>
        <v>12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0.261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120</v>
      </c>
      <c r="Y365" s="117" t="n">
        <f aca="false">IFERROR(SUM(Y356:Y363),"0")</f>
        <v>129.6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583</v>
      </c>
      <c r="B367" s="96" t="s">
        <v>584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100</v>
      </c>
      <c r="Y367" s="106" t="n">
        <f aca="false">IFERROR(IF(X367="",0,CEILING((X367/$H367),1)*$H367),"")</f>
        <v>100.8</v>
      </c>
      <c r="Z367" s="107" t="n">
        <f aca="false">IFERROR(IF(Y367=0,"",ROUNDUP(Y367/H367,0)*0.00902),"")</f>
        <v>0.21648</v>
      </c>
      <c r="AA367" s="108"/>
      <c r="AB367" s="109"/>
      <c r="AC367" s="110" t="s">
        <v>585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106.428571428571</v>
      </c>
      <c r="BN367" s="111" t="n">
        <f aca="false">IFERROR(Y367*I367/H367,"0")</f>
        <v>107.28</v>
      </c>
      <c r="BO367" s="111" t="n">
        <f aca="false">IFERROR(1/J367*(X367/H367),"0")</f>
        <v>0.18037518037518</v>
      </c>
      <c r="BP367" s="111" t="n">
        <f aca="false">IFERROR(1/J367*(Y367/H367),"0")</f>
        <v>0.181818181818182</v>
      </c>
    </row>
    <row r="368" customFormat="false" ht="27" hidden="false" customHeight="true" outlineLevel="0" collapsed="false">
      <c r="A368" s="96" t="s">
        <v>586</v>
      </c>
      <c r="B368" s="96" t="s">
        <v>587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80</v>
      </c>
      <c r="Y368" s="106" t="n">
        <f aca="false">IFERROR(IF(X368="",0,CEILING((X368/$H368),1)*$H368),"")</f>
        <v>84</v>
      </c>
      <c r="Z368" s="107" t="n">
        <f aca="false">IFERROR(IF(Y368=0,"",ROUNDUP(Y368/H368,0)*0.00902),"")</f>
        <v>0.1804</v>
      </c>
      <c r="AA368" s="108"/>
      <c r="AB368" s="109"/>
      <c r="AC368" s="110" t="s">
        <v>588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85.1428571428571</v>
      </c>
      <c r="BN368" s="111" t="n">
        <f aca="false">IFERROR(Y368*I368/H368,"0")</f>
        <v>89.4</v>
      </c>
      <c r="BO368" s="111" t="n">
        <f aca="false">IFERROR(1/J368*(X368/H368),"0")</f>
        <v>0.144300144300144</v>
      </c>
      <c r="BP368" s="111" t="n">
        <f aca="false">IFERROR(1/J368*(Y368/H368),"0")</f>
        <v>0.151515151515152</v>
      </c>
    </row>
    <row r="369" customFormat="false" ht="27" hidden="false" customHeight="true" outlineLevel="0" collapsed="false">
      <c r="A369" s="96" t="s">
        <v>589</v>
      </c>
      <c r="B369" s="96" t="s">
        <v>590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591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592</v>
      </c>
      <c r="B370" s="96" t="s">
        <v>593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588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42.8571428571429</v>
      </c>
      <c r="Y371" s="117" t="n">
        <f aca="false">IFERROR(Y367/H367,"0")+IFERROR(Y368/H368,"0")+IFERROR(Y369/H369,"0")+IFERROR(Y370/H370,"0")</f>
        <v>44</v>
      </c>
      <c r="Z371" s="117" t="n">
        <f aca="false">IFERROR(IF(Z367="",0,Z367),"0")+IFERROR(IF(Z368="",0,Z368),"0")+IFERROR(IF(Z369="",0,Z369),"0")+IFERROR(IF(Z370="",0,Z370),"0")</f>
        <v>0.39688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180</v>
      </c>
      <c r="Y372" s="117" t="n">
        <f aca="false">IFERROR(SUM(Y367:Y370),"0")</f>
        <v>184.8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594</v>
      </c>
      <c r="B374" s="96" t="s">
        <v>595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77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200</v>
      </c>
      <c r="Y374" s="106" t="n">
        <f aca="false">IFERROR(IF(X374="",0,CEILING((X374/$H374),1)*$H374),"")</f>
        <v>202.8</v>
      </c>
      <c r="Z374" s="107" t="n">
        <f aca="false">IFERROR(IF(Y374=0,"",ROUNDUP(Y374/H374,0)*0.02175),"")</f>
        <v>0.5655</v>
      </c>
      <c r="AA374" s="108"/>
      <c r="AB374" s="109"/>
      <c r="AC374" s="110" t="s">
        <v>596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214.307692307692</v>
      </c>
      <c r="BN374" s="111" t="n">
        <f aca="false">IFERROR(Y374*I374/H374,"0")</f>
        <v>217.308</v>
      </c>
      <c r="BO374" s="111" t="n">
        <f aca="false">IFERROR(1/J374*(X374/H374),"0")</f>
        <v>0.457875457875458</v>
      </c>
      <c r="BP374" s="111" t="n">
        <f aca="false">IFERROR(1/J374*(Y374/H374),"0")</f>
        <v>0.464285714285714</v>
      </c>
    </row>
    <row r="375" customFormat="false" ht="37.5" hidden="false" customHeight="true" outlineLevel="0" collapsed="false">
      <c r="A375" s="96" t="s">
        <v>597</v>
      </c>
      <c r="B375" s="96" t="s">
        <v>598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599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600</v>
      </c>
      <c r="B376" s="96" t="s">
        <v>601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602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603</v>
      </c>
      <c r="B377" s="96" t="s">
        <v>604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605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606</v>
      </c>
      <c r="B378" s="96" t="s">
        <v>607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608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609</v>
      </c>
      <c r="B379" s="96" t="s">
        <v>610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611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25.6410256410256</v>
      </c>
      <c r="Y380" s="117" t="n">
        <f aca="false">IFERROR(Y374/H374,"0")+IFERROR(Y375/H375,"0")+IFERROR(Y376/H376,"0")+IFERROR(Y377/H377,"0")+IFERROR(Y378/H378,"0")+IFERROR(Y379/H379,"0")</f>
        <v>26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0.5655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200</v>
      </c>
      <c r="Y381" s="117" t="n">
        <f aca="false">IFERROR(SUM(Y374:Y379),"0")</f>
        <v>202.8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210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612</v>
      </c>
      <c r="B383" s="96" t="s">
        <v>613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614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615</v>
      </c>
      <c r="B384" s="96" t="s">
        <v>616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617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16.5" hidden="false" customHeight="true" outlineLevel="0" collapsed="false">
      <c r="A385" s="96" t="s">
        <v>618</v>
      </c>
      <c r="B385" s="96" t="s">
        <v>619</v>
      </c>
      <c r="C385" s="97" t="n">
        <v>4301060325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68</v>
      </c>
      <c r="N385" s="101"/>
      <c r="O385" s="100" t="n">
        <v>30</v>
      </c>
      <c r="P385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102"/>
      <c r="R385" s="102"/>
      <c r="S385" s="102"/>
      <c r="T385" s="102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620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618</v>
      </c>
      <c r="B386" s="96" t="s">
        <v>621</v>
      </c>
      <c r="C386" s="97" t="n">
        <v>4301060484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164</v>
      </c>
      <c r="N386" s="101"/>
      <c r="O386" s="100" t="n">
        <v>30</v>
      </c>
      <c r="P386" s="119" t="s">
        <v>622</v>
      </c>
      <c r="Q386" s="119"/>
      <c r="R386" s="119"/>
      <c r="S386" s="119"/>
      <c r="T386" s="119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623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0</v>
      </c>
      <c r="Y387" s="117" t="n">
        <f aca="false">IFERROR(Y383/H383,"0")+IFERROR(Y384/H384,"0")+IFERROR(Y385/H385,"0")+IFERROR(Y386/H386,"0")</f>
        <v>0</v>
      </c>
      <c r="Z387" s="117" t="n">
        <f aca="false">IFERROR(IF(Z383="",0,Z383),"0")+IFERROR(IF(Z384="",0,Z384),"0")+IFERROR(IF(Z385="",0,Z385),"0")+IFERROR(IF(Z386="",0,Z386),"0")</f>
        <v>0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0</v>
      </c>
      <c r="Y388" s="117" t="n">
        <f aca="false">IFERROR(SUM(Y383:Y386),"0")</f>
        <v>0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624</v>
      </c>
      <c r="B390" s="96" t="s">
        <v>625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626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15</v>
      </c>
      <c r="Y390" s="106" t="n">
        <f aca="false">IFERROR(IF(X390="",0,CEILING((X390/$H390),1)*$H390),"")</f>
        <v>15.2</v>
      </c>
      <c r="Z390" s="107" t="n">
        <f aca="false">IFERROR(IF(Y390=0,"",ROUNDUP(Y390/H390,0)*0.00902),"")</f>
        <v>0.0451</v>
      </c>
      <c r="AA390" s="108"/>
      <c r="AB390" s="109"/>
      <c r="AC390" s="110" t="s">
        <v>627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16.233552631579</v>
      </c>
      <c r="BN390" s="111" t="n">
        <f aca="false">IFERROR(Y390*I390/H390,"0")</f>
        <v>16.45</v>
      </c>
      <c r="BO390" s="111" t="n">
        <f aca="false">IFERROR(1/J390*(X390/H390),"0")</f>
        <v>0.0373803827751196</v>
      </c>
      <c r="BP390" s="111" t="n">
        <f aca="false">IFERROR(1/J390*(Y390/H390),"0")</f>
        <v>0.0378787878787879</v>
      </c>
    </row>
    <row r="391" customFormat="false" ht="27" hidden="false" customHeight="true" outlineLevel="0" collapsed="false">
      <c r="A391" s="96" t="s">
        <v>628</v>
      </c>
      <c r="B391" s="96" t="s">
        <v>629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630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3</v>
      </c>
      <c r="Y391" s="106" t="n">
        <f aca="false">IFERROR(IF(X391="",0,CEILING((X391/$H391),1)*$H391),"")</f>
        <v>3.04</v>
      </c>
      <c r="Z391" s="107" t="n">
        <f aca="false">IFERROR(IF(Y391=0,"",ROUNDUP(Y391/H391,0)*0.00902),"")</f>
        <v>0.00902</v>
      </c>
      <c r="AA391" s="108"/>
      <c r="AB391" s="109"/>
      <c r="AC391" s="110" t="s">
        <v>627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3.28618421052632</v>
      </c>
      <c r="BN391" s="111" t="n">
        <f aca="false">IFERROR(Y391*I391/H391,"0")</f>
        <v>3.33</v>
      </c>
      <c r="BO391" s="111" t="n">
        <f aca="false">IFERROR(1/J391*(X391/H391),"0")</f>
        <v>0.00747607655502392</v>
      </c>
      <c r="BP391" s="111" t="n">
        <f aca="false">IFERROR(1/J391*(Y391/H391),"0")</f>
        <v>0.00757575757575758</v>
      </c>
    </row>
    <row r="392" customFormat="false" ht="27" hidden="false" customHeight="true" outlineLevel="0" collapsed="false">
      <c r="A392" s="96" t="s">
        <v>631</v>
      </c>
      <c r="B392" s="96" t="s">
        <v>632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633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634</v>
      </c>
      <c r="B393" s="96" t="s">
        <v>635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627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5.92105263157895</v>
      </c>
      <c r="Y394" s="117" t="n">
        <f aca="false">IFERROR(Y390/H390,"0")+IFERROR(Y391/H391,"0")+IFERROR(Y392/H392,"0")+IFERROR(Y393/H393,"0")</f>
        <v>6</v>
      </c>
      <c r="Z394" s="117" t="n">
        <f aca="false">IFERROR(IF(Z390="",0,Z390),"0")+IFERROR(IF(Z391="",0,Z391),"0")+IFERROR(IF(Z392="",0,Z392),"0")+IFERROR(IF(Z393="",0,Z393),"0")</f>
        <v>0.05412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18</v>
      </c>
      <c r="Y395" s="117" t="n">
        <f aca="false">IFERROR(SUM(Y390:Y393),"0")</f>
        <v>18.24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636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637</v>
      </c>
      <c r="B397" s="96" t="s">
        <v>638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639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640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641</v>
      </c>
      <c r="B398" s="96" t="s">
        <v>642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639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640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643</v>
      </c>
      <c r="B399" s="96" t="s">
        <v>644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639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640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645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646</v>
      </c>
      <c r="B404" s="96" t="s">
        <v>647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648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649</v>
      </c>
      <c r="B408" s="96" t="s">
        <v>650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651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652</v>
      </c>
      <c r="B409" s="96" t="s">
        <v>653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77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654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655</v>
      </c>
      <c r="B410" s="96" t="s">
        <v>656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657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658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659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660</v>
      </c>
      <c r="B416" s="96" t="s">
        <v>661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149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662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660</v>
      </c>
      <c r="B417" s="96" t="s">
        <v>663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145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120</v>
      </c>
      <c r="Y417" s="106" t="n">
        <f aca="false">IFERROR(IF(X417="",0,CEILING((X417/$H417),1)*$H417),"")</f>
        <v>120</v>
      </c>
      <c r="Z417" s="107" t="n">
        <f aca="false">IFERROR(IF(Y417=0,"",ROUNDUP(Y417/H417,0)*0.02175),"")</f>
        <v>0.174</v>
      </c>
      <c r="AA417" s="108"/>
      <c r="AB417" s="109"/>
      <c r="AC417" s="110" t="s">
        <v>664</v>
      </c>
      <c r="AG417" s="111"/>
      <c r="AJ417" s="112" t="s">
        <v>147</v>
      </c>
      <c r="AK417" s="112" t="n">
        <v>720</v>
      </c>
      <c r="BB417" s="113" t="s">
        <v>1</v>
      </c>
      <c r="BM417" s="111" t="n">
        <f aca="false">IFERROR(X417*I417/H417,"0")</f>
        <v>123.84</v>
      </c>
      <c r="BN417" s="111" t="n">
        <f aca="false">IFERROR(Y417*I417/H417,"0")</f>
        <v>123.84</v>
      </c>
      <c r="BO417" s="111" t="n">
        <f aca="false">IFERROR(1/J417*(X417/H417),"0")</f>
        <v>0.166666666666667</v>
      </c>
      <c r="BP417" s="111" t="n">
        <f aca="false">IFERROR(1/J417*(Y417/H417),"0")</f>
        <v>0.166666666666667</v>
      </c>
    </row>
    <row r="418" customFormat="false" ht="27" hidden="false" customHeight="true" outlineLevel="0" collapsed="false">
      <c r="A418" s="96" t="s">
        <v>665</v>
      </c>
      <c r="B418" s="96" t="s">
        <v>666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149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662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665</v>
      </c>
      <c r="B419" s="96" t="s">
        <v>667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145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30</v>
      </c>
      <c r="Y419" s="106" t="n">
        <f aca="false">IFERROR(IF(X419="",0,CEILING((X419/$H419),1)*$H419),"")</f>
        <v>30</v>
      </c>
      <c r="Z419" s="107" t="n">
        <f aca="false">IFERROR(IF(Y419=0,"",ROUNDUP(Y419/H419,0)*0.02175),"")</f>
        <v>0.0435</v>
      </c>
      <c r="AA419" s="108"/>
      <c r="AB419" s="109"/>
      <c r="AC419" s="110" t="s">
        <v>668</v>
      </c>
      <c r="AG419" s="111"/>
      <c r="AJ419" s="112" t="s">
        <v>147</v>
      </c>
      <c r="AK419" s="112" t="n">
        <v>720</v>
      </c>
      <c r="BB419" s="113" t="s">
        <v>1</v>
      </c>
      <c r="BM419" s="111" t="n">
        <f aca="false">IFERROR(X419*I419/H419,"0")</f>
        <v>30.96</v>
      </c>
      <c r="BN419" s="111" t="n">
        <f aca="false">IFERROR(Y419*I419/H419,"0")</f>
        <v>30.96</v>
      </c>
      <c r="BO419" s="111" t="n">
        <f aca="false">IFERROR(1/J419*(X419/H419),"0")</f>
        <v>0.0416666666666667</v>
      </c>
      <c r="BP419" s="111" t="n">
        <f aca="false">IFERROR(1/J419*(Y419/H419),"0")</f>
        <v>0.0416666666666667</v>
      </c>
    </row>
    <row r="420" customFormat="false" ht="27" hidden="false" customHeight="true" outlineLevel="0" collapsed="false">
      <c r="A420" s="96" t="s">
        <v>669</v>
      </c>
      <c r="B420" s="96" t="s">
        <v>670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149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662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671</v>
      </c>
      <c r="B421" s="96" t="s">
        <v>672</v>
      </c>
      <c r="C421" s="97" t="n">
        <v>4301011339</v>
      </c>
      <c r="D421" s="98" t="n">
        <v>4607091383997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/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250</v>
      </c>
      <c r="Y421" s="106" t="n">
        <f aca="false">IFERROR(IF(X421="",0,CEILING((X421/$H421),1)*$H421),"")</f>
        <v>255</v>
      </c>
      <c r="Z421" s="107" t="n">
        <f aca="false">IFERROR(IF(Y421=0,"",ROUNDUP(Y421/H421,0)*0.02175),"")</f>
        <v>0.36975</v>
      </c>
      <c r="AA421" s="108"/>
      <c r="AB421" s="109"/>
      <c r="AC421" s="110" t="s">
        <v>673</v>
      </c>
      <c r="AG421" s="111"/>
      <c r="AJ421" s="112"/>
      <c r="AK421" s="112" t="n">
        <v>0</v>
      </c>
      <c r="BB421" s="113" t="s">
        <v>1</v>
      </c>
      <c r="BM421" s="111" t="n">
        <f aca="false">IFERROR(X421*I421/H421,"0")</f>
        <v>258</v>
      </c>
      <c r="BN421" s="111" t="n">
        <f aca="false">IFERROR(Y421*I421/H421,"0")</f>
        <v>263.16</v>
      </c>
      <c r="BO421" s="111" t="n">
        <f aca="false">IFERROR(1/J421*(X421/H421),"0")</f>
        <v>0.347222222222222</v>
      </c>
      <c r="BP421" s="111" t="n">
        <f aca="false">IFERROR(1/J421*(Y421/H421),"0")</f>
        <v>0.354166666666667</v>
      </c>
    </row>
    <row r="422" customFormat="false" ht="27" hidden="false" customHeight="true" outlineLevel="0" collapsed="false">
      <c r="A422" s="96" t="s">
        <v>669</v>
      </c>
      <c r="B422" s="96" t="s">
        <v>674</v>
      </c>
      <c r="C422" s="97" t="n">
        <v>4301011867</v>
      </c>
      <c r="D422" s="98" t="n">
        <v>4680115884830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 t="s">
        <v>145</v>
      </c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IFERROR(IF(Y422=0,"",ROUNDUP(Y422/H422,0)*0.02175),"")</f>
        <v/>
      </c>
      <c r="AA422" s="108"/>
      <c r="AB422" s="109"/>
      <c r="AC422" s="110" t="s">
        <v>675</v>
      </c>
      <c r="AG422" s="111"/>
      <c r="AJ422" s="112" t="s">
        <v>147</v>
      </c>
      <c r="AK422" s="112" t="n">
        <v>720</v>
      </c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27" hidden="false" customHeight="true" outlineLevel="0" collapsed="false">
      <c r="A423" s="96" t="s">
        <v>676</v>
      </c>
      <c r="B423" s="96" t="s">
        <v>677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117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678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679</v>
      </c>
      <c r="B424" s="96" t="s">
        <v>680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668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681</v>
      </c>
      <c r="B425" s="96" t="s">
        <v>682</v>
      </c>
      <c r="C425" s="97" t="n">
        <v>4301011866</v>
      </c>
      <c r="D425" s="98" t="n">
        <v>4680115884878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683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4301011868</v>
      </c>
      <c r="D426" s="98" t="n">
        <v>4680115884861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675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26.6666666666667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27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0.58725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400</v>
      </c>
      <c r="Y428" s="117" t="n">
        <f aca="false">IFERROR(SUM(Y416:Y426),"0")</f>
        <v>405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168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686</v>
      </c>
      <c r="B430" s="96" t="s">
        <v>687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145</v>
      </c>
      <c r="M430" s="101" t="s">
        <v>117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250</v>
      </c>
      <c r="Y430" s="106" t="n">
        <f aca="false">IFERROR(IF(X430="",0,CEILING((X430/$H430),1)*$H430),"")</f>
        <v>255</v>
      </c>
      <c r="Z430" s="107" t="n">
        <f aca="false">IFERROR(IF(Y430=0,"",ROUNDUP(Y430/H430,0)*0.02175),"")</f>
        <v>0.36975</v>
      </c>
      <c r="AA430" s="108"/>
      <c r="AB430" s="109"/>
      <c r="AC430" s="110" t="s">
        <v>688</v>
      </c>
      <c r="AG430" s="111"/>
      <c r="AJ430" s="112" t="s">
        <v>147</v>
      </c>
      <c r="AK430" s="112" t="n">
        <v>720</v>
      </c>
      <c r="BB430" s="113" t="s">
        <v>1</v>
      </c>
      <c r="BM430" s="111" t="n">
        <f aca="false">IFERROR(X430*I430/H430,"0")</f>
        <v>258</v>
      </c>
      <c r="BN430" s="111" t="n">
        <f aca="false">IFERROR(Y430*I430/H430,"0")</f>
        <v>263.16</v>
      </c>
      <c r="BO430" s="111" t="n">
        <f aca="false">IFERROR(1/J430*(X430/H430),"0")</f>
        <v>0.347222222222222</v>
      </c>
      <c r="BP430" s="111" t="n">
        <f aca="false">IFERROR(1/J430*(Y430/H430),"0")</f>
        <v>0.354166666666667</v>
      </c>
    </row>
    <row r="431" customFormat="false" ht="27" hidden="false" customHeight="true" outlineLevel="0" collapsed="false">
      <c r="A431" s="96" t="s">
        <v>689</v>
      </c>
      <c r="B431" s="96" t="s">
        <v>690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117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688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16.6666666666667</v>
      </c>
      <c r="Y432" s="117" t="n">
        <f aca="false">IFERROR(Y430/H430,"0")+IFERROR(Y431/H431,"0")</f>
        <v>17</v>
      </c>
      <c r="Z432" s="117" t="n">
        <f aca="false">IFERROR(IF(Z430="",0,Z430),"0")+IFERROR(IF(Z431="",0,Z431),"0")</f>
        <v>0.36975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250</v>
      </c>
      <c r="Y433" s="117" t="n">
        <f aca="false">IFERROR(SUM(Y430:Y431),"0")</f>
        <v>255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691</v>
      </c>
      <c r="B435" s="96" t="s">
        <v>692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77</v>
      </c>
      <c r="N435" s="101"/>
      <c r="O435" s="100" t="n">
        <v>40</v>
      </c>
      <c r="P435" s="119" t="s">
        <v>693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694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695</v>
      </c>
      <c r="B436" s="96" t="s">
        <v>696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77</v>
      </c>
      <c r="N436" s="101"/>
      <c r="O436" s="100" t="n">
        <v>40</v>
      </c>
      <c r="P436" s="119" t="s">
        <v>697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698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210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699</v>
      </c>
      <c r="B440" s="96" t="s">
        <v>700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77</v>
      </c>
      <c r="N440" s="101"/>
      <c r="O440" s="100" t="n">
        <v>30</v>
      </c>
      <c r="P440" s="119" t="s">
        <v>701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702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703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704</v>
      </c>
      <c r="B445" s="96" t="s">
        <v>705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706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704</v>
      </c>
      <c r="B446" s="96" t="s">
        <v>707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708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709</v>
      </c>
      <c r="B447" s="96" t="s">
        <v>710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706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709</v>
      </c>
      <c r="B448" s="96" t="s">
        <v>711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708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712</v>
      </c>
      <c r="B449" s="96" t="s">
        <v>713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714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715</v>
      </c>
      <c r="B450" s="96" t="s">
        <v>716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117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717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718</v>
      </c>
      <c r="B451" s="96" t="s">
        <v>719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714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720</v>
      </c>
      <c r="B452" s="96" t="s">
        <v>721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714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722</v>
      </c>
      <c r="B456" s="96" t="s">
        <v>723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724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725</v>
      </c>
      <c r="B457" s="96" t="s">
        <v>726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724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727</v>
      </c>
      <c r="B461" s="96" t="s">
        <v>728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77</v>
      </c>
      <c r="N461" s="101"/>
      <c r="O461" s="100" t="n">
        <v>40</v>
      </c>
      <c r="P461" s="119" t="s">
        <v>729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IFERROR(IF(Y461=0,"",ROUNDUP(Y461/H461,0)*0.02175),"")</f>
        <v/>
      </c>
      <c r="AA461" s="108"/>
      <c r="AB461" s="109"/>
      <c r="AC461" s="110" t="s">
        <v>730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37.5" hidden="false" customHeight="true" outlineLevel="0" collapsed="false">
      <c r="A462" s="96" t="s">
        <v>731</v>
      </c>
      <c r="B462" s="96" t="s">
        <v>732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77</v>
      </c>
      <c r="N462" s="101"/>
      <c r="O462" s="100" t="n">
        <v>40</v>
      </c>
      <c r="P462" s="119" t="s">
        <v>733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734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27" hidden="false" customHeight="true" outlineLevel="0" collapsed="false">
      <c r="A463" s="96" t="s">
        <v>735</v>
      </c>
      <c r="B463" s="96" t="s">
        <v>736</v>
      </c>
      <c r="C463" s="97" t="n">
        <v>4301051297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737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37.5" hidden="false" customHeight="true" outlineLevel="0" collapsed="false">
      <c r="A464" s="96" t="s">
        <v>735</v>
      </c>
      <c r="B464" s="96" t="s">
        <v>738</v>
      </c>
      <c r="C464" s="97" t="n">
        <v>4301051634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739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740</v>
      </c>
      <c r="B465" s="96" t="s">
        <v>741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742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0</v>
      </c>
      <c r="Y466" s="117" t="n">
        <f aca="false">IFERROR(Y461/H461,"0")+IFERROR(Y462/H462,"0")+IFERROR(Y463/H463,"0")+IFERROR(Y464/H464,"0")+IFERROR(Y465/H465,"0")</f>
        <v>0</v>
      </c>
      <c r="Z466" s="117" t="n">
        <f aca="false">IFERROR(IF(Z461="",0,Z461),"0")+IFERROR(IF(Z462="",0,Z462),"0")+IFERROR(IF(Z463="",0,Z463),"0")+IFERROR(IF(Z464="",0,Z464),"0")+IFERROR(IF(Z465="",0,Z465),"0")</f>
        <v>0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0</v>
      </c>
      <c r="Y467" s="117" t="n">
        <f aca="false">IFERROR(SUM(Y461:Y465),"0")</f>
        <v>0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210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743</v>
      </c>
      <c r="B469" s="96" t="s">
        <v>744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77</v>
      </c>
      <c r="N469" s="101"/>
      <c r="O469" s="100" t="n">
        <v>40</v>
      </c>
      <c r="P469" s="119" t="s">
        <v>745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746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747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748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749</v>
      </c>
      <c r="B475" s="96" t="s">
        <v>750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117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751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752</v>
      </c>
      <c r="B479" s="96" t="s">
        <v>753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754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12</v>
      </c>
      <c r="Y479" s="106" t="n">
        <f aca="false">IFERROR(IF(X479="",0,CEILING((X479/$H479),1)*$H479),"")</f>
        <v>16.2</v>
      </c>
      <c r="Z479" s="107" t="n">
        <f aca="false">IFERROR(IF(Y479=0,"",ROUNDUP(Y479/H479,0)*0.00902),"")</f>
        <v>0.02706</v>
      </c>
      <c r="AA479" s="108"/>
      <c r="AB479" s="109"/>
      <c r="AC479" s="110" t="s">
        <v>755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12.4666666666667</v>
      </c>
      <c r="BN479" s="111" t="n">
        <f aca="false">IFERROR(Y479*I479/H479,"0")</f>
        <v>16.83</v>
      </c>
      <c r="BO479" s="111" t="n">
        <f aca="false">IFERROR(1/J479*(X479/H479),"0")</f>
        <v>0.0168350168350168</v>
      </c>
      <c r="BP479" s="111" t="n">
        <f aca="false">IFERROR(1/J479*(Y479/H479),"0")</f>
        <v>0.0227272727272727</v>
      </c>
    </row>
    <row r="480" customFormat="false" ht="27" hidden="false" customHeight="true" outlineLevel="0" collapsed="false">
      <c r="A480" s="96" t="s">
        <v>756</v>
      </c>
      <c r="B480" s="96" t="s">
        <v>757</v>
      </c>
      <c r="C480" s="97" t="n">
        <v>4301031382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120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758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IFERROR(IF(Y480=0,"",ROUNDUP(Y480/H480,0)*0.00937),"")</f>
        <v/>
      </c>
      <c r="AA480" s="108"/>
      <c r="AB480" s="109"/>
      <c r="AC480" s="110" t="s">
        <v>759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756</v>
      </c>
      <c r="B481" s="96" t="s">
        <v>760</v>
      </c>
      <c r="C481" s="97" t="n">
        <v>4301031406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132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758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IFERROR(IF(Y481=0,"",ROUNDUP(Y481/H481,0)*0.00902),"")</f>
        <v/>
      </c>
      <c r="AA481" s="108"/>
      <c r="AB481" s="109"/>
      <c r="AC481" s="110" t="s">
        <v>759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761</v>
      </c>
      <c r="B482" s="96" t="s">
        <v>762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40</v>
      </c>
      <c r="Y482" s="106" t="n">
        <f aca="false">IFERROR(IF(X482="",0,CEILING((X482/$H482),1)*$H482),"")</f>
        <v>42</v>
      </c>
      <c r="Z482" s="107" t="n">
        <f aca="false">IFERROR(IF(Y482=0,"",ROUNDUP(Y482/H482,0)*0.00902),"")</f>
        <v>0.0902</v>
      </c>
      <c r="AA482" s="108"/>
      <c r="AB482" s="109"/>
      <c r="AC482" s="110" t="s">
        <v>763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42.2857142857143</v>
      </c>
      <c r="BN482" s="111" t="n">
        <f aca="false">IFERROR(Y482*I482/H482,"0")</f>
        <v>44.4</v>
      </c>
      <c r="BO482" s="111" t="n">
        <f aca="false">IFERROR(1/J482*(X482/H482),"0")</f>
        <v>0.0721500721500721</v>
      </c>
      <c r="BP482" s="111" t="n">
        <f aca="false">IFERROR(1/J482*(Y482/H482),"0")</f>
        <v>0.0757575757575758</v>
      </c>
    </row>
    <row r="483" customFormat="false" ht="27" hidden="false" customHeight="true" outlineLevel="0" collapsed="false">
      <c r="A483" s="96" t="s">
        <v>761</v>
      </c>
      <c r="B483" s="96" t="s">
        <v>764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763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765</v>
      </c>
      <c r="B484" s="96" t="s">
        <v>766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755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765</v>
      </c>
      <c r="B485" s="96" t="s">
        <v>767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768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755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769</v>
      </c>
      <c r="B486" s="96" t="s">
        <v>770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755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769</v>
      </c>
      <c r="B487" s="96" t="s">
        <v>771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755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772</v>
      </c>
      <c r="B488" s="96" t="s">
        <v>773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774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772</v>
      </c>
      <c r="B489" s="96" t="s">
        <v>775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776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774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772</v>
      </c>
      <c r="B490" s="96" t="s">
        <v>777</v>
      </c>
      <c r="C490" s="97" t="n">
        <v>4301031254</v>
      </c>
      <c r="D490" s="98" t="n">
        <v>4680115883154</v>
      </c>
      <c r="E490" s="98"/>
      <c r="F490" s="99" t="n">
        <v>0.28</v>
      </c>
      <c r="G490" s="100" t="n">
        <v>6</v>
      </c>
      <c r="H490" s="99" t="n">
        <v>1.68</v>
      </c>
      <c r="I490" s="99" t="n">
        <v>1.81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45</v>
      </c>
      <c r="P490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/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779</v>
      </c>
      <c r="C491" s="97" t="n">
        <v>4301031331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774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37.5" hidden="false" customHeight="true" outlineLevel="0" collapsed="false">
      <c r="A492" s="96" t="s">
        <v>778</v>
      </c>
      <c r="B492" s="96" t="s">
        <v>780</v>
      </c>
      <c r="C492" s="97" t="n">
        <v>4301031361</v>
      </c>
      <c r="D492" s="98" t="n">
        <v>4607091389524</v>
      </c>
      <c r="E492" s="98"/>
      <c r="F492" s="99" t="n">
        <v>0.35</v>
      </c>
      <c r="G492" s="100" t="n">
        <v>6</v>
      </c>
      <c r="H492" s="99" t="n">
        <v>2.1</v>
      </c>
      <c r="I492" s="99" t="n">
        <v>2.23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774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782</v>
      </c>
      <c r="C493" s="97" t="n">
        <v>4301031337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102"/>
      <c r="R493" s="102"/>
      <c r="S493" s="102"/>
      <c r="T493" s="102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781</v>
      </c>
      <c r="B494" s="96" t="s">
        <v>784</v>
      </c>
      <c r="C494" s="97" t="n">
        <v>4301031364</v>
      </c>
      <c r="D494" s="98" t="n">
        <v>4680115883161</v>
      </c>
      <c r="E494" s="98"/>
      <c r="F494" s="99" t="n">
        <v>0.28</v>
      </c>
      <c r="G494" s="100" t="n">
        <v>6</v>
      </c>
      <c r="H494" s="99" t="n">
        <v>1.68</v>
      </c>
      <c r="I494" s="99" t="n">
        <v>1.81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19" t="s">
        <v>785</v>
      </c>
      <c r="Q494" s="119"/>
      <c r="R494" s="119"/>
      <c r="S494" s="119"/>
      <c r="T494" s="119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783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787</v>
      </c>
      <c r="C495" s="97" t="n">
        <v>4301031333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786</v>
      </c>
      <c r="B496" s="96" t="s">
        <v>789</v>
      </c>
      <c r="C496" s="97" t="n">
        <v>4301031358</v>
      </c>
      <c r="D496" s="98" t="n">
        <v>4607091389531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788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37.5" hidden="false" customHeight="true" outlineLevel="0" collapsed="false">
      <c r="A497" s="96" t="s">
        <v>790</v>
      </c>
      <c r="B497" s="96" t="s">
        <v>791</v>
      </c>
      <c r="C497" s="97" t="n">
        <v>4301031360</v>
      </c>
      <c r="D497" s="98" t="n">
        <v>4607091384345</v>
      </c>
      <c r="E497" s="98"/>
      <c r="F497" s="99" t="n">
        <v>0.35</v>
      </c>
      <c r="G497" s="100" t="n">
        <v>6</v>
      </c>
      <c r="H497" s="99" t="n">
        <v>2.1</v>
      </c>
      <c r="I497" s="99" t="n">
        <v>2.23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783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793</v>
      </c>
      <c r="C498" s="97" t="n">
        <v>4301031338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102"/>
      <c r="R498" s="102"/>
      <c r="S498" s="102"/>
      <c r="T498" s="102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759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794</v>
      </c>
      <c r="C499" s="97" t="n">
        <v>4301031368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50</v>
      </c>
      <c r="P499" s="119" t="s">
        <v>795</v>
      </c>
      <c r="Q499" s="119"/>
      <c r="R499" s="119"/>
      <c r="S499" s="119"/>
      <c r="T499" s="119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759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27" hidden="false" customHeight="true" outlineLevel="0" collapsed="false">
      <c r="A500" s="96" t="s">
        <v>792</v>
      </c>
      <c r="B500" s="96" t="s">
        <v>796</v>
      </c>
      <c r="C500" s="97" t="n">
        <v>4301031255</v>
      </c>
      <c r="D500" s="98" t="n">
        <v>4680115883185</v>
      </c>
      <c r="E500" s="98"/>
      <c r="F500" s="99" t="n">
        <v>0.28</v>
      </c>
      <c r="G500" s="100" t="n">
        <v>6</v>
      </c>
      <c r="H500" s="99" t="n">
        <v>1.68</v>
      </c>
      <c r="I500" s="99" t="n">
        <v>1.81</v>
      </c>
      <c r="J500" s="100" t="n">
        <v>234</v>
      </c>
      <c r="K500" s="100" t="s">
        <v>67</v>
      </c>
      <c r="L500" s="100"/>
      <c r="M500" s="101" t="s">
        <v>68</v>
      </c>
      <c r="N500" s="101"/>
      <c r="O500" s="100" t="n">
        <v>45</v>
      </c>
      <c r="P500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102"/>
      <c r="R500" s="102"/>
      <c r="S500" s="102"/>
      <c r="T500" s="102"/>
      <c r="U500" s="103"/>
      <c r="V500" s="103"/>
      <c r="W500" s="104" t="s">
        <v>69</v>
      </c>
      <c r="X500" s="105" t="n">
        <v>0</v>
      </c>
      <c r="Y500" s="106" t="n">
        <f aca="false">IFERROR(IF(X500="",0,CEILING((X500/$H500),1)*$H500),"")</f>
        <v>0</v>
      </c>
      <c r="Z500" s="107" t="str">
        <f aca="false">IFERROR(IF(Y500=0,"",ROUNDUP(Y500/H500,0)*0.00502),"")</f>
        <v/>
      </c>
      <c r="AA500" s="108"/>
      <c r="AB500" s="109"/>
      <c r="AC500" s="110" t="s">
        <v>797</v>
      </c>
      <c r="AG500" s="111"/>
      <c r="AJ500" s="112"/>
      <c r="AK500" s="112" t="n">
        <v>0</v>
      </c>
      <c r="BB500" s="113" t="s">
        <v>1</v>
      </c>
      <c r="BM500" s="111" t="n">
        <f aca="false">IFERROR(X500*I500/H500,"0")</f>
        <v>0</v>
      </c>
      <c r="BN500" s="111" t="n">
        <f aca="false">IFERROR(Y500*I500/H500,"0")</f>
        <v>0</v>
      </c>
      <c r="BO500" s="111" t="n">
        <f aca="false">IFERROR(1/J500*(X500/H500),"0")</f>
        <v>0</v>
      </c>
      <c r="BP500" s="111" t="n">
        <f aca="false">IFERROR(1/J500*(Y500/H500),"0")</f>
        <v>0</v>
      </c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72</v>
      </c>
      <c r="X501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11.7460317460317</v>
      </c>
      <c r="Y501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13</v>
      </c>
      <c r="Z501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0.11726</v>
      </c>
      <c r="AA501" s="118"/>
      <c r="AB501" s="118"/>
      <c r="AC501" s="118"/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71</v>
      </c>
      <c r="Q502" s="115"/>
      <c r="R502" s="115"/>
      <c r="S502" s="115"/>
      <c r="T502" s="115"/>
      <c r="U502" s="115"/>
      <c r="V502" s="115"/>
      <c r="W502" s="116" t="s">
        <v>69</v>
      </c>
      <c r="X502" s="117" t="n">
        <f aca="false">IFERROR(SUM(X479:X500),"0")</f>
        <v>52</v>
      </c>
      <c r="Y502" s="117" t="n">
        <f aca="false">IFERROR(SUM(Y479:Y500),"0")</f>
        <v>58.2</v>
      </c>
      <c r="Z502" s="116"/>
      <c r="AA502" s="118"/>
      <c r="AB502" s="118"/>
      <c r="AC502" s="118"/>
    </row>
    <row r="503" customFormat="false" ht="14.25" hidden="false" customHeight="true" outlineLevel="0" collapsed="false">
      <c r="A503" s="94" t="s">
        <v>73</v>
      </c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5"/>
      <c r="AB503" s="95"/>
      <c r="AC503" s="95"/>
    </row>
    <row r="504" customFormat="false" ht="27" hidden="false" customHeight="true" outlineLevel="0" collapsed="false">
      <c r="A504" s="96" t="s">
        <v>798</v>
      </c>
      <c r="B504" s="96" t="s">
        <v>799</v>
      </c>
      <c r="C504" s="97" t="n">
        <v>4301051284</v>
      </c>
      <c r="D504" s="98" t="n">
        <v>4607091384352</v>
      </c>
      <c r="E504" s="98"/>
      <c r="F504" s="99" t="n">
        <v>0.6</v>
      </c>
      <c r="G504" s="100" t="n">
        <v>4</v>
      </c>
      <c r="H504" s="99" t="n">
        <v>2.4</v>
      </c>
      <c r="I504" s="99" t="n">
        <v>2.646</v>
      </c>
      <c r="J504" s="100" t="n">
        <v>132</v>
      </c>
      <c r="K504" s="100" t="s">
        <v>126</v>
      </c>
      <c r="L504" s="100"/>
      <c r="M504" s="101" t="s">
        <v>77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IFERROR(IF(Y504=0,"",ROUNDUP(Y504/H504,0)*0.00902),"")</f>
        <v/>
      </c>
      <c r="AA504" s="108"/>
      <c r="AB504" s="109"/>
      <c r="AC504" s="110" t="s">
        <v>800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27" hidden="false" customHeight="true" outlineLevel="0" collapsed="false">
      <c r="A505" s="96" t="s">
        <v>801</v>
      </c>
      <c r="B505" s="96" t="s">
        <v>802</v>
      </c>
      <c r="C505" s="97" t="n">
        <v>4301051431</v>
      </c>
      <c r="D505" s="98" t="n">
        <v>4607091389654</v>
      </c>
      <c r="E505" s="98"/>
      <c r="F505" s="99" t="n">
        <v>0.33</v>
      </c>
      <c r="G505" s="100" t="n">
        <v>6</v>
      </c>
      <c r="H505" s="99" t="n">
        <v>1.98</v>
      </c>
      <c r="I505" s="99" t="n">
        <v>2.238</v>
      </c>
      <c r="J505" s="100" t="n">
        <v>182</v>
      </c>
      <c r="K505" s="100" t="s">
        <v>76</v>
      </c>
      <c r="L505" s="100"/>
      <c r="M505" s="101" t="s">
        <v>77</v>
      </c>
      <c r="N505" s="101"/>
      <c r="O505" s="100" t="n">
        <v>45</v>
      </c>
      <c r="P505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102"/>
      <c r="R505" s="102"/>
      <c r="S505" s="102"/>
      <c r="T505" s="102"/>
      <c r="U505" s="103"/>
      <c r="V505" s="103"/>
      <c r="W505" s="104" t="s">
        <v>69</v>
      </c>
      <c r="X505" s="105" t="n">
        <v>0</v>
      </c>
      <c r="Y505" s="106" t="n">
        <f aca="false">IFERROR(IF(X505="",0,CEILING((X505/$H505),1)*$H505),"")</f>
        <v>0</v>
      </c>
      <c r="Z505" s="107" t="str">
        <f aca="false">IFERROR(IF(Y505=0,"",ROUNDUP(Y505/H505,0)*0.00651),"")</f>
        <v/>
      </c>
      <c r="AA505" s="108"/>
      <c r="AB505" s="109"/>
      <c r="AC505" s="110" t="s">
        <v>803</v>
      </c>
      <c r="AG505" s="111"/>
      <c r="AJ505" s="112"/>
      <c r="AK505" s="112" t="n">
        <v>0</v>
      </c>
      <c r="BB505" s="113" t="s">
        <v>1</v>
      </c>
      <c r="BM505" s="111" t="n">
        <f aca="false">IFERROR(X505*I505/H505,"0")</f>
        <v>0</v>
      </c>
      <c r="BN505" s="111" t="n">
        <f aca="false">IFERROR(Y505*I505/H505,"0")</f>
        <v>0</v>
      </c>
      <c r="BO505" s="111" t="n">
        <f aca="false">IFERROR(1/J505*(X505/H505),"0")</f>
        <v>0</v>
      </c>
      <c r="BP505" s="111" t="n">
        <f aca="false">IFERROR(1/J505*(Y505/H505),"0")</f>
        <v>0</v>
      </c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72</v>
      </c>
      <c r="X506" s="117" t="n">
        <f aca="false">IFERROR(X504/H504,"0")+IFERROR(X505/H505,"0")</f>
        <v>0</v>
      </c>
      <c r="Y506" s="117" t="n">
        <f aca="false">IFERROR(Y504/H504,"0")+IFERROR(Y505/H505,"0")</f>
        <v>0</v>
      </c>
      <c r="Z506" s="117" t="n">
        <f aca="false">IFERROR(IF(Z504="",0,Z504),"0")+IFERROR(IF(Z505="",0,Z505),"0")</f>
        <v>0</v>
      </c>
      <c r="AA506" s="118"/>
      <c r="AB506" s="118"/>
      <c r="AC506" s="118"/>
    </row>
    <row r="507" customFormat="false" ht="12.75" hidden="false" customHeight="false" outlineLevel="0" collapsed="false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5" t="s">
        <v>71</v>
      </c>
      <c r="Q507" s="115"/>
      <c r="R507" s="115"/>
      <c r="S507" s="115"/>
      <c r="T507" s="115"/>
      <c r="U507" s="115"/>
      <c r="V507" s="115"/>
      <c r="W507" s="116" t="s">
        <v>69</v>
      </c>
      <c r="X507" s="117" t="n">
        <f aca="false">IFERROR(SUM(X504:X505),"0")</f>
        <v>0</v>
      </c>
      <c r="Y507" s="117" t="n">
        <f aca="false">IFERROR(SUM(Y504:Y505),"0")</f>
        <v>0</v>
      </c>
      <c r="Z507" s="116"/>
      <c r="AA507" s="118"/>
      <c r="AB507" s="118"/>
      <c r="AC507" s="118"/>
    </row>
    <row r="508" customFormat="false" ht="14.25" hidden="false" customHeight="true" outlineLevel="0" collapsed="false">
      <c r="A508" s="94" t="s">
        <v>102</v>
      </c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5"/>
      <c r="AB508" s="95"/>
      <c r="AC508" s="95"/>
    </row>
    <row r="509" customFormat="false" ht="27" hidden="false" customHeight="true" outlineLevel="0" collapsed="false">
      <c r="A509" s="96" t="s">
        <v>804</v>
      </c>
      <c r="B509" s="96" t="s">
        <v>805</v>
      </c>
      <c r="C509" s="97" t="n">
        <v>4301032045</v>
      </c>
      <c r="D509" s="98" t="n">
        <v>4680115884335</v>
      </c>
      <c r="E509" s="98"/>
      <c r="F509" s="99" t="n">
        <v>0.06</v>
      </c>
      <c r="G509" s="100" t="n">
        <v>20</v>
      </c>
      <c r="H509" s="99" t="n">
        <v>1.2</v>
      </c>
      <c r="I509" s="99" t="n">
        <v>1.8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60</v>
      </c>
      <c r="P509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808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809</v>
      </c>
      <c r="B510" s="96" t="s">
        <v>810</v>
      </c>
      <c r="C510" s="97" t="n">
        <v>4301170011</v>
      </c>
      <c r="D510" s="98" t="n">
        <v>4680115884113</v>
      </c>
      <c r="E510" s="98"/>
      <c r="F510" s="99" t="n">
        <v>0.11</v>
      </c>
      <c r="G510" s="100" t="n">
        <v>12</v>
      </c>
      <c r="H510" s="99" t="n">
        <v>1.32</v>
      </c>
      <c r="I510" s="99" t="n">
        <v>1.88</v>
      </c>
      <c r="J510" s="100" t="n">
        <v>200</v>
      </c>
      <c r="K510" s="100" t="s">
        <v>806</v>
      </c>
      <c r="L510" s="100"/>
      <c r="M510" s="101" t="s">
        <v>807</v>
      </c>
      <c r="N510" s="101"/>
      <c r="O510" s="100" t="n">
        <v>150</v>
      </c>
      <c r="P510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102"/>
      <c r="R510" s="102"/>
      <c r="S510" s="102"/>
      <c r="T510" s="102"/>
      <c r="U510" s="103"/>
      <c r="V510" s="103"/>
      <c r="W510" s="104" t="s">
        <v>69</v>
      </c>
      <c r="X510" s="105" t="n">
        <v>0</v>
      </c>
      <c r="Y510" s="106" t="n">
        <f aca="false">IFERROR(IF(X510="",0,CEILING((X510/$H510),1)*$H510),"")</f>
        <v>0</v>
      </c>
      <c r="Z510" s="107" t="str">
        <f aca="false">IFERROR(IF(Y510=0,"",ROUNDUP(Y510/H510,0)*0.00627),"")</f>
        <v/>
      </c>
      <c r="AA510" s="108"/>
      <c r="AB510" s="109"/>
      <c r="AC510" s="110" t="s">
        <v>811</v>
      </c>
      <c r="AG510" s="111"/>
      <c r="AJ510" s="112"/>
      <c r="AK510" s="112" t="n">
        <v>0</v>
      </c>
      <c r="BB510" s="113" t="s">
        <v>1</v>
      </c>
      <c r="BM510" s="111" t="n">
        <f aca="false">IFERROR(X510*I510/H510,"0")</f>
        <v>0</v>
      </c>
      <c r="BN510" s="111" t="n">
        <f aca="false">IFERROR(Y510*I510/H510,"0")</f>
        <v>0</v>
      </c>
      <c r="BO510" s="111" t="n">
        <f aca="false">IFERROR(1/J510*(X510/H510),"0")</f>
        <v>0</v>
      </c>
      <c r="BP510" s="111" t="n">
        <f aca="false">IFERROR(1/J510*(Y510/H510),"0")</f>
        <v>0</v>
      </c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72</v>
      </c>
      <c r="X511" s="117" t="n">
        <f aca="false">IFERROR(X509/H509,"0")+IFERROR(X510/H510,"0")</f>
        <v>0</v>
      </c>
      <c r="Y511" s="117" t="n">
        <f aca="false">IFERROR(Y509/H509,"0")+IFERROR(Y510/H510,"0")</f>
        <v>0</v>
      </c>
      <c r="Z511" s="117" t="n">
        <f aca="false">IFERROR(IF(Z509="",0,Z509),"0")+IFERROR(IF(Z510="",0,Z510),"0")</f>
        <v>0</v>
      </c>
      <c r="AA511" s="118"/>
      <c r="AB511" s="118"/>
      <c r="AC511" s="118"/>
    </row>
    <row r="512" customFormat="false" ht="12.75" hidden="false" customHeight="false" outlineLevel="0" collapsed="false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5" t="s">
        <v>71</v>
      </c>
      <c r="Q512" s="115"/>
      <c r="R512" s="115"/>
      <c r="S512" s="115"/>
      <c r="T512" s="115"/>
      <c r="U512" s="115"/>
      <c r="V512" s="115"/>
      <c r="W512" s="116" t="s">
        <v>69</v>
      </c>
      <c r="X512" s="117" t="n">
        <f aca="false">IFERROR(SUM(X509:X510),"0")</f>
        <v>0</v>
      </c>
      <c r="Y512" s="117" t="n">
        <f aca="false">IFERROR(SUM(Y509:Y510),"0")</f>
        <v>0</v>
      </c>
      <c r="Z512" s="116"/>
      <c r="AA512" s="118"/>
      <c r="AB512" s="118"/>
      <c r="AC512" s="118"/>
    </row>
    <row r="513" customFormat="false" ht="16.5" hidden="false" customHeight="true" outlineLevel="0" collapsed="false">
      <c r="A513" s="92" t="s">
        <v>812</v>
      </c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3"/>
      <c r="AB513" s="93"/>
      <c r="AC513" s="93"/>
    </row>
    <row r="514" customFormat="false" ht="14.25" hidden="false" customHeight="true" outlineLevel="0" collapsed="false">
      <c r="A514" s="94" t="s">
        <v>168</v>
      </c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5"/>
      <c r="AB514" s="95"/>
      <c r="AC514" s="95"/>
    </row>
    <row r="515" customFormat="false" ht="27" hidden="false" customHeight="true" outlineLevel="0" collapsed="false">
      <c r="A515" s="96" t="s">
        <v>813</v>
      </c>
      <c r="B515" s="96" t="s">
        <v>814</v>
      </c>
      <c r="C515" s="97" t="n">
        <v>4301020315</v>
      </c>
      <c r="D515" s="98" t="n">
        <v>4607091389364</v>
      </c>
      <c r="E515" s="98"/>
      <c r="F515" s="99" t="n">
        <v>0.42</v>
      </c>
      <c r="G515" s="100" t="n">
        <v>6</v>
      </c>
      <c r="H515" s="99" t="n">
        <v>2.52</v>
      </c>
      <c r="I515" s="99" t="n">
        <v>2.73</v>
      </c>
      <c r="J515" s="100" t="n">
        <v>182</v>
      </c>
      <c r="K515" s="100" t="s">
        <v>76</v>
      </c>
      <c r="L515" s="100"/>
      <c r="M515" s="101" t="s">
        <v>68</v>
      </c>
      <c r="N515" s="101"/>
      <c r="O515" s="100" t="n">
        <v>40</v>
      </c>
      <c r="P515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102"/>
      <c r="R515" s="102"/>
      <c r="S515" s="102"/>
      <c r="T515" s="102"/>
      <c r="U515" s="103"/>
      <c r="V515" s="103"/>
      <c r="W515" s="104" t="s">
        <v>69</v>
      </c>
      <c r="X515" s="105" t="n">
        <v>0</v>
      </c>
      <c r="Y515" s="106" t="n">
        <f aca="false">IFERROR(IF(X515="",0,CEILING((X515/$H515),1)*$H515),"")</f>
        <v>0</v>
      </c>
      <c r="Z515" s="107" t="str">
        <f aca="false">IFERROR(IF(Y515=0,"",ROUNDUP(Y515/H515,0)*0.00651),"")</f>
        <v/>
      </c>
      <c r="AA515" s="108"/>
      <c r="AB515" s="109"/>
      <c r="AC515" s="110" t="s">
        <v>815</v>
      </c>
      <c r="AG515" s="111"/>
      <c r="AJ515" s="112"/>
      <c r="AK515" s="112" t="n">
        <v>0</v>
      </c>
      <c r="BB515" s="113" t="s">
        <v>1</v>
      </c>
      <c r="BM515" s="111" t="n">
        <f aca="false">IFERROR(X515*I515/H515,"0")</f>
        <v>0</v>
      </c>
      <c r="BN515" s="111" t="n">
        <f aca="false">IFERROR(Y515*I515/H515,"0")</f>
        <v>0</v>
      </c>
      <c r="BO515" s="111" t="n">
        <f aca="false">IFERROR(1/J515*(X515/H515),"0")</f>
        <v>0</v>
      </c>
      <c r="BP515" s="111" t="n">
        <f aca="false">IFERROR(1/J515*(Y515/H515),"0")</f>
        <v>0</v>
      </c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72</v>
      </c>
      <c r="X516" s="117" t="n">
        <f aca="false">IFERROR(X515/H515,"0")</f>
        <v>0</v>
      </c>
      <c r="Y516" s="117" t="n">
        <f aca="false">IFERROR(Y515/H515,"0")</f>
        <v>0</v>
      </c>
      <c r="Z516" s="117" t="n">
        <f aca="false">IFERROR(IF(Z515="",0,Z515),"0")</f>
        <v>0</v>
      </c>
      <c r="AA516" s="118"/>
      <c r="AB516" s="118"/>
      <c r="AC516" s="118"/>
    </row>
    <row r="517" customFormat="false" ht="12.75" hidden="false" customHeight="false" outlineLevel="0" collapsed="false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5" t="s">
        <v>71</v>
      </c>
      <c r="Q517" s="115"/>
      <c r="R517" s="115"/>
      <c r="S517" s="115"/>
      <c r="T517" s="115"/>
      <c r="U517" s="115"/>
      <c r="V517" s="115"/>
      <c r="W517" s="116" t="s">
        <v>69</v>
      </c>
      <c r="X517" s="117" t="n">
        <f aca="false">IFERROR(SUM(X515:X515),"0")</f>
        <v>0</v>
      </c>
      <c r="Y517" s="117" t="n">
        <f aca="false">IFERROR(SUM(Y515:Y515),"0")</f>
        <v>0</v>
      </c>
      <c r="Z517" s="116"/>
      <c r="AA517" s="118"/>
      <c r="AB517" s="118"/>
      <c r="AC517" s="118"/>
    </row>
    <row r="518" customFormat="false" ht="14.25" hidden="false" customHeight="true" outlineLevel="0" collapsed="false">
      <c r="A518" s="94" t="s">
        <v>64</v>
      </c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5"/>
      <c r="AB518" s="95"/>
      <c r="AC518" s="95"/>
    </row>
    <row r="519" customFormat="false" ht="27" hidden="false" customHeight="true" outlineLevel="0" collapsed="false">
      <c r="A519" s="96" t="s">
        <v>816</v>
      </c>
      <c r="B519" s="96" t="s">
        <v>817</v>
      </c>
      <c r="C519" s="97" t="n">
        <v>4301031403</v>
      </c>
      <c r="D519" s="98" t="n">
        <v>4680115886094</v>
      </c>
      <c r="E519" s="98"/>
      <c r="F519" s="99" t="n">
        <v>0.9</v>
      </c>
      <c r="G519" s="100" t="n">
        <v>6</v>
      </c>
      <c r="H519" s="99" t="n">
        <v>5.4</v>
      </c>
      <c r="I519" s="99" t="n">
        <v>5.61</v>
      </c>
      <c r="J519" s="100" t="n">
        <v>132</v>
      </c>
      <c r="K519" s="100" t="s">
        <v>126</v>
      </c>
      <c r="L519" s="100"/>
      <c r="M519" s="101" t="s">
        <v>117</v>
      </c>
      <c r="N519" s="101"/>
      <c r="O519" s="100" t="n">
        <v>50</v>
      </c>
      <c r="P519" s="119" t="s">
        <v>818</v>
      </c>
      <c r="Q519" s="119"/>
      <c r="R519" s="119"/>
      <c r="S519" s="119"/>
      <c r="T519" s="119"/>
      <c r="U519" s="103"/>
      <c r="V519" s="103"/>
      <c r="W519" s="104" t="s">
        <v>69</v>
      </c>
      <c r="X519" s="105" t="n">
        <v>40</v>
      </c>
      <c r="Y519" s="106" t="n">
        <f aca="false">IFERROR(IF(X519="",0,CEILING((X519/$H519),1)*$H519),"")</f>
        <v>43.2</v>
      </c>
      <c r="Z519" s="107" t="n">
        <f aca="false">IFERROR(IF(Y519=0,"",ROUNDUP(Y519/H519,0)*0.00902),"")</f>
        <v>0.07216</v>
      </c>
      <c r="AA519" s="108"/>
      <c r="AB519" s="109"/>
      <c r="AC519" s="110" t="s">
        <v>819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41.5555555555556</v>
      </c>
      <c r="BN519" s="111" t="n">
        <f aca="false">IFERROR(Y519*I519/H519,"0")</f>
        <v>44.88</v>
      </c>
      <c r="BO519" s="111" t="n">
        <f aca="false">IFERROR(1/J519*(X519/H519),"0")</f>
        <v>0.0561167227833894</v>
      </c>
      <c r="BP519" s="111" t="n">
        <f aca="false">IFERROR(1/J519*(Y519/H519),"0")</f>
        <v>0.0606060606060606</v>
      </c>
    </row>
    <row r="520" customFormat="false" ht="27" hidden="false" customHeight="true" outlineLevel="0" collapsed="false">
      <c r="A520" s="96" t="s">
        <v>820</v>
      </c>
      <c r="B520" s="96" t="s">
        <v>821</v>
      </c>
      <c r="C520" s="97" t="n">
        <v>4301031363</v>
      </c>
      <c r="D520" s="98" t="n">
        <v>4607091389425</v>
      </c>
      <c r="E520" s="98"/>
      <c r="F520" s="99" t="n">
        <v>0.35</v>
      </c>
      <c r="G520" s="100" t="n">
        <v>6</v>
      </c>
      <c r="H520" s="99" t="n">
        <v>2.1</v>
      </c>
      <c r="I520" s="99" t="n">
        <v>2.23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102"/>
      <c r="R520" s="102"/>
      <c r="S520" s="102"/>
      <c r="T520" s="102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822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823</v>
      </c>
      <c r="B521" s="96" t="s">
        <v>824</v>
      </c>
      <c r="C521" s="97" t="n">
        <v>4301031373</v>
      </c>
      <c r="D521" s="98" t="n">
        <v>4680115880771</v>
      </c>
      <c r="E521" s="98"/>
      <c r="F521" s="99" t="n">
        <v>0.28</v>
      </c>
      <c r="G521" s="100" t="n">
        <v>6</v>
      </c>
      <c r="H521" s="99" t="n">
        <v>1.68</v>
      </c>
      <c r="I521" s="99" t="n">
        <v>1.81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19" t="s">
        <v>825</v>
      </c>
      <c r="Q521" s="119"/>
      <c r="R521" s="119"/>
      <c r="S521" s="119"/>
      <c r="T521" s="119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828</v>
      </c>
      <c r="C522" s="97" t="n">
        <v>4301031327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27" hidden="false" customHeight="true" outlineLevel="0" collapsed="false">
      <c r="A523" s="96" t="s">
        <v>827</v>
      </c>
      <c r="B523" s="96" t="s">
        <v>829</v>
      </c>
      <c r="C523" s="97" t="n">
        <v>4301031359</v>
      </c>
      <c r="D523" s="98" t="n">
        <v>4607091389500</v>
      </c>
      <c r="E523" s="98"/>
      <c r="F523" s="99" t="n">
        <v>0.35</v>
      </c>
      <c r="G523" s="100" t="n">
        <v>6</v>
      </c>
      <c r="H523" s="99" t="n">
        <v>2.1</v>
      </c>
      <c r="I523" s="99" t="n">
        <v>2.23</v>
      </c>
      <c r="J523" s="100" t="n">
        <v>234</v>
      </c>
      <c r="K523" s="100" t="s">
        <v>67</v>
      </c>
      <c r="L523" s="100"/>
      <c r="M523" s="101" t="s">
        <v>68</v>
      </c>
      <c r="N523" s="101"/>
      <c r="O523" s="100" t="n">
        <v>50</v>
      </c>
      <c r="P523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102"/>
      <c r="R523" s="102"/>
      <c r="S523" s="102"/>
      <c r="T523" s="102"/>
      <c r="U523" s="103"/>
      <c r="V523" s="103"/>
      <c r="W523" s="104" t="s">
        <v>69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IFERROR(IF(Y523=0,"",ROUNDUP(Y523/H523,0)*0.00502),"")</f>
        <v/>
      </c>
      <c r="AA523" s="108"/>
      <c r="AB523" s="109"/>
      <c r="AC523" s="110" t="s">
        <v>826</v>
      </c>
      <c r="AG523" s="111"/>
      <c r="AJ523" s="112"/>
      <c r="AK523" s="112" t="n">
        <v>0</v>
      </c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72</v>
      </c>
      <c r="X524" s="117" t="n">
        <f aca="false">IFERROR(X519/H519,"0")+IFERROR(X520/H520,"0")+IFERROR(X521/H521,"0")+IFERROR(X522/H522,"0")+IFERROR(X523/H523,"0")</f>
        <v>7.40740740740741</v>
      </c>
      <c r="Y524" s="117" t="n">
        <f aca="false">IFERROR(Y519/H519,"0")+IFERROR(Y520/H520,"0")+IFERROR(Y521/H521,"0")+IFERROR(Y522/H522,"0")+IFERROR(Y523/H523,"0")</f>
        <v>8</v>
      </c>
      <c r="Z524" s="117" t="n">
        <f aca="false">IFERROR(IF(Z519="",0,Z519),"0")+IFERROR(IF(Z520="",0,Z520),"0")+IFERROR(IF(Z521="",0,Z521),"0")+IFERROR(IF(Z522="",0,Z522),"0")+IFERROR(IF(Z523="",0,Z523),"0")</f>
        <v>0.07216</v>
      </c>
      <c r="AA524" s="118"/>
      <c r="AB524" s="118"/>
      <c r="AC524" s="118"/>
    </row>
    <row r="525" customFormat="false" ht="12.75" hidden="false" customHeight="false" outlineLevel="0" collapsed="false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5" t="s">
        <v>71</v>
      </c>
      <c r="Q525" s="115"/>
      <c r="R525" s="115"/>
      <c r="S525" s="115"/>
      <c r="T525" s="115"/>
      <c r="U525" s="115"/>
      <c r="V525" s="115"/>
      <c r="W525" s="116" t="s">
        <v>69</v>
      </c>
      <c r="X525" s="117" t="n">
        <f aca="false">IFERROR(SUM(X519:X523),"0")</f>
        <v>40</v>
      </c>
      <c r="Y525" s="117" t="n">
        <f aca="false">IFERROR(SUM(Y519:Y523),"0")</f>
        <v>43.2</v>
      </c>
      <c r="Z525" s="116"/>
      <c r="AA525" s="118"/>
      <c r="AB525" s="118"/>
      <c r="AC525" s="118"/>
    </row>
    <row r="526" customFormat="false" ht="14.25" hidden="false" customHeight="true" outlineLevel="0" collapsed="false">
      <c r="A526" s="94" t="s">
        <v>830</v>
      </c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5"/>
      <c r="AB526" s="95"/>
      <c r="AC526" s="95"/>
    </row>
    <row r="527" customFormat="false" ht="27" hidden="false" customHeight="true" outlineLevel="0" collapsed="false">
      <c r="A527" s="96" t="s">
        <v>831</v>
      </c>
      <c r="B527" s="96" t="s">
        <v>832</v>
      </c>
      <c r="C527" s="97" t="n">
        <v>4301040357</v>
      </c>
      <c r="D527" s="98" t="n">
        <v>4680115884564</v>
      </c>
      <c r="E527" s="98"/>
      <c r="F527" s="99" t="n">
        <v>0.15</v>
      </c>
      <c r="G527" s="100" t="n">
        <v>20</v>
      </c>
      <c r="H527" s="99" t="n">
        <v>3</v>
      </c>
      <c r="I527" s="99" t="n">
        <v>3.6</v>
      </c>
      <c r="J527" s="100" t="n">
        <v>200</v>
      </c>
      <c r="K527" s="100" t="s">
        <v>806</v>
      </c>
      <c r="L527" s="100"/>
      <c r="M527" s="101" t="s">
        <v>807</v>
      </c>
      <c r="N527" s="101"/>
      <c r="O527" s="100" t="n">
        <v>60</v>
      </c>
      <c r="P527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102"/>
      <c r="R527" s="102"/>
      <c r="S527" s="102"/>
      <c r="T527" s="102"/>
      <c r="U527" s="103"/>
      <c r="V527" s="103"/>
      <c r="W527" s="104" t="s">
        <v>69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IFERROR(IF(Y527=0,"",ROUNDUP(Y527/H527,0)*0.00627),"")</f>
        <v/>
      </c>
      <c r="AA527" s="108"/>
      <c r="AB527" s="109"/>
      <c r="AC527" s="110" t="s">
        <v>833</v>
      </c>
      <c r="AG527" s="111"/>
      <c r="AJ527" s="112"/>
      <c r="AK527" s="112" t="n">
        <v>0</v>
      </c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72</v>
      </c>
      <c r="X528" s="117" t="n">
        <f aca="false">IFERROR(X527/H527,"0")</f>
        <v>0</v>
      </c>
      <c r="Y528" s="117" t="n">
        <f aca="false">IFERROR(Y527/H527,"0")</f>
        <v>0</v>
      </c>
      <c r="Z528" s="117" t="n">
        <f aca="false">IFERROR(IF(Z527="",0,Z527),"0")</f>
        <v>0</v>
      </c>
      <c r="AA528" s="118"/>
      <c r="AB528" s="118"/>
      <c r="AC528" s="118"/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71</v>
      </c>
      <c r="Q529" s="115"/>
      <c r="R529" s="115"/>
      <c r="S529" s="115"/>
      <c r="T529" s="115"/>
      <c r="U529" s="115"/>
      <c r="V529" s="115"/>
      <c r="W529" s="116" t="s">
        <v>69</v>
      </c>
      <c r="X529" s="117" t="n">
        <f aca="false">IFERROR(SUM(X527:X527),"0")</f>
        <v>0</v>
      </c>
      <c r="Y529" s="117" t="n">
        <f aca="false">IFERROR(SUM(Y527:Y527),"0")</f>
        <v>0</v>
      </c>
      <c r="Z529" s="116"/>
      <c r="AA529" s="118"/>
      <c r="AB529" s="118"/>
      <c r="AC529" s="118"/>
    </row>
    <row r="530" customFormat="false" ht="16.5" hidden="false" customHeight="true" outlineLevel="0" collapsed="false">
      <c r="A530" s="92" t="s">
        <v>834</v>
      </c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3"/>
      <c r="AB530" s="93"/>
      <c r="AC530" s="93"/>
    </row>
    <row r="531" customFormat="false" ht="14.25" hidden="false" customHeight="true" outlineLevel="0" collapsed="false">
      <c r="A531" s="94" t="s">
        <v>64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27" hidden="false" customHeight="true" outlineLevel="0" collapsed="false">
      <c r="A532" s="96" t="s">
        <v>835</v>
      </c>
      <c r="B532" s="96" t="s">
        <v>836</v>
      </c>
      <c r="C532" s="97" t="n">
        <v>4301031294</v>
      </c>
      <c r="D532" s="98" t="n">
        <v>4680115885189</v>
      </c>
      <c r="E532" s="98"/>
      <c r="F532" s="99" t="n">
        <v>0.2</v>
      </c>
      <c r="G532" s="100" t="n">
        <v>6</v>
      </c>
      <c r="H532" s="99" t="n">
        <v>1.2</v>
      </c>
      <c r="I532" s="99" t="n">
        <v>1.372</v>
      </c>
      <c r="J532" s="100" t="n">
        <v>234</v>
      </c>
      <c r="K532" s="100" t="s">
        <v>67</v>
      </c>
      <c r="L532" s="100"/>
      <c r="M532" s="101" t="s">
        <v>68</v>
      </c>
      <c r="N532" s="101"/>
      <c r="O532" s="100" t="n">
        <v>40</v>
      </c>
      <c r="P532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102"/>
      <c r="R532" s="102"/>
      <c r="S532" s="102"/>
      <c r="T532" s="102"/>
      <c r="U532" s="103"/>
      <c r="V532" s="103"/>
      <c r="W532" s="104" t="s">
        <v>69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IFERROR(IF(Y532=0,"",ROUNDUP(Y532/H532,0)*0.00502),"")</f>
        <v/>
      </c>
      <c r="AA532" s="108"/>
      <c r="AB532" s="109"/>
      <c r="AC532" s="110" t="s">
        <v>837</v>
      </c>
      <c r="AG532" s="111"/>
      <c r="AJ532" s="112"/>
      <c r="AK532" s="112" t="n">
        <v>0</v>
      </c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27" hidden="false" customHeight="true" outlineLevel="0" collapsed="false">
      <c r="A533" s="96" t="s">
        <v>838</v>
      </c>
      <c r="B533" s="96" t="s">
        <v>839</v>
      </c>
      <c r="C533" s="97" t="n">
        <v>4301031293</v>
      </c>
      <c r="D533" s="98" t="n">
        <v>4680115885172</v>
      </c>
      <c r="E533" s="98"/>
      <c r="F533" s="99" t="n">
        <v>0.2</v>
      </c>
      <c r="G533" s="100" t="n">
        <v>6</v>
      </c>
      <c r="H533" s="99" t="n">
        <v>1.2</v>
      </c>
      <c r="I533" s="99" t="n">
        <v>1.3</v>
      </c>
      <c r="J533" s="100" t="n">
        <v>234</v>
      </c>
      <c r="K533" s="100" t="s">
        <v>67</v>
      </c>
      <c r="L533" s="100"/>
      <c r="M533" s="101" t="s">
        <v>68</v>
      </c>
      <c r="N533" s="101"/>
      <c r="O533" s="100" t="n">
        <v>40</v>
      </c>
      <c r="P533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102"/>
      <c r="R533" s="102"/>
      <c r="S533" s="102"/>
      <c r="T533" s="102"/>
      <c r="U533" s="103"/>
      <c r="V533" s="103"/>
      <c r="W533" s="104" t="s">
        <v>69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IFERROR(IF(Y533=0,"",ROUNDUP(Y533/H533,0)*0.00502),"")</f>
        <v/>
      </c>
      <c r="AA533" s="108"/>
      <c r="AB533" s="109"/>
      <c r="AC533" s="110" t="s">
        <v>837</v>
      </c>
      <c r="AG533" s="111"/>
      <c r="AJ533" s="112"/>
      <c r="AK533" s="112" t="n">
        <v>0</v>
      </c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4301031347</v>
      </c>
      <c r="D534" s="98" t="n">
        <v>4680115885110</v>
      </c>
      <c r="E534" s="98"/>
      <c r="F534" s="99" t="n">
        <v>0.2</v>
      </c>
      <c r="G534" s="100" t="n">
        <v>6</v>
      </c>
      <c r="H534" s="99" t="n">
        <v>1.2</v>
      </c>
      <c r="I534" s="99" t="n">
        <v>2.1</v>
      </c>
      <c r="J534" s="100" t="n">
        <v>182</v>
      </c>
      <c r="K534" s="100" t="s">
        <v>76</v>
      </c>
      <c r="L534" s="100"/>
      <c r="M534" s="101" t="s">
        <v>68</v>
      </c>
      <c r="N534" s="101"/>
      <c r="O534" s="100" t="n">
        <v>50</v>
      </c>
      <c r="P534" s="119" t="s">
        <v>842</v>
      </c>
      <c r="Q534" s="119"/>
      <c r="R534" s="119"/>
      <c r="S534" s="119"/>
      <c r="T534" s="119"/>
      <c r="U534" s="103"/>
      <c r="V534" s="103"/>
      <c r="W534" s="104" t="s">
        <v>69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IFERROR(IF(Y534=0,"",ROUNDUP(Y534/H534,0)*0.00651),"")</f>
        <v/>
      </c>
      <c r="AA534" s="108"/>
      <c r="AB534" s="109"/>
      <c r="AC534" s="110" t="s">
        <v>843</v>
      </c>
      <c r="AG534" s="111"/>
      <c r="AJ534" s="112"/>
      <c r="AK534" s="112" t="n">
        <v>0</v>
      </c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27" hidden="false" customHeight="true" outlineLevel="0" collapsed="false">
      <c r="A535" s="96" t="s">
        <v>840</v>
      </c>
      <c r="B535" s="96" t="s">
        <v>844</v>
      </c>
      <c r="C535" s="97" t="n">
        <v>4301031291</v>
      </c>
      <c r="D535" s="98" t="n">
        <v>4680115885110</v>
      </c>
      <c r="E535" s="98"/>
      <c r="F535" s="99" t="n">
        <v>0.2</v>
      </c>
      <c r="G535" s="100" t="n">
        <v>6</v>
      </c>
      <c r="H535" s="99" t="n">
        <v>1.2</v>
      </c>
      <c r="I535" s="99" t="n">
        <v>2.02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35</v>
      </c>
      <c r="P535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843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845</v>
      </c>
      <c r="B536" s="96" t="s">
        <v>846</v>
      </c>
      <c r="C536" s="97" t="n">
        <v>4301031329</v>
      </c>
      <c r="D536" s="98" t="n">
        <v>4680115885219</v>
      </c>
      <c r="E536" s="98"/>
      <c r="F536" s="99" t="n">
        <v>0.28</v>
      </c>
      <c r="G536" s="100" t="n">
        <v>6</v>
      </c>
      <c r="H536" s="99" t="n">
        <v>1.68</v>
      </c>
      <c r="I536" s="99" t="n">
        <v>2.5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35</v>
      </c>
      <c r="P536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847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845</v>
      </c>
      <c r="B537" s="96" t="s">
        <v>848</v>
      </c>
      <c r="C537" s="97" t="n">
        <v>4301031416</v>
      </c>
      <c r="D537" s="98" t="n">
        <v>4680115885219</v>
      </c>
      <c r="E537" s="98"/>
      <c r="F537" s="99" t="n">
        <v>0.28</v>
      </c>
      <c r="G537" s="100" t="n">
        <v>6</v>
      </c>
      <c r="H537" s="99" t="n">
        <v>1.68</v>
      </c>
      <c r="I537" s="99" t="n">
        <v>2.5</v>
      </c>
      <c r="J537" s="100" t="n">
        <v>234</v>
      </c>
      <c r="K537" s="100" t="s">
        <v>67</v>
      </c>
      <c r="L537" s="100"/>
      <c r="M537" s="101" t="s">
        <v>68</v>
      </c>
      <c r="N537" s="101"/>
      <c r="O537" s="100" t="n">
        <v>50</v>
      </c>
      <c r="P537" s="119" t="s">
        <v>849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IFERROR(IF(Y537=0,"",ROUNDUP(Y537/H537,0)*0.00502),"")</f>
        <v/>
      </c>
      <c r="AA537" s="108"/>
      <c r="AB537" s="109"/>
      <c r="AC537" s="110" t="s">
        <v>847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12.75" hidden="false" customHeight="false" outlineLevel="0" collapsed="false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5" t="s">
        <v>71</v>
      </c>
      <c r="Q538" s="115"/>
      <c r="R538" s="115"/>
      <c r="S538" s="115"/>
      <c r="T538" s="115"/>
      <c r="U538" s="115"/>
      <c r="V538" s="115"/>
      <c r="W538" s="116" t="s">
        <v>72</v>
      </c>
      <c r="X538" s="117" t="n">
        <f aca="false">IFERROR(X532/H532,"0")+IFERROR(X533/H533,"0")+IFERROR(X534/H534,"0")+IFERROR(X535/H535,"0")+IFERROR(X536/H536,"0")+IFERROR(X537/H537,"0")</f>
        <v>0</v>
      </c>
      <c r="Y538" s="117" t="n">
        <f aca="false">IFERROR(Y532/H532,"0")+IFERROR(Y533/H533,"0")+IFERROR(Y534/H534,"0")+IFERROR(Y535/H535,"0")+IFERROR(Y536/H536,"0")+IFERROR(Y537/H537,"0")</f>
        <v>0</v>
      </c>
      <c r="Z538" s="117" t="n">
        <f aca="false">IFERROR(IF(Z532="",0,Z532),"0")+IFERROR(IF(Z533="",0,Z533),"0")+IFERROR(IF(Z534="",0,Z534),"0")+IFERROR(IF(Z535="",0,Z535),"0")+IFERROR(IF(Z536="",0,Z536),"0")+IFERROR(IF(Z537="",0,Z537),"0")</f>
        <v>0</v>
      </c>
      <c r="AA538" s="118"/>
      <c r="AB538" s="118"/>
      <c r="AC538" s="118"/>
    </row>
    <row r="539" customFormat="false" ht="12.75" hidden="false" customHeight="false" outlineLevel="0" collapsed="false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5" t="s">
        <v>71</v>
      </c>
      <c r="Q539" s="115"/>
      <c r="R539" s="115"/>
      <c r="S539" s="115"/>
      <c r="T539" s="115"/>
      <c r="U539" s="115"/>
      <c r="V539" s="115"/>
      <c r="W539" s="116" t="s">
        <v>69</v>
      </c>
      <c r="X539" s="117" t="n">
        <f aca="false">IFERROR(SUM(X532:X537),"0")</f>
        <v>0</v>
      </c>
      <c r="Y539" s="117" t="n">
        <f aca="false">IFERROR(SUM(Y532:Y537),"0")</f>
        <v>0</v>
      </c>
      <c r="Z539" s="116"/>
      <c r="AA539" s="118"/>
      <c r="AB539" s="118"/>
      <c r="AC539" s="118"/>
    </row>
    <row r="540" customFormat="false" ht="16.5" hidden="false" customHeight="true" outlineLevel="0" collapsed="false">
      <c r="A540" s="92" t="s">
        <v>850</v>
      </c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3"/>
      <c r="AB540" s="93"/>
      <c r="AC540" s="93"/>
    </row>
    <row r="541" customFormat="false" ht="14.25" hidden="false" customHeight="true" outlineLevel="0" collapsed="false">
      <c r="A541" s="94" t="s">
        <v>64</v>
      </c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5"/>
      <c r="AB541" s="95"/>
      <c r="AC541" s="95"/>
    </row>
    <row r="542" customFormat="false" ht="27" hidden="false" customHeight="true" outlineLevel="0" collapsed="false">
      <c r="A542" s="96" t="s">
        <v>851</v>
      </c>
      <c r="B542" s="96" t="s">
        <v>852</v>
      </c>
      <c r="C542" s="97" t="n">
        <v>4301031261</v>
      </c>
      <c r="D542" s="98" t="n">
        <v>4680115885103</v>
      </c>
      <c r="E542" s="98"/>
      <c r="F542" s="99" t="n">
        <v>0.27</v>
      </c>
      <c r="G542" s="100" t="n">
        <v>6</v>
      </c>
      <c r="H542" s="99" t="n">
        <v>1.62</v>
      </c>
      <c r="I542" s="99" t="n">
        <v>1.8</v>
      </c>
      <c r="J542" s="100" t="n">
        <v>182</v>
      </c>
      <c r="K542" s="100" t="s">
        <v>76</v>
      </c>
      <c r="L542" s="100"/>
      <c r="M542" s="101" t="s">
        <v>68</v>
      </c>
      <c r="N542" s="101"/>
      <c r="O542" s="100" t="n">
        <v>40</v>
      </c>
      <c r="P542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102"/>
      <c r="R542" s="102"/>
      <c r="S542" s="102"/>
      <c r="T542" s="102"/>
      <c r="U542" s="103"/>
      <c r="V542" s="103"/>
      <c r="W542" s="104" t="s">
        <v>69</v>
      </c>
      <c r="X542" s="105" t="n">
        <v>0</v>
      </c>
      <c r="Y542" s="106" t="n">
        <f aca="false">IFERROR(IF(X542="",0,CEILING((X542/$H542),1)*$H542),"")</f>
        <v>0</v>
      </c>
      <c r="Z542" s="107" t="str">
        <f aca="false">IFERROR(IF(Y542=0,"",ROUNDUP(Y542/H542,0)*0.00651),"")</f>
        <v/>
      </c>
      <c r="AA542" s="108"/>
      <c r="AB542" s="109"/>
      <c r="AC542" s="110" t="s">
        <v>853</v>
      </c>
      <c r="AG542" s="111"/>
      <c r="AJ542" s="112"/>
      <c r="AK542" s="112" t="n">
        <v>0</v>
      </c>
      <c r="BB542" s="113" t="s">
        <v>1</v>
      </c>
      <c r="BM542" s="111" t="n">
        <f aca="false">IFERROR(X542*I542/H542,"0")</f>
        <v>0</v>
      </c>
      <c r="BN542" s="111" t="n">
        <f aca="false">IFERROR(Y542*I542/H542,"0")</f>
        <v>0</v>
      </c>
      <c r="BO542" s="111" t="n">
        <f aca="false">IFERROR(1/J542*(X542/H542),"0")</f>
        <v>0</v>
      </c>
      <c r="BP542" s="111" t="n">
        <f aca="false">IFERROR(1/J542*(Y542/H542),"0")</f>
        <v>0</v>
      </c>
    </row>
    <row r="543" customFormat="false" ht="12.75" hidden="false" customHeight="false" outlineLevel="0" collapsed="false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5" t="s">
        <v>71</v>
      </c>
      <c r="Q543" s="115"/>
      <c r="R543" s="115"/>
      <c r="S543" s="115"/>
      <c r="T543" s="115"/>
      <c r="U543" s="115"/>
      <c r="V543" s="115"/>
      <c r="W543" s="116" t="s">
        <v>72</v>
      </c>
      <c r="X543" s="117" t="n">
        <f aca="false">IFERROR(X542/H542,"0")</f>
        <v>0</v>
      </c>
      <c r="Y543" s="117" t="n">
        <f aca="false">IFERROR(Y542/H542,"0")</f>
        <v>0</v>
      </c>
      <c r="Z543" s="117" t="n">
        <f aca="false">IFERROR(IF(Z542="",0,Z542),"0")</f>
        <v>0</v>
      </c>
      <c r="AA543" s="118"/>
      <c r="AB543" s="118"/>
      <c r="AC543" s="118"/>
    </row>
    <row r="544" customFormat="false" ht="12.75" hidden="false" customHeight="false" outlineLevel="0" collapsed="false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5" t="s">
        <v>71</v>
      </c>
      <c r="Q544" s="115"/>
      <c r="R544" s="115"/>
      <c r="S544" s="115"/>
      <c r="T544" s="115"/>
      <c r="U544" s="115"/>
      <c r="V544" s="115"/>
      <c r="W544" s="116" t="s">
        <v>69</v>
      </c>
      <c r="X544" s="117" t="n">
        <f aca="false">IFERROR(SUM(X542:X542),"0")</f>
        <v>0</v>
      </c>
      <c r="Y544" s="117" t="n">
        <f aca="false">IFERROR(SUM(Y542:Y542),"0")</f>
        <v>0</v>
      </c>
      <c r="Z544" s="116"/>
      <c r="AA544" s="118"/>
      <c r="AB544" s="118"/>
      <c r="AC544" s="118"/>
    </row>
    <row r="545" customFormat="false" ht="27.75" hidden="false" customHeight="true" outlineLevel="0" collapsed="false">
      <c r="A545" s="90" t="s">
        <v>854</v>
      </c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1"/>
      <c r="AB545" s="91"/>
      <c r="AC545" s="91"/>
    </row>
    <row r="546" customFormat="false" ht="16.5" hidden="false" customHeight="true" outlineLevel="0" collapsed="false">
      <c r="A546" s="92" t="s">
        <v>854</v>
      </c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3"/>
      <c r="AB546" s="93"/>
      <c r="AC546" s="93"/>
    </row>
    <row r="547" customFormat="false" ht="14.25" hidden="false" customHeight="true" outlineLevel="0" collapsed="false">
      <c r="A547" s="94" t="s">
        <v>113</v>
      </c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5"/>
      <c r="AB547" s="95"/>
      <c r="AC547" s="95"/>
    </row>
    <row r="548" customFormat="false" ht="27" hidden="false" customHeight="true" outlineLevel="0" collapsed="false">
      <c r="A548" s="96" t="s">
        <v>855</v>
      </c>
      <c r="B548" s="96" t="s">
        <v>856</v>
      </c>
      <c r="C548" s="97" t="n">
        <v>4301011795</v>
      </c>
      <c r="D548" s="98" t="n">
        <v>4607091389067</v>
      </c>
      <c r="E548" s="98"/>
      <c r="F548" s="99" t="n">
        <v>0.88</v>
      </c>
      <c r="G548" s="100" t="n">
        <v>6</v>
      </c>
      <c r="H548" s="99" t="n">
        <v>5.28</v>
      </c>
      <c r="I548" s="99" t="n">
        <v>5.64</v>
      </c>
      <c r="J548" s="100" t="n">
        <v>104</v>
      </c>
      <c r="K548" s="100" t="s">
        <v>116</v>
      </c>
      <c r="L548" s="100"/>
      <c r="M548" s="101" t="s">
        <v>117</v>
      </c>
      <c r="N548" s="101"/>
      <c r="O548" s="100" t="n">
        <v>60</v>
      </c>
      <c r="P548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102"/>
      <c r="R548" s="102"/>
      <c r="S548" s="102"/>
      <c r="T548" s="102"/>
      <c r="U548" s="103"/>
      <c r="V548" s="103"/>
      <c r="W548" s="104" t="s">
        <v>69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IFERROR(IF(Y548=0,"",ROUNDUP(Y548/H548,0)*0.01196),"")</f>
        <v/>
      </c>
      <c r="AA548" s="108"/>
      <c r="AB548" s="109"/>
      <c r="AC548" s="110" t="s">
        <v>120</v>
      </c>
      <c r="AG548" s="111"/>
      <c r="AJ548" s="112"/>
      <c r="AK548" s="112" t="n">
        <v>0</v>
      </c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857</v>
      </c>
      <c r="B549" s="96" t="s">
        <v>858</v>
      </c>
      <c r="C549" s="97" t="n">
        <v>4301011961</v>
      </c>
      <c r="D549" s="98" t="n">
        <v>4680115885271</v>
      </c>
      <c r="E549" s="98"/>
      <c r="F549" s="99" t="n">
        <v>0.88</v>
      </c>
      <c r="G549" s="100" t="n">
        <v>6</v>
      </c>
      <c r="H549" s="99" t="n">
        <v>5.28</v>
      </c>
      <c r="I549" s="99" t="n">
        <v>5.64</v>
      </c>
      <c r="J549" s="100" t="n">
        <v>104</v>
      </c>
      <c r="K549" s="100" t="s">
        <v>116</v>
      </c>
      <c r="L549" s="100"/>
      <c r="M549" s="101" t="s">
        <v>117</v>
      </c>
      <c r="N549" s="101"/>
      <c r="O549" s="100" t="n">
        <v>60</v>
      </c>
      <c r="P549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102"/>
      <c r="R549" s="102"/>
      <c r="S549" s="102"/>
      <c r="T549" s="102"/>
      <c r="U549" s="103"/>
      <c r="V549" s="103"/>
      <c r="W549" s="104" t="s">
        <v>69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IFERROR(IF(Y549=0,"",ROUNDUP(Y549/H549,0)*0.01196),"")</f>
        <v/>
      </c>
      <c r="AA549" s="108"/>
      <c r="AB549" s="109"/>
      <c r="AC549" s="110" t="s">
        <v>859</v>
      </c>
      <c r="AG549" s="111"/>
      <c r="AJ549" s="112"/>
      <c r="AK549" s="112" t="n">
        <v>0</v>
      </c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16.5" hidden="false" customHeight="true" outlineLevel="0" collapsed="false">
      <c r="A550" s="96" t="s">
        <v>860</v>
      </c>
      <c r="B550" s="96" t="s">
        <v>861</v>
      </c>
      <c r="C550" s="97" t="n">
        <v>4301011774</v>
      </c>
      <c r="D550" s="98" t="n">
        <v>4680115884502</v>
      </c>
      <c r="E550" s="98"/>
      <c r="F550" s="99" t="n">
        <v>0.88</v>
      </c>
      <c r="G550" s="100" t="n">
        <v>6</v>
      </c>
      <c r="H550" s="99" t="n">
        <v>5.28</v>
      </c>
      <c r="I550" s="99" t="n">
        <v>5.64</v>
      </c>
      <c r="J550" s="100" t="n">
        <v>104</v>
      </c>
      <c r="K550" s="100" t="s">
        <v>116</v>
      </c>
      <c r="L550" s="100"/>
      <c r="M550" s="101" t="s">
        <v>117</v>
      </c>
      <c r="N550" s="101"/>
      <c r="O550" s="100" t="n">
        <v>60</v>
      </c>
      <c r="P550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102"/>
      <c r="R550" s="102"/>
      <c r="S550" s="102"/>
      <c r="T550" s="102"/>
      <c r="U550" s="103"/>
      <c r="V550" s="103"/>
      <c r="W550" s="104" t="s">
        <v>69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IFERROR(IF(Y550=0,"",ROUNDUP(Y550/H550,0)*0.01196),"")</f>
        <v/>
      </c>
      <c r="AA550" s="108"/>
      <c r="AB550" s="109"/>
      <c r="AC550" s="110" t="s">
        <v>862</v>
      </c>
      <c r="AG550" s="111"/>
      <c r="AJ550" s="112"/>
      <c r="AK550" s="112" t="n">
        <v>0</v>
      </c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863</v>
      </c>
      <c r="B551" s="96" t="s">
        <v>864</v>
      </c>
      <c r="C551" s="97" t="n">
        <v>4301011771</v>
      </c>
      <c r="D551" s="98" t="n">
        <v>4607091389104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117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120</v>
      </c>
      <c r="Y551" s="106" t="n">
        <f aca="false">IFERROR(IF(X551="",0,CEILING((X551/$H551),1)*$H551),"")</f>
        <v>121.44</v>
      </c>
      <c r="Z551" s="107" t="n">
        <f aca="false">IFERROR(IF(Y551=0,"",ROUNDUP(Y551/H551,0)*0.01196),"")</f>
        <v>0.27508</v>
      </c>
      <c r="AA551" s="108"/>
      <c r="AB551" s="109"/>
      <c r="AC551" s="110" t="s">
        <v>865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128.181818181818</v>
      </c>
      <c r="BN551" s="111" t="n">
        <f aca="false">IFERROR(Y551*I551/H551,"0")</f>
        <v>129.72</v>
      </c>
      <c r="BO551" s="111" t="n">
        <f aca="false">IFERROR(1/J551*(X551/H551),"0")</f>
        <v>0.218531468531469</v>
      </c>
      <c r="BP551" s="111" t="n">
        <f aca="false">IFERROR(1/J551*(Y551/H551),"0")</f>
        <v>0.221153846153846</v>
      </c>
    </row>
    <row r="552" customFormat="false" ht="16.5" hidden="false" customHeight="true" outlineLevel="0" collapsed="false">
      <c r="A552" s="96" t="s">
        <v>866</v>
      </c>
      <c r="B552" s="96" t="s">
        <v>867</v>
      </c>
      <c r="C552" s="97" t="n">
        <v>4301011799</v>
      </c>
      <c r="D552" s="98" t="n">
        <v>4680115884519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77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868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27" hidden="false" customHeight="true" outlineLevel="0" collapsed="false">
      <c r="A553" s="96" t="s">
        <v>869</v>
      </c>
      <c r="B553" s="96" t="s">
        <v>870</v>
      </c>
      <c r="C553" s="97" t="n">
        <v>4301011376</v>
      </c>
      <c r="D553" s="98" t="n">
        <v>4680115885226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77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50</v>
      </c>
      <c r="Y553" s="106" t="n">
        <f aca="false">IFERROR(IF(X553="",0,CEILING((X553/$H553),1)*$H553),"")</f>
        <v>52.8</v>
      </c>
      <c r="Z553" s="107" t="n">
        <f aca="false">IFERROR(IF(Y553=0,"",ROUNDUP(Y553/H553,0)*0.01196),"")</f>
        <v>0.1196</v>
      </c>
      <c r="AA553" s="108"/>
      <c r="AB553" s="109"/>
      <c r="AC553" s="110" t="s">
        <v>871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53.4090909090909</v>
      </c>
      <c r="BN553" s="111" t="n">
        <f aca="false">IFERROR(Y553*I553/H553,"0")</f>
        <v>56.4</v>
      </c>
      <c r="BO553" s="111" t="n">
        <f aca="false">IFERROR(1/J553*(X553/H553),"0")</f>
        <v>0.0910547785547785</v>
      </c>
      <c r="BP553" s="111" t="n">
        <f aca="false">IFERROR(1/J553*(Y553/H553),"0")</f>
        <v>0.0961538461538462</v>
      </c>
    </row>
    <row r="554" customFormat="false" ht="27" hidden="false" customHeight="true" outlineLevel="0" collapsed="false">
      <c r="A554" s="96" t="s">
        <v>872</v>
      </c>
      <c r="B554" s="96" t="s">
        <v>873</v>
      </c>
      <c r="C554" s="97" t="n">
        <v>4301011778</v>
      </c>
      <c r="D554" s="98" t="n">
        <v>4680115880603</v>
      </c>
      <c r="E554" s="98"/>
      <c r="F554" s="99" t="n">
        <v>0.6</v>
      </c>
      <c r="G554" s="100" t="n">
        <v>6</v>
      </c>
      <c r="H554" s="99" t="n">
        <v>3.6</v>
      </c>
      <c r="I554" s="99" t="n">
        <v>3.81</v>
      </c>
      <c r="J554" s="100" t="n">
        <v>132</v>
      </c>
      <c r="K554" s="100" t="s">
        <v>126</v>
      </c>
      <c r="L554" s="100"/>
      <c r="M554" s="101" t="s">
        <v>117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0</v>
      </c>
      <c r="Y554" s="106" t="n">
        <f aca="false">IFERROR(IF(X554="",0,CEILING((X554/$H554),1)*$H554),"")</f>
        <v>0</v>
      </c>
      <c r="Z554" s="107" t="str">
        <f aca="false">IFERROR(IF(Y554=0,"",ROUNDUP(Y554/H554,0)*0.00902),"")</f>
        <v/>
      </c>
      <c r="AA554" s="108"/>
      <c r="AB554" s="109"/>
      <c r="AC554" s="110" t="s">
        <v>120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0</v>
      </c>
      <c r="BN554" s="111" t="n">
        <f aca="false">IFERROR(Y554*I554/H554,"0")</f>
        <v>0</v>
      </c>
      <c r="BO554" s="111" t="n">
        <f aca="false">IFERROR(1/J554*(X554/H554),"0")</f>
        <v>0</v>
      </c>
      <c r="BP554" s="111" t="n">
        <f aca="false">IFERROR(1/J554*(Y554/H554),"0")</f>
        <v>0</v>
      </c>
    </row>
    <row r="555" customFormat="false" ht="27" hidden="false" customHeight="true" outlineLevel="0" collapsed="false">
      <c r="A555" s="96" t="s">
        <v>872</v>
      </c>
      <c r="B555" s="96" t="s">
        <v>874</v>
      </c>
      <c r="C555" s="97" t="n">
        <v>4301012035</v>
      </c>
      <c r="D555" s="98" t="n">
        <v>4680115880603</v>
      </c>
      <c r="E555" s="98"/>
      <c r="F555" s="99" t="n">
        <v>0.6</v>
      </c>
      <c r="G555" s="100" t="n">
        <v>8</v>
      </c>
      <c r="H555" s="99" t="n">
        <v>4.8</v>
      </c>
      <c r="I555" s="99" t="n">
        <v>6.96</v>
      </c>
      <c r="J555" s="100" t="n">
        <v>120</v>
      </c>
      <c r="K555" s="100" t="s">
        <v>126</v>
      </c>
      <c r="L555" s="100"/>
      <c r="M555" s="101" t="s">
        <v>117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IFERROR(IF(Y555=0,"",ROUNDUP(Y555/H555,0)*0.00937),"")</f>
        <v/>
      </c>
      <c r="AA555" s="108"/>
      <c r="AB555" s="109"/>
      <c r="AC555" s="110" t="s">
        <v>120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875</v>
      </c>
      <c r="B556" s="96" t="s">
        <v>876</v>
      </c>
      <c r="C556" s="97" t="n">
        <v>4301012036</v>
      </c>
      <c r="D556" s="98" t="n">
        <v>4680115882782</v>
      </c>
      <c r="E556" s="98"/>
      <c r="F556" s="99" t="n">
        <v>0.6</v>
      </c>
      <c r="G556" s="100" t="n">
        <v>8</v>
      </c>
      <c r="H556" s="99" t="n">
        <v>4.8</v>
      </c>
      <c r="I556" s="99" t="n">
        <v>6.96</v>
      </c>
      <c r="J556" s="100" t="n">
        <v>120</v>
      </c>
      <c r="K556" s="100" t="s">
        <v>126</v>
      </c>
      <c r="L556" s="100"/>
      <c r="M556" s="101" t="s">
        <v>117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IFERROR(IF(Y556=0,"",ROUNDUP(Y556/H556,0)*0.00937),"")</f>
        <v/>
      </c>
      <c r="AA556" s="108"/>
      <c r="AB556" s="109"/>
      <c r="AC556" s="110" t="s">
        <v>859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877</v>
      </c>
      <c r="B557" s="96" t="s">
        <v>878</v>
      </c>
      <c r="C557" s="97" t="n">
        <v>4301012050</v>
      </c>
      <c r="D557" s="98" t="n">
        <v>4680115885479</v>
      </c>
      <c r="E557" s="98"/>
      <c r="F557" s="99" t="n">
        <v>0.4</v>
      </c>
      <c r="G557" s="100" t="n">
        <v>6</v>
      </c>
      <c r="H557" s="99" t="n">
        <v>2.4</v>
      </c>
      <c r="I557" s="99" t="n">
        <v>2.58</v>
      </c>
      <c r="J557" s="100" t="n">
        <v>182</v>
      </c>
      <c r="K557" s="100" t="s">
        <v>76</v>
      </c>
      <c r="L557" s="100"/>
      <c r="M557" s="101" t="s">
        <v>117</v>
      </c>
      <c r="N557" s="101"/>
      <c r="O557" s="100" t="n">
        <v>60</v>
      </c>
      <c r="P557" s="119" t="s">
        <v>879</v>
      </c>
      <c r="Q557" s="119"/>
      <c r="R557" s="119"/>
      <c r="S557" s="119"/>
      <c r="T557" s="119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IFERROR(IF(Y557=0,"",ROUNDUP(Y557/H557,0)*0.00651),"")</f>
        <v/>
      </c>
      <c r="AA557" s="108"/>
      <c r="AB557" s="109"/>
      <c r="AC557" s="110" t="s">
        <v>865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880</v>
      </c>
      <c r="B558" s="96" t="s">
        <v>881</v>
      </c>
      <c r="C558" s="97" t="n">
        <v>4301011784</v>
      </c>
      <c r="D558" s="98" t="n">
        <v>4607091389982</v>
      </c>
      <c r="E558" s="98"/>
      <c r="F558" s="99" t="n">
        <v>0.6</v>
      </c>
      <c r="G558" s="100" t="n">
        <v>6</v>
      </c>
      <c r="H558" s="99" t="n">
        <v>3.6</v>
      </c>
      <c r="I558" s="99" t="n">
        <v>3.81</v>
      </c>
      <c r="J558" s="100" t="n">
        <v>132</v>
      </c>
      <c r="K558" s="100" t="s">
        <v>126</v>
      </c>
      <c r="L558" s="100"/>
      <c r="M558" s="101" t="s">
        <v>117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865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880</v>
      </c>
      <c r="B559" s="96" t="s">
        <v>882</v>
      </c>
      <c r="C559" s="97" t="n">
        <v>4301012034</v>
      </c>
      <c r="D559" s="98" t="n">
        <v>4607091389982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117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865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883</v>
      </c>
      <c r="B560" s="96" t="s">
        <v>884</v>
      </c>
      <c r="C560" s="97" t="n">
        <v>4301012057</v>
      </c>
      <c r="D560" s="98" t="n">
        <v>4680115886483</v>
      </c>
      <c r="E560" s="98"/>
      <c r="F560" s="99" t="n">
        <v>0.55</v>
      </c>
      <c r="G560" s="100" t="n">
        <v>8</v>
      </c>
      <c r="H560" s="99" t="n">
        <v>4.4</v>
      </c>
      <c r="I560" s="99" t="n">
        <v>4.61</v>
      </c>
      <c r="J560" s="100" t="n">
        <v>132</v>
      </c>
      <c r="K560" s="100" t="s">
        <v>126</v>
      </c>
      <c r="L560" s="100"/>
      <c r="M560" s="101" t="s">
        <v>117</v>
      </c>
      <c r="N560" s="101"/>
      <c r="O560" s="100" t="n">
        <v>60</v>
      </c>
      <c r="P560" s="119" t="s">
        <v>885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IFERROR(IF(Y560=0,"",ROUNDUP(Y560/H560,0)*0.00902),"")</f>
        <v/>
      </c>
      <c r="AA560" s="108"/>
      <c r="AB560" s="109"/>
      <c r="AC560" s="110" t="s">
        <v>862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886</v>
      </c>
      <c r="B561" s="96" t="s">
        <v>887</v>
      </c>
      <c r="C561" s="97" t="n">
        <v>4301012058</v>
      </c>
      <c r="D561" s="98" t="n">
        <v>4680115886490</v>
      </c>
      <c r="E561" s="98"/>
      <c r="F561" s="99" t="n">
        <v>0.55</v>
      </c>
      <c r="G561" s="100" t="n">
        <v>8</v>
      </c>
      <c r="H561" s="99" t="n">
        <v>4.4</v>
      </c>
      <c r="I561" s="99" t="n">
        <v>4.58</v>
      </c>
      <c r="J561" s="100" t="n">
        <v>182</v>
      </c>
      <c r="K561" s="100" t="s">
        <v>76</v>
      </c>
      <c r="L561" s="100"/>
      <c r="M561" s="101" t="s">
        <v>117</v>
      </c>
      <c r="N561" s="101"/>
      <c r="O561" s="100" t="n">
        <v>60</v>
      </c>
      <c r="P561" s="119" t="s">
        <v>888</v>
      </c>
      <c r="Q561" s="119"/>
      <c r="R561" s="119"/>
      <c r="S561" s="119"/>
      <c r="T561" s="119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IFERROR(IF(Y561=0,"",ROUNDUP(Y561/H561,0)*0.00651),"")</f>
        <v/>
      </c>
      <c r="AA561" s="108"/>
      <c r="AB561" s="109"/>
      <c r="AC561" s="110" t="s">
        <v>868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889</v>
      </c>
      <c r="B562" s="96" t="s">
        <v>890</v>
      </c>
      <c r="C562" s="97" t="n">
        <v>4301012055</v>
      </c>
      <c r="D562" s="98" t="n">
        <v>4680115886469</v>
      </c>
      <c r="E562" s="98"/>
      <c r="F562" s="99" t="n">
        <v>0.55</v>
      </c>
      <c r="G562" s="100" t="n">
        <v>8</v>
      </c>
      <c r="H562" s="99" t="n">
        <v>4.4</v>
      </c>
      <c r="I562" s="99" t="n">
        <v>4.61</v>
      </c>
      <c r="J562" s="100" t="n">
        <v>132</v>
      </c>
      <c r="K562" s="100" t="s">
        <v>126</v>
      </c>
      <c r="L562" s="100"/>
      <c r="M562" s="101" t="s">
        <v>117</v>
      </c>
      <c r="N562" s="101"/>
      <c r="O562" s="100" t="n">
        <v>60</v>
      </c>
      <c r="P562" s="119" t="s">
        <v>891</v>
      </c>
      <c r="Q562" s="119"/>
      <c r="R562" s="119"/>
      <c r="S562" s="119"/>
      <c r="T562" s="119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IFERROR(IF(Y562=0,"",ROUNDUP(Y562/H562,0)*0.00902),"")</f>
        <v/>
      </c>
      <c r="AA562" s="108"/>
      <c r="AB562" s="109"/>
      <c r="AC562" s="110" t="s">
        <v>871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12.75" hidden="false" customHeight="false" outlineLevel="0" collapsed="false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5" t="s">
        <v>71</v>
      </c>
      <c r="Q563" s="115"/>
      <c r="R563" s="115"/>
      <c r="S563" s="115"/>
      <c r="T563" s="115"/>
      <c r="U563" s="115"/>
      <c r="V563" s="115"/>
      <c r="W563" s="116" t="s">
        <v>72</v>
      </c>
      <c r="X563" s="117" t="n">
        <f aca="false"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32.1969696969697</v>
      </c>
      <c r="Y563" s="117" t="n">
        <f aca="false"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33</v>
      </c>
      <c r="Z563" s="117" t="n">
        <f aca="false"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0.39468</v>
      </c>
      <c r="AA563" s="118"/>
      <c r="AB563" s="118"/>
      <c r="AC563" s="118"/>
    </row>
    <row r="564" customFormat="false" ht="12.75" hidden="false" customHeight="false" outlineLevel="0" collapsed="false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5" t="s">
        <v>71</v>
      </c>
      <c r="Q564" s="115"/>
      <c r="R564" s="115"/>
      <c r="S564" s="115"/>
      <c r="T564" s="115"/>
      <c r="U564" s="115"/>
      <c r="V564" s="115"/>
      <c r="W564" s="116" t="s">
        <v>69</v>
      </c>
      <c r="X564" s="117" t="n">
        <f aca="false">IFERROR(SUM(X548:X562),"0")</f>
        <v>170</v>
      </c>
      <c r="Y564" s="117" t="n">
        <f aca="false">IFERROR(SUM(Y548:Y562),"0")</f>
        <v>174.24</v>
      </c>
      <c r="Z564" s="116"/>
      <c r="AA564" s="118"/>
      <c r="AB564" s="118"/>
      <c r="AC564" s="118"/>
    </row>
    <row r="565" customFormat="false" ht="14.25" hidden="false" customHeight="true" outlineLevel="0" collapsed="false">
      <c r="A565" s="94" t="s">
        <v>168</v>
      </c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5"/>
      <c r="AB565" s="95"/>
      <c r="AC565" s="95"/>
    </row>
    <row r="566" customFormat="false" ht="16.5" hidden="false" customHeight="true" outlineLevel="0" collapsed="false">
      <c r="A566" s="96" t="s">
        <v>892</v>
      </c>
      <c r="B566" s="96" t="s">
        <v>893</v>
      </c>
      <c r="C566" s="97" t="n">
        <v>4301020222</v>
      </c>
      <c r="D566" s="98" t="n">
        <v>4607091388930</v>
      </c>
      <c r="E566" s="98"/>
      <c r="F566" s="99" t="n">
        <v>0.88</v>
      </c>
      <c r="G566" s="100" t="n">
        <v>6</v>
      </c>
      <c r="H566" s="99" t="n">
        <v>5.28</v>
      </c>
      <c r="I566" s="99" t="n">
        <v>5.64</v>
      </c>
      <c r="J566" s="100" t="n">
        <v>104</v>
      </c>
      <c r="K566" s="100" t="s">
        <v>116</v>
      </c>
      <c r="L566" s="100"/>
      <c r="M566" s="101" t="s">
        <v>117</v>
      </c>
      <c r="N566" s="101"/>
      <c r="O566" s="100" t="n">
        <v>55</v>
      </c>
      <c r="P566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102"/>
      <c r="R566" s="102"/>
      <c r="S566" s="102"/>
      <c r="T566" s="102"/>
      <c r="U566" s="103"/>
      <c r="V566" s="103"/>
      <c r="W566" s="104" t="s">
        <v>69</v>
      </c>
      <c r="X566" s="105" t="n">
        <v>150</v>
      </c>
      <c r="Y566" s="106" t="n">
        <f aca="false">IFERROR(IF(X566="",0,CEILING((X566/$H566),1)*$H566),"")</f>
        <v>153.12</v>
      </c>
      <c r="Z566" s="107" t="n">
        <f aca="false">IFERROR(IF(Y566=0,"",ROUNDUP(Y566/H566,0)*0.01196),"")</f>
        <v>0.34684</v>
      </c>
      <c r="AA566" s="108"/>
      <c r="AB566" s="109"/>
      <c r="AC566" s="110" t="s">
        <v>894</v>
      </c>
      <c r="AG566" s="111"/>
      <c r="AJ566" s="112"/>
      <c r="AK566" s="112" t="n">
        <v>0</v>
      </c>
      <c r="BB566" s="113" t="s">
        <v>1</v>
      </c>
      <c r="BM566" s="111" t="n">
        <f aca="false">IFERROR(X566*I566/H566,"0")</f>
        <v>160.227272727273</v>
      </c>
      <c r="BN566" s="111" t="n">
        <f aca="false">IFERROR(Y566*I566/H566,"0")</f>
        <v>163.56</v>
      </c>
      <c r="BO566" s="111" t="n">
        <f aca="false">IFERROR(1/J566*(X566/H566),"0")</f>
        <v>0.273164335664336</v>
      </c>
      <c r="BP566" s="111" t="n">
        <f aca="false">IFERROR(1/J566*(Y566/H566),"0")</f>
        <v>0.278846153846154</v>
      </c>
    </row>
    <row r="567" customFormat="false" ht="16.5" hidden="false" customHeight="true" outlineLevel="0" collapsed="false">
      <c r="A567" s="96" t="s">
        <v>895</v>
      </c>
      <c r="B567" s="96" t="s">
        <v>896</v>
      </c>
      <c r="C567" s="97" t="n">
        <v>4301020206</v>
      </c>
      <c r="D567" s="98" t="n">
        <v>4680115880054</v>
      </c>
      <c r="E567" s="98"/>
      <c r="F567" s="99" t="n">
        <v>0.6</v>
      </c>
      <c r="G567" s="100" t="n">
        <v>6</v>
      </c>
      <c r="H567" s="99" t="n">
        <v>3.6</v>
      </c>
      <c r="I567" s="99" t="n">
        <v>3.81</v>
      </c>
      <c r="J567" s="100" t="n">
        <v>132</v>
      </c>
      <c r="K567" s="100" t="s">
        <v>126</v>
      </c>
      <c r="L567" s="100"/>
      <c r="M567" s="101" t="s">
        <v>117</v>
      </c>
      <c r="N567" s="101"/>
      <c r="O567" s="100" t="n">
        <v>55</v>
      </c>
      <c r="P567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102"/>
      <c r="R567" s="102"/>
      <c r="S567" s="102"/>
      <c r="T567" s="102"/>
      <c r="U567" s="103"/>
      <c r="V567" s="103"/>
      <c r="W567" s="104" t="s">
        <v>69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IFERROR(IF(Y567=0,"",ROUNDUP(Y567/H567,0)*0.00902),"")</f>
        <v/>
      </c>
      <c r="AA567" s="108"/>
      <c r="AB567" s="109"/>
      <c r="AC567" s="110" t="s">
        <v>894</v>
      </c>
      <c r="AG567" s="111"/>
      <c r="AJ567" s="112"/>
      <c r="AK567" s="112" t="n">
        <v>0</v>
      </c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16.5" hidden="false" customHeight="true" outlineLevel="0" collapsed="false">
      <c r="A568" s="96" t="s">
        <v>895</v>
      </c>
      <c r="B568" s="96" t="s">
        <v>897</v>
      </c>
      <c r="C568" s="97" t="n">
        <v>4301020364</v>
      </c>
      <c r="D568" s="98" t="n">
        <v>4680115880054</v>
      </c>
      <c r="E568" s="98"/>
      <c r="F568" s="99" t="n">
        <v>0.6</v>
      </c>
      <c r="G568" s="100" t="n">
        <v>8</v>
      </c>
      <c r="H568" s="99" t="n">
        <v>4.8</v>
      </c>
      <c r="I568" s="99" t="n">
        <v>6.96</v>
      </c>
      <c r="J568" s="100" t="n">
        <v>120</v>
      </c>
      <c r="K568" s="100" t="s">
        <v>126</v>
      </c>
      <c r="L568" s="100"/>
      <c r="M568" s="101" t="s">
        <v>117</v>
      </c>
      <c r="N568" s="101"/>
      <c r="O568" s="100" t="n">
        <v>55</v>
      </c>
      <c r="P568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102"/>
      <c r="R568" s="102"/>
      <c r="S568" s="102"/>
      <c r="T568" s="102"/>
      <c r="U568" s="103"/>
      <c r="V568" s="103"/>
      <c r="W568" s="104" t="s">
        <v>69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IFERROR(IF(Y568=0,"",ROUNDUP(Y568/H568,0)*0.00937),"")</f>
        <v/>
      </c>
      <c r="AA568" s="108"/>
      <c r="AB568" s="109"/>
      <c r="AC568" s="110" t="s">
        <v>894</v>
      </c>
      <c r="AG568" s="111"/>
      <c r="AJ568" s="112"/>
      <c r="AK568" s="112" t="n">
        <v>0</v>
      </c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71</v>
      </c>
      <c r="Q569" s="115"/>
      <c r="R569" s="115"/>
      <c r="S569" s="115"/>
      <c r="T569" s="115"/>
      <c r="U569" s="115"/>
      <c r="V569" s="115"/>
      <c r="W569" s="116" t="s">
        <v>72</v>
      </c>
      <c r="X569" s="117" t="n">
        <f aca="false">IFERROR(X566/H566,"0")+IFERROR(X567/H567,"0")+IFERROR(X568/H568,"0")</f>
        <v>28.4090909090909</v>
      </c>
      <c r="Y569" s="117" t="n">
        <f aca="false">IFERROR(Y566/H566,"0")+IFERROR(Y567/H567,"0")+IFERROR(Y568/H568,"0")</f>
        <v>29</v>
      </c>
      <c r="Z569" s="117" t="n">
        <f aca="false">IFERROR(IF(Z566="",0,Z566),"0")+IFERROR(IF(Z567="",0,Z567),"0")+IFERROR(IF(Z568="",0,Z568),"0")</f>
        <v>0.34684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71</v>
      </c>
      <c r="Q570" s="115"/>
      <c r="R570" s="115"/>
      <c r="S570" s="115"/>
      <c r="T570" s="115"/>
      <c r="U570" s="115"/>
      <c r="V570" s="115"/>
      <c r="W570" s="116" t="s">
        <v>69</v>
      </c>
      <c r="X570" s="117" t="n">
        <f aca="false">IFERROR(SUM(X566:X568),"0")</f>
        <v>150</v>
      </c>
      <c r="Y570" s="117" t="n">
        <f aca="false">IFERROR(SUM(Y566:Y568),"0")</f>
        <v>153.12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64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898</v>
      </c>
      <c r="B572" s="96" t="s">
        <v>899</v>
      </c>
      <c r="C572" s="97" t="n">
        <v>4301031252</v>
      </c>
      <c r="D572" s="98" t="n">
        <v>4680115883116</v>
      </c>
      <c r="E572" s="98"/>
      <c r="F572" s="99" t="n">
        <v>0.88</v>
      </c>
      <c r="G572" s="100" t="n">
        <v>6</v>
      </c>
      <c r="H572" s="99" t="n">
        <v>5.28</v>
      </c>
      <c r="I572" s="99" t="n">
        <v>5.64</v>
      </c>
      <c r="J572" s="100" t="n">
        <v>104</v>
      </c>
      <c r="K572" s="100" t="s">
        <v>116</v>
      </c>
      <c r="L572" s="100"/>
      <c r="M572" s="101" t="s">
        <v>117</v>
      </c>
      <c r="N572" s="101"/>
      <c r="O572" s="100" t="n">
        <v>60</v>
      </c>
      <c r="P572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102"/>
      <c r="R572" s="102"/>
      <c r="S572" s="102"/>
      <c r="T572" s="102"/>
      <c r="U572" s="103"/>
      <c r="V572" s="103"/>
      <c r="W572" s="104" t="s">
        <v>69</v>
      </c>
      <c r="X572" s="105" t="n">
        <v>30</v>
      </c>
      <c r="Y572" s="106" t="n">
        <f aca="false">IFERROR(IF(X572="",0,CEILING((X572/$H572),1)*$H572),"")</f>
        <v>31.68</v>
      </c>
      <c r="Z572" s="107" t="n">
        <f aca="false">IFERROR(IF(Y572=0,"",ROUNDUP(Y572/H572,0)*0.01196),"")</f>
        <v>0.07176</v>
      </c>
      <c r="AA572" s="108"/>
      <c r="AB572" s="109"/>
      <c r="AC572" s="110" t="s">
        <v>900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32.0454545454545</v>
      </c>
      <c r="BN572" s="111" t="n">
        <f aca="false">IFERROR(Y572*I572/H572,"0")</f>
        <v>33.84</v>
      </c>
      <c r="BO572" s="111" t="n">
        <f aca="false">IFERROR(1/J572*(X572/H572),"0")</f>
        <v>0.0546328671328671</v>
      </c>
      <c r="BP572" s="111" t="n">
        <f aca="false">IFERROR(1/J572*(Y572/H572),"0")</f>
        <v>0.0576923076923077</v>
      </c>
    </row>
    <row r="573" customFormat="false" ht="27" hidden="false" customHeight="true" outlineLevel="0" collapsed="false">
      <c r="A573" s="96" t="s">
        <v>901</v>
      </c>
      <c r="B573" s="96" t="s">
        <v>902</v>
      </c>
      <c r="C573" s="97" t="n">
        <v>4301031248</v>
      </c>
      <c r="D573" s="98" t="n">
        <v>4680115883093</v>
      </c>
      <c r="E573" s="98"/>
      <c r="F573" s="99" t="n">
        <v>0.88</v>
      </c>
      <c r="G573" s="100" t="n">
        <v>6</v>
      </c>
      <c r="H573" s="99" t="n">
        <v>5.28</v>
      </c>
      <c r="I573" s="99" t="n">
        <v>5.64</v>
      </c>
      <c r="J573" s="100" t="n">
        <v>104</v>
      </c>
      <c r="K573" s="100" t="s">
        <v>116</v>
      </c>
      <c r="L573" s="100"/>
      <c r="M573" s="101" t="s">
        <v>68</v>
      </c>
      <c r="N573" s="101"/>
      <c r="O573" s="100" t="n">
        <v>60</v>
      </c>
      <c r="P573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IFERROR(IF(Y573=0,"",ROUNDUP(Y573/H573,0)*0.01196),"")</f>
        <v/>
      </c>
      <c r="AA573" s="108"/>
      <c r="AB573" s="109"/>
      <c r="AC573" s="110" t="s">
        <v>903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904</v>
      </c>
      <c r="B574" s="96" t="s">
        <v>905</v>
      </c>
      <c r="C574" s="97" t="n">
        <v>4301031250</v>
      </c>
      <c r="D574" s="98" t="n">
        <v>4680115883109</v>
      </c>
      <c r="E574" s="98"/>
      <c r="F574" s="99" t="n">
        <v>0.88</v>
      </c>
      <c r="G574" s="100" t="n">
        <v>6</v>
      </c>
      <c r="H574" s="99" t="n">
        <v>5.28</v>
      </c>
      <c r="I574" s="99" t="n">
        <v>5.64</v>
      </c>
      <c r="J574" s="100" t="n">
        <v>104</v>
      </c>
      <c r="K574" s="100" t="s">
        <v>116</v>
      </c>
      <c r="L574" s="100"/>
      <c r="M574" s="101" t="s">
        <v>68</v>
      </c>
      <c r="N574" s="101"/>
      <c r="O574" s="100" t="n">
        <v>60</v>
      </c>
      <c r="P574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102"/>
      <c r="R574" s="102"/>
      <c r="S574" s="102"/>
      <c r="T574" s="102"/>
      <c r="U574" s="103"/>
      <c r="V574" s="103"/>
      <c r="W574" s="104" t="s">
        <v>69</v>
      </c>
      <c r="X574" s="105" t="n">
        <v>120</v>
      </c>
      <c r="Y574" s="106" t="n">
        <f aca="false">IFERROR(IF(X574="",0,CEILING((X574/$H574),1)*$H574),"")</f>
        <v>121.44</v>
      </c>
      <c r="Z574" s="107" t="n">
        <f aca="false">IFERROR(IF(Y574=0,"",ROUNDUP(Y574/H574,0)*0.01196),"")</f>
        <v>0.27508</v>
      </c>
      <c r="AA574" s="108"/>
      <c r="AB574" s="109"/>
      <c r="AC574" s="110" t="s">
        <v>906</v>
      </c>
      <c r="AG574" s="111"/>
      <c r="AJ574" s="112"/>
      <c r="AK574" s="112" t="n">
        <v>0</v>
      </c>
      <c r="BB574" s="113" t="s">
        <v>1</v>
      </c>
      <c r="BM574" s="111" t="n">
        <f aca="false">IFERROR(X574*I574/H574,"0")</f>
        <v>128.181818181818</v>
      </c>
      <c r="BN574" s="111" t="n">
        <f aca="false">IFERROR(Y574*I574/H574,"0")</f>
        <v>129.72</v>
      </c>
      <c r="BO574" s="111" t="n">
        <f aca="false">IFERROR(1/J574*(X574/H574),"0")</f>
        <v>0.218531468531469</v>
      </c>
      <c r="BP574" s="111" t="n">
        <f aca="false">IFERROR(1/J574*(Y574/H574),"0")</f>
        <v>0.221153846153846</v>
      </c>
    </row>
    <row r="575" customFormat="false" ht="27" hidden="false" customHeight="true" outlineLevel="0" collapsed="false">
      <c r="A575" s="96" t="s">
        <v>907</v>
      </c>
      <c r="B575" s="96" t="s">
        <v>908</v>
      </c>
      <c r="C575" s="97" t="n">
        <v>4301031249</v>
      </c>
      <c r="D575" s="98" t="n">
        <v>4680115882072</v>
      </c>
      <c r="E575" s="98"/>
      <c r="F575" s="99" t="n">
        <v>0.6</v>
      </c>
      <c r="G575" s="100" t="n">
        <v>6</v>
      </c>
      <c r="H575" s="99" t="n">
        <v>3.6</v>
      </c>
      <c r="I575" s="99" t="n">
        <v>3.81</v>
      </c>
      <c r="J575" s="100" t="n">
        <v>132</v>
      </c>
      <c r="K575" s="100" t="s">
        <v>126</v>
      </c>
      <c r="L575" s="100"/>
      <c r="M575" s="101" t="s">
        <v>117</v>
      </c>
      <c r="N575" s="101"/>
      <c r="O575" s="100" t="n">
        <v>60</v>
      </c>
      <c r="P57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102"/>
      <c r="R575" s="102"/>
      <c r="S575" s="102"/>
      <c r="T575" s="102"/>
      <c r="U575" s="103"/>
      <c r="V575" s="103"/>
      <c r="W575" s="104" t="s">
        <v>69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IFERROR(IF(Y575=0,"",ROUNDUP(Y575/H575,0)*0.00902),"")</f>
        <v/>
      </c>
      <c r="AA575" s="108"/>
      <c r="AB575" s="109"/>
      <c r="AC575" s="110" t="s">
        <v>909</v>
      </c>
      <c r="AG575" s="111"/>
      <c r="AJ575" s="112"/>
      <c r="AK575" s="112" t="n">
        <v>0</v>
      </c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27" hidden="false" customHeight="true" outlineLevel="0" collapsed="false">
      <c r="A576" s="96" t="s">
        <v>907</v>
      </c>
      <c r="B576" s="96" t="s">
        <v>910</v>
      </c>
      <c r="C576" s="97" t="n">
        <v>4301031383</v>
      </c>
      <c r="D576" s="98" t="n">
        <v>4680115882072</v>
      </c>
      <c r="E576" s="98"/>
      <c r="F576" s="99" t="n">
        <v>0.6</v>
      </c>
      <c r="G576" s="100" t="n">
        <v>8</v>
      </c>
      <c r="H576" s="99" t="n">
        <v>4.8</v>
      </c>
      <c r="I576" s="99" t="n">
        <v>6.96</v>
      </c>
      <c r="J576" s="100" t="n">
        <v>120</v>
      </c>
      <c r="K576" s="100" t="s">
        <v>126</v>
      </c>
      <c r="L576" s="100"/>
      <c r="M576" s="101" t="s">
        <v>117</v>
      </c>
      <c r="N576" s="101"/>
      <c r="O576" s="100" t="n">
        <v>60</v>
      </c>
      <c r="P576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102"/>
      <c r="R576" s="102"/>
      <c r="S576" s="102"/>
      <c r="T576" s="102"/>
      <c r="U576" s="103"/>
      <c r="V576" s="103"/>
      <c r="W576" s="104" t="s">
        <v>69</v>
      </c>
      <c r="X576" s="105" t="n">
        <v>0</v>
      </c>
      <c r="Y576" s="106" t="n">
        <f aca="false">IFERROR(IF(X576="",0,CEILING((X576/$H576),1)*$H576),"")</f>
        <v>0</v>
      </c>
      <c r="Z576" s="107" t="str">
        <f aca="false">IFERROR(IF(Y576=0,"",ROUNDUP(Y576/H576,0)*0.00937),"")</f>
        <v/>
      </c>
      <c r="AA576" s="108"/>
      <c r="AB576" s="109"/>
      <c r="AC576" s="110" t="s">
        <v>909</v>
      </c>
      <c r="AG576" s="111"/>
      <c r="AJ576" s="112"/>
      <c r="AK576" s="112" t="n">
        <v>0</v>
      </c>
      <c r="BB576" s="113" t="s">
        <v>1</v>
      </c>
      <c r="BM576" s="111" t="n">
        <f aca="false">IFERROR(X576*I576/H576,"0")</f>
        <v>0</v>
      </c>
      <c r="BN576" s="111" t="n">
        <f aca="false">IFERROR(Y576*I576/H576,"0")</f>
        <v>0</v>
      </c>
      <c r="BO576" s="111" t="n">
        <f aca="false">IFERROR(1/J576*(X576/H576),"0")</f>
        <v>0</v>
      </c>
      <c r="BP576" s="111" t="n">
        <f aca="false">IFERROR(1/J576*(Y576/H576),"0")</f>
        <v>0</v>
      </c>
    </row>
    <row r="577" customFormat="false" ht="27" hidden="false" customHeight="true" outlineLevel="0" collapsed="false">
      <c r="A577" s="96" t="s">
        <v>911</v>
      </c>
      <c r="B577" s="96" t="s">
        <v>912</v>
      </c>
      <c r="C577" s="97" t="n">
        <v>4301031251</v>
      </c>
      <c r="D577" s="98" t="n">
        <v>4680115882102</v>
      </c>
      <c r="E577" s="98"/>
      <c r="F577" s="99" t="n">
        <v>0.6</v>
      </c>
      <c r="G577" s="100" t="n">
        <v>6</v>
      </c>
      <c r="H577" s="99" t="n">
        <v>3.6</v>
      </c>
      <c r="I577" s="99" t="n">
        <v>3.81</v>
      </c>
      <c r="J577" s="100" t="n">
        <v>132</v>
      </c>
      <c r="K577" s="100" t="s">
        <v>126</v>
      </c>
      <c r="L577" s="100"/>
      <c r="M577" s="101" t="s">
        <v>68</v>
      </c>
      <c r="N577" s="101"/>
      <c r="O577" s="100" t="n">
        <v>60</v>
      </c>
      <c r="P57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102"/>
      <c r="R577" s="102"/>
      <c r="S577" s="102"/>
      <c r="T577" s="102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IFERROR(IF(Y577=0,"",ROUNDUP(Y577/H577,0)*0.00902),"")</f>
        <v/>
      </c>
      <c r="AA577" s="108"/>
      <c r="AB577" s="109"/>
      <c r="AC577" s="110" t="s">
        <v>903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911</v>
      </c>
      <c r="B578" s="96" t="s">
        <v>913</v>
      </c>
      <c r="C578" s="97" t="n">
        <v>4301031385</v>
      </c>
      <c r="D578" s="98" t="n">
        <v>4680115882102</v>
      </c>
      <c r="E578" s="98"/>
      <c r="F578" s="99" t="n">
        <v>0.6</v>
      </c>
      <c r="G578" s="100" t="n">
        <v>8</v>
      </c>
      <c r="H578" s="99" t="n">
        <v>4.8</v>
      </c>
      <c r="I578" s="99" t="n">
        <v>6.69</v>
      </c>
      <c r="J578" s="100" t="n">
        <v>120</v>
      </c>
      <c r="K578" s="100" t="s">
        <v>126</v>
      </c>
      <c r="L578" s="100"/>
      <c r="M578" s="101" t="s">
        <v>68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0</v>
      </c>
      <c r="Y578" s="106" t="n">
        <f aca="false">IFERROR(IF(X578="",0,CEILING((X578/$H578),1)*$H578),"")</f>
        <v>0</v>
      </c>
      <c r="Z578" s="107" t="str">
        <f aca="false">IFERROR(IF(Y578=0,"",ROUNDUP(Y578/H578,0)*0.00937),"")</f>
        <v/>
      </c>
      <c r="AA578" s="108"/>
      <c r="AB578" s="109"/>
      <c r="AC578" s="110" t="s">
        <v>914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0</v>
      </c>
      <c r="BN578" s="111" t="n">
        <f aca="false">IFERROR(Y578*I578/H578,"0")</f>
        <v>0</v>
      </c>
      <c r="BO578" s="111" t="n">
        <f aca="false">IFERROR(1/J578*(X578/H578),"0")</f>
        <v>0</v>
      </c>
      <c r="BP578" s="111" t="n">
        <f aca="false">IFERROR(1/J578*(Y578/H578),"0")</f>
        <v>0</v>
      </c>
    </row>
    <row r="579" customFormat="false" ht="27" hidden="false" customHeight="true" outlineLevel="0" collapsed="false">
      <c r="A579" s="96" t="s">
        <v>915</v>
      </c>
      <c r="B579" s="96" t="s">
        <v>916</v>
      </c>
      <c r="C579" s="97" t="n">
        <v>4301031253</v>
      </c>
      <c r="D579" s="98" t="n">
        <v>4680115882096</v>
      </c>
      <c r="E579" s="98"/>
      <c r="F579" s="99" t="n">
        <v>0.6</v>
      </c>
      <c r="G579" s="100" t="n">
        <v>6</v>
      </c>
      <c r="H579" s="99" t="n">
        <v>3.6</v>
      </c>
      <c r="I579" s="99" t="n">
        <v>3.81</v>
      </c>
      <c r="J579" s="100" t="n">
        <v>132</v>
      </c>
      <c r="K579" s="100" t="s">
        <v>126</v>
      </c>
      <c r="L579" s="100"/>
      <c r="M579" s="101" t="s">
        <v>68</v>
      </c>
      <c r="N579" s="101"/>
      <c r="O579" s="100" t="n">
        <v>60</v>
      </c>
      <c r="P579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102"/>
      <c r="R579" s="102"/>
      <c r="S579" s="102"/>
      <c r="T579" s="102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IFERROR(IF(Y579=0,"",ROUNDUP(Y579/H579,0)*0.00902),"")</f>
        <v/>
      </c>
      <c r="AA579" s="108"/>
      <c r="AB579" s="109"/>
      <c r="AC579" s="110" t="s">
        <v>906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915</v>
      </c>
      <c r="B580" s="96" t="s">
        <v>917</v>
      </c>
      <c r="C580" s="97" t="n">
        <v>4301031384</v>
      </c>
      <c r="D580" s="98" t="n">
        <v>4680115882096</v>
      </c>
      <c r="E580" s="98"/>
      <c r="F580" s="99" t="n">
        <v>0.6</v>
      </c>
      <c r="G580" s="100" t="n">
        <v>8</v>
      </c>
      <c r="H580" s="99" t="n">
        <v>4.8</v>
      </c>
      <c r="I580" s="99" t="n">
        <v>6.69</v>
      </c>
      <c r="J580" s="100" t="n">
        <v>120</v>
      </c>
      <c r="K580" s="100" t="s">
        <v>126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IFERROR(IF(Y580=0,"",ROUNDUP(Y580/H580,0)*0.00937),"")</f>
        <v/>
      </c>
      <c r="AA580" s="108"/>
      <c r="AB580" s="109"/>
      <c r="AC580" s="110" t="s">
        <v>918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12.75" hidden="false" customHeight="false" outlineLevel="0" collapsed="false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5" t="s">
        <v>71</v>
      </c>
      <c r="Q581" s="115"/>
      <c r="R581" s="115"/>
      <c r="S581" s="115"/>
      <c r="T581" s="115"/>
      <c r="U581" s="115"/>
      <c r="V581" s="115"/>
      <c r="W581" s="116" t="s">
        <v>72</v>
      </c>
      <c r="X581" s="117" t="n">
        <f aca="false">IFERROR(X572/H572,"0")+IFERROR(X573/H573,"0")+IFERROR(X574/H574,"0")+IFERROR(X575/H575,"0")+IFERROR(X576/H576,"0")+IFERROR(X577/H577,"0")+IFERROR(X578/H578,"0")+IFERROR(X579/H579,"0")+IFERROR(X580/H580,"0")</f>
        <v>28.4090909090909</v>
      </c>
      <c r="Y581" s="117" t="n">
        <f aca="false">IFERROR(Y572/H572,"0")+IFERROR(Y573/H573,"0")+IFERROR(Y574/H574,"0")+IFERROR(Y575/H575,"0")+IFERROR(Y576/H576,"0")+IFERROR(Y577/H577,"0")+IFERROR(Y578/H578,"0")+IFERROR(Y579/H579,"0")+IFERROR(Y580/H580,"0")</f>
        <v>29</v>
      </c>
      <c r="Z581" s="117" t="n">
        <f aca="false"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0.34684</v>
      </c>
      <c r="AA581" s="118"/>
      <c r="AB581" s="118"/>
      <c r="AC581" s="118"/>
    </row>
    <row r="582" customFormat="false" ht="12.75" hidden="false" customHeight="false" outlineLevel="0" collapsed="false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5" t="s">
        <v>71</v>
      </c>
      <c r="Q582" s="115"/>
      <c r="R582" s="115"/>
      <c r="S582" s="115"/>
      <c r="T582" s="115"/>
      <c r="U582" s="115"/>
      <c r="V582" s="115"/>
      <c r="W582" s="116" t="s">
        <v>69</v>
      </c>
      <c r="X582" s="117" t="n">
        <f aca="false">IFERROR(SUM(X572:X580),"0")</f>
        <v>150</v>
      </c>
      <c r="Y582" s="117" t="n">
        <f aca="false">IFERROR(SUM(Y572:Y580),"0")</f>
        <v>153.12</v>
      </c>
      <c r="Z582" s="116"/>
      <c r="AA582" s="118"/>
      <c r="AB582" s="118"/>
      <c r="AC582" s="118"/>
    </row>
    <row r="583" customFormat="false" ht="14.25" hidden="false" customHeight="true" outlineLevel="0" collapsed="false">
      <c r="A583" s="94" t="s">
        <v>73</v>
      </c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5"/>
      <c r="AB583" s="95"/>
      <c r="AC583" s="95"/>
    </row>
    <row r="584" customFormat="false" ht="27" hidden="false" customHeight="true" outlineLevel="0" collapsed="false">
      <c r="A584" s="96" t="s">
        <v>919</v>
      </c>
      <c r="B584" s="96" t="s">
        <v>920</v>
      </c>
      <c r="C584" s="97" t="n">
        <v>4301051230</v>
      </c>
      <c r="D584" s="98" t="n">
        <v>4607091383409</v>
      </c>
      <c r="E584" s="98"/>
      <c r="F584" s="99" t="n">
        <v>1.3</v>
      </c>
      <c r="G584" s="100" t="n">
        <v>6</v>
      </c>
      <c r="H584" s="99" t="n">
        <v>7.8</v>
      </c>
      <c r="I584" s="99" t="n">
        <v>8.346</v>
      </c>
      <c r="J584" s="100" t="n">
        <v>56</v>
      </c>
      <c r="K584" s="100" t="s">
        <v>116</v>
      </c>
      <c r="L584" s="100"/>
      <c r="M584" s="101" t="s">
        <v>68</v>
      </c>
      <c r="N584" s="101"/>
      <c r="O584" s="100" t="n">
        <v>45</v>
      </c>
      <c r="P584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IFERROR(IF(Y584=0,"",ROUNDUP(Y584/H584,0)*0.02175),"")</f>
        <v/>
      </c>
      <c r="AA584" s="108"/>
      <c r="AB584" s="109"/>
      <c r="AC584" s="110" t="s">
        <v>921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922</v>
      </c>
      <c r="B585" s="96" t="s">
        <v>923</v>
      </c>
      <c r="C585" s="97" t="n">
        <v>4301051231</v>
      </c>
      <c r="D585" s="98" t="n">
        <v>4607091383416</v>
      </c>
      <c r="E585" s="98"/>
      <c r="F585" s="99" t="n">
        <v>1.3</v>
      </c>
      <c r="G585" s="100" t="n">
        <v>6</v>
      </c>
      <c r="H585" s="99" t="n">
        <v>7.8</v>
      </c>
      <c r="I585" s="99" t="n">
        <v>8.346</v>
      </c>
      <c r="J585" s="100" t="n">
        <v>56</v>
      </c>
      <c r="K585" s="100" t="s">
        <v>116</v>
      </c>
      <c r="L585" s="100"/>
      <c r="M585" s="101" t="s">
        <v>68</v>
      </c>
      <c r="N585" s="101"/>
      <c r="O585" s="100" t="n">
        <v>45</v>
      </c>
      <c r="P585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IFERROR(IF(Y585=0,"",ROUNDUP(Y585/H585,0)*0.02175),"")</f>
        <v/>
      </c>
      <c r="AA585" s="108"/>
      <c r="AB585" s="109"/>
      <c r="AC585" s="110" t="s">
        <v>924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37.5" hidden="false" customHeight="true" outlineLevel="0" collapsed="false">
      <c r="A586" s="96" t="s">
        <v>925</v>
      </c>
      <c r="B586" s="96" t="s">
        <v>926</v>
      </c>
      <c r="C586" s="97" t="n">
        <v>4301051058</v>
      </c>
      <c r="D586" s="98" t="n">
        <v>4680115883536</v>
      </c>
      <c r="E586" s="98"/>
      <c r="F586" s="99" t="n">
        <v>0.3</v>
      </c>
      <c r="G586" s="100" t="n">
        <v>6</v>
      </c>
      <c r="H586" s="99" t="n">
        <v>1.8</v>
      </c>
      <c r="I586" s="99" t="n">
        <v>2.046</v>
      </c>
      <c r="J586" s="100" t="n">
        <v>182</v>
      </c>
      <c r="K586" s="100" t="s">
        <v>76</v>
      </c>
      <c r="L586" s="100"/>
      <c r="M586" s="101" t="s">
        <v>68</v>
      </c>
      <c r="N586" s="101"/>
      <c r="O586" s="100" t="n">
        <v>45</v>
      </c>
      <c r="P586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102"/>
      <c r="R586" s="102"/>
      <c r="S586" s="102"/>
      <c r="T586" s="102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IFERROR(IF(Y586=0,"",ROUNDUP(Y586/H586,0)*0.00651),"")</f>
        <v/>
      </c>
      <c r="AA586" s="108"/>
      <c r="AB586" s="109"/>
      <c r="AC586" s="110" t="s">
        <v>927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12.75" hidden="false" customHeight="false" outlineLevel="0" collapsed="false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5" t="s">
        <v>71</v>
      </c>
      <c r="Q587" s="115"/>
      <c r="R587" s="115"/>
      <c r="S587" s="115"/>
      <c r="T587" s="115"/>
      <c r="U587" s="115"/>
      <c r="V587" s="115"/>
      <c r="W587" s="116" t="s">
        <v>72</v>
      </c>
      <c r="X587" s="117" t="n">
        <f aca="false">IFERROR(X584/H584,"0")+IFERROR(X585/H585,"0")+IFERROR(X586/H586,"0")</f>
        <v>0</v>
      </c>
      <c r="Y587" s="117" t="n">
        <f aca="false">IFERROR(Y584/H584,"0")+IFERROR(Y585/H585,"0")+IFERROR(Y586/H586,"0")</f>
        <v>0</v>
      </c>
      <c r="Z587" s="117" t="n">
        <f aca="false">IFERROR(IF(Z584="",0,Z584),"0")+IFERROR(IF(Z585="",0,Z585),"0")+IFERROR(IF(Z586="",0,Z586),"0")</f>
        <v>0</v>
      </c>
      <c r="AA587" s="118"/>
      <c r="AB587" s="118"/>
      <c r="AC587" s="118"/>
    </row>
    <row r="588" customFormat="false" ht="12.75" hidden="false" customHeight="false" outlineLevel="0" collapsed="false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5" t="s">
        <v>71</v>
      </c>
      <c r="Q588" s="115"/>
      <c r="R588" s="115"/>
      <c r="S588" s="115"/>
      <c r="T588" s="115"/>
      <c r="U588" s="115"/>
      <c r="V588" s="115"/>
      <c r="W588" s="116" t="s">
        <v>69</v>
      </c>
      <c r="X588" s="117" t="n">
        <f aca="false">IFERROR(SUM(X584:X586),"0")</f>
        <v>0</v>
      </c>
      <c r="Y588" s="117" t="n">
        <f aca="false">IFERROR(SUM(Y584:Y586),"0")</f>
        <v>0</v>
      </c>
      <c r="Z588" s="116"/>
      <c r="AA588" s="118"/>
      <c r="AB588" s="118"/>
      <c r="AC588" s="118"/>
    </row>
    <row r="589" customFormat="false" ht="14.25" hidden="false" customHeight="true" outlineLevel="0" collapsed="false">
      <c r="A589" s="94" t="s">
        <v>210</v>
      </c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5"/>
      <c r="AB589" s="95"/>
      <c r="AC589" s="95"/>
    </row>
    <row r="590" customFormat="false" ht="27" hidden="false" customHeight="true" outlineLevel="0" collapsed="false">
      <c r="A590" s="96" t="s">
        <v>928</v>
      </c>
      <c r="B590" s="96" t="s">
        <v>929</v>
      </c>
      <c r="C590" s="97" t="n">
        <v>4301060363</v>
      </c>
      <c r="D590" s="98" t="n">
        <v>4680115885035</v>
      </c>
      <c r="E590" s="98"/>
      <c r="F590" s="99" t="n">
        <v>1</v>
      </c>
      <c r="G590" s="100" t="n">
        <v>4</v>
      </c>
      <c r="H590" s="99" t="n">
        <v>4</v>
      </c>
      <c r="I590" s="99" t="n">
        <v>4.416</v>
      </c>
      <c r="J590" s="100" t="n">
        <v>104</v>
      </c>
      <c r="K590" s="100" t="s">
        <v>116</v>
      </c>
      <c r="L590" s="100"/>
      <c r="M590" s="101" t="s">
        <v>68</v>
      </c>
      <c r="N590" s="101"/>
      <c r="O590" s="100" t="n">
        <v>35</v>
      </c>
      <c r="P590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IFERROR(IF(Y590=0,"",ROUNDUP(Y590/H590,0)*0.01196),"")</f>
        <v/>
      </c>
      <c r="AA590" s="108"/>
      <c r="AB590" s="109"/>
      <c r="AC590" s="110" t="s">
        <v>930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931</v>
      </c>
      <c r="B591" s="96" t="s">
        <v>932</v>
      </c>
      <c r="C591" s="97" t="n">
        <v>4301060436</v>
      </c>
      <c r="D591" s="98" t="n">
        <v>4680115885936</v>
      </c>
      <c r="E591" s="98"/>
      <c r="F591" s="99" t="n">
        <v>1.3</v>
      </c>
      <c r="G591" s="100" t="n">
        <v>6</v>
      </c>
      <c r="H591" s="99" t="n">
        <v>7.8</v>
      </c>
      <c r="I591" s="99" t="n">
        <v>8.28</v>
      </c>
      <c r="J591" s="100" t="n">
        <v>56</v>
      </c>
      <c r="K591" s="100" t="s">
        <v>116</v>
      </c>
      <c r="L591" s="100"/>
      <c r="M591" s="101" t="s">
        <v>68</v>
      </c>
      <c r="N591" s="101"/>
      <c r="O591" s="100" t="n">
        <v>35</v>
      </c>
      <c r="P591" s="119" t="s">
        <v>933</v>
      </c>
      <c r="Q591" s="119"/>
      <c r="R591" s="119"/>
      <c r="S591" s="119"/>
      <c r="T591" s="119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IFERROR(IF(Y591=0,"",ROUNDUP(Y591/H591,0)*0.02175),"")</f>
        <v/>
      </c>
      <c r="AA591" s="108"/>
      <c r="AB591" s="109"/>
      <c r="AC591" s="110" t="s">
        <v>930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IFERROR(X590/H590,"0")+IFERROR(X591/H591,"0")</f>
        <v>0</v>
      </c>
      <c r="Y592" s="117" t="n">
        <f aca="false">IFERROR(Y590/H590,"0")+IFERROR(Y591/H591,"0")</f>
        <v>0</v>
      </c>
      <c r="Z592" s="117" t="n">
        <f aca="false">IFERROR(IF(Z590="",0,Z590),"0")+IFERROR(IF(Z591="",0,Z591),"0")</f>
        <v>0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IFERROR(SUM(X590:X591),"0")</f>
        <v>0</v>
      </c>
      <c r="Y593" s="117" t="n">
        <f aca="false">IFERROR(SUM(Y590:Y591),"0")</f>
        <v>0</v>
      </c>
      <c r="Z593" s="116"/>
      <c r="AA593" s="118"/>
      <c r="AB593" s="118"/>
      <c r="AC593" s="118"/>
    </row>
    <row r="594" customFormat="false" ht="27.75" hidden="false" customHeight="true" outlineLevel="0" collapsed="false">
      <c r="A594" s="90" t="s">
        <v>934</v>
      </c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1"/>
      <c r="AB594" s="91"/>
      <c r="AC594" s="91"/>
    </row>
    <row r="595" customFormat="false" ht="16.5" hidden="false" customHeight="true" outlineLevel="0" collapsed="false">
      <c r="A595" s="92" t="s">
        <v>934</v>
      </c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3"/>
      <c r="AB595" s="93"/>
      <c r="AC595" s="93"/>
    </row>
    <row r="596" customFormat="false" ht="14.25" hidden="false" customHeight="true" outlineLevel="0" collapsed="false">
      <c r="A596" s="94" t="s">
        <v>64</v>
      </c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5"/>
      <c r="AB596" s="95"/>
      <c r="AC596" s="95"/>
    </row>
    <row r="597" customFormat="false" ht="27" hidden="false" customHeight="true" outlineLevel="0" collapsed="false">
      <c r="A597" s="96" t="s">
        <v>935</v>
      </c>
      <c r="B597" s="96" t="s">
        <v>936</v>
      </c>
      <c r="C597" s="97" t="n">
        <v>4301031309</v>
      </c>
      <c r="D597" s="98" t="n">
        <v>4680115885530</v>
      </c>
      <c r="E597" s="98"/>
      <c r="F597" s="99" t="n">
        <v>0.7</v>
      </c>
      <c r="G597" s="100" t="n">
        <v>6</v>
      </c>
      <c r="H597" s="99" t="n">
        <v>4.2</v>
      </c>
      <c r="I597" s="99" t="n">
        <v>4.41</v>
      </c>
      <c r="J597" s="100" t="n">
        <v>120</v>
      </c>
      <c r="K597" s="100" t="s">
        <v>126</v>
      </c>
      <c r="L597" s="100"/>
      <c r="M597" s="101" t="s">
        <v>287</v>
      </c>
      <c r="N597" s="101"/>
      <c r="O597" s="100" t="n">
        <v>90</v>
      </c>
      <c r="P597" s="119" t="s">
        <v>937</v>
      </c>
      <c r="Q597" s="119"/>
      <c r="R597" s="119"/>
      <c r="S597" s="119"/>
      <c r="T597" s="119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IFERROR(IF(Y597=0,"",ROUNDUP(Y597/H597,0)*0.00937),"")</f>
        <v/>
      </c>
      <c r="AA597" s="108"/>
      <c r="AB597" s="109"/>
      <c r="AC597" s="110" t="s">
        <v>938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IFERROR(X597/H597,"0")</f>
        <v>0</v>
      </c>
      <c r="Y598" s="117" t="n">
        <f aca="false">IFERROR(Y597/H597,"0")</f>
        <v>0</v>
      </c>
      <c r="Z598" s="117" t="n">
        <f aca="false">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IFERROR(SUM(X597:X597),"0")</f>
        <v>0</v>
      </c>
      <c r="Y599" s="117" t="n">
        <f aca="false">IFERROR(SUM(Y597:Y597),"0")</f>
        <v>0</v>
      </c>
      <c r="Z599" s="116"/>
      <c r="AA599" s="118"/>
      <c r="AB599" s="118"/>
      <c r="AC599" s="118"/>
    </row>
    <row r="600" customFormat="false" ht="27.75" hidden="false" customHeight="true" outlineLevel="0" collapsed="false">
      <c r="A600" s="90" t="s">
        <v>939</v>
      </c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1"/>
      <c r="AB600" s="91"/>
      <c r="AC600" s="91"/>
    </row>
    <row r="601" customFormat="false" ht="16.5" hidden="false" customHeight="true" outlineLevel="0" collapsed="false">
      <c r="A601" s="92" t="s">
        <v>939</v>
      </c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3"/>
      <c r="AB601" s="93"/>
      <c r="AC601" s="93"/>
    </row>
    <row r="602" customFormat="false" ht="14.25" hidden="false" customHeight="true" outlineLevel="0" collapsed="false">
      <c r="A602" s="94" t="s">
        <v>113</v>
      </c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5"/>
      <c r="AB602" s="95"/>
      <c r="AC602" s="95"/>
    </row>
    <row r="603" customFormat="false" ht="27" hidden="false" customHeight="true" outlineLevel="0" collapsed="false">
      <c r="A603" s="96" t="s">
        <v>940</v>
      </c>
      <c r="B603" s="96" t="s">
        <v>941</v>
      </c>
      <c r="C603" s="97" t="n">
        <v>4301011763</v>
      </c>
      <c r="D603" s="98" t="n">
        <v>4640242181011</v>
      </c>
      <c r="E603" s="98"/>
      <c r="F603" s="99" t="n">
        <v>1.35</v>
      </c>
      <c r="G603" s="100" t="n">
        <v>8</v>
      </c>
      <c r="H603" s="99" t="n">
        <v>10.8</v>
      </c>
      <c r="I603" s="99" t="n">
        <v>11.28</v>
      </c>
      <c r="J603" s="100" t="n">
        <v>56</v>
      </c>
      <c r="K603" s="100" t="s">
        <v>116</v>
      </c>
      <c r="L603" s="100"/>
      <c r="M603" s="101" t="s">
        <v>77</v>
      </c>
      <c r="N603" s="101"/>
      <c r="O603" s="100" t="n">
        <v>55</v>
      </c>
      <c r="P603" s="119" t="s">
        <v>942</v>
      </c>
      <c r="Q603" s="119"/>
      <c r="R603" s="119"/>
      <c r="S603" s="119"/>
      <c r="T603" s="119"/>
      <c r="U603" s="103"/>
      <c r="V603" s="103"/>
      <c r="W603" s="104" t="s">
        <v>69</v>
      </c>
      <c r="X603" s="105" t="n">
        <v>0</v>
      </c>
      <c r="Y603" s="106" t="n">
        <f aca="false">IFERROR(IF(X603="",0,CEILING((X603/$H603),1)*$H603),"")</f>
        <v>0</v>
      </c>
      <c r="Z603" s="107" t="str">
        <f aca="false">IFERROR(IF(Y603=0,"",ROUNDUP(Y603/H603,0)*0.02175),"")</f>
        <v/>
      </c>
      <c r="AA603" s="108"/>
      <c r="AB603" s="109"/>
      <c r="AC603" s="110" t="s">
        <v>943</v>
      </c>
      <c r="AG603" s="111"/>
      <c r="AJ603" s="112"/>
      <c r="AK603" s="112" t="n">
        <v>0</v>
      </c>
      <c r="BB603" s="113" t="s">
        <v>1</v>
      </c>
      <c r="BM603" s="111" t="n">
        <f aca="false">IFERROR(X603*I603/H603,"0")</f>
        <v>0</v>
      </c>
      <c r="BN603" s="111" t="n">
        <f aca="false">IFERROR(Y603*I603/H603,"0")</f>
        <v>0</v>
      </c>
      <c r="BO603" s="111" t="n">
        <f aca="false">IFERROR(1/J603*(X603/H603),"0")</f>
        <v>0</v>
      </c>
      <c r="BP603" s="111" t="n">
        <f aca="false">IFERROR(1/J603*(Y603/H603),"0")</f>
        <v>0</v>
      </c>
    </row>
    <row r="604" customFormat="false" ht="27" hidden="false" customHeight="true" outlineLevel="0" collapsed="false">
      <c r="A604" s="96" t="s">
        <v>944</v>
      </c>
      <c r="B604" s="96" t="s">
        <v>945</v>
      </c>
      <c r="C604" s="97" t="n">
        <v>4301011585</v>
      </c>
      <c r="D604" s="98" t="n">
        <v>4640242180441</v>
      </c>
      <c r="E604" s="98"/>
      <c r="F604" s="99" t="n">
        <v>1.5</v>
      </c>
      <c r="G604" s="100" t="n">
        <v>8</v>
      </c>
      <c r="H604" s="99" t="n">
        <v>12</v>
      </c>
      <c r="I604" s="99" t="n">
        <v>12.48</v>
      </c>
      <c r="J604" s="100" t="n">
        <v>56</v>
      </c>
      <c r="K604" s="100" t="s">
        <v>116</v>
      </c>
      <c r="L604" s="100"/>
      <c r="M604" s="101" t="s">
        <v>117</v>
      </c>
      <c r="N604" s="101"/>
      <c r="O604" s="100" t="n">
        <v>50</v>
      </c>
      <c r="P604" s="119" t="s">
        <v>946</v>
      </c>
      <c r="Q604" s="119"/>
      <c r="R604" s="119"/>
      <c r="S604" s="119"/>
      <c r="T604" s="119"/>
      <c r="U604" s="103"/>
      <c r="V604" s="103"/>
      <c r="W604" s="104" t="s">
        <v>69</v>
      </c>
      <c r="X604" s="105" t="n">
        <v>0</v>
      </c>
      <c r="Y604" s="106" t="n">
        <f aca="false">IFERROR(IF(X604="",0,CEILING((X604/$H604),1)*$H604),"")</f>
        <v>0</v>
      </c>
      <c r="Z604" s="107" t="str">
        <f aca="false">IFERROR(IF(Y604=0,"",ROUNDUP(Y604/H604,0)*0.02175),"")</f>
        <v/>
      </c>
      <c r="AA604" s="108"/>
      <c r="AB604" s="109"/>
      <c r="AC604" s="110" t="s">
        <v>947</v>
      </c>
      <c r="AG604" s="111"/>
      <c r="AJ604" s="112"/>
      <c r="AK604" s="112" t="n">
        <v>0</v>
      </c>
      <c r="BB604" s="113" t="s">
        <v>1</v>
      </c>
      <c r="BM604" s="111" t="n">
        <f aca="false">IFERROR(X604*I604/H604,"0")</f>
        <v>0</v>
      </c>
      <c r="BN604" s="111" t="n">
        <f aca="false">IFERROR(Y604*I604/H604,"0")</f>
        <v>0</v>
      </c>
      <c r="BO604" s="111" t="n">
        <f aca="false">IFERROR(1/J604*(X604/H604),"0")</f>
        <v>0</v>
      </c>
      <c r="BP604" s="111" t="n">
        <f aca="false">IFERROR(1/J604*(Y604/H604),"0")</f>
        <v>0</v>
      </c>
    </row>
    <row r="605" customFormat="false" ht="27" hidden="false" customHeight="true" outlineLevel="0" collapsed="false">
      <c r="A605" s="96" t="s">
        <v>948</v>
      </c>
      <c r="B605" s="96" t="s">
        <v>949</v>
      </c>
      <c r="C605" s="97" t="n">
        <v>4301011584</v>
      </c>
      <c r="D605" s="98" t="n">
        <v>4640242180564</v>
      </c>
      <c r="E605" s="98"/>
      <c r="F605" s="99" t="n">
        <v>1.5</v>
      </c>
      <c r="G605" s="100" t="n">
        <v>8</v>
      </c>
      <c r="H605" s="99" t="n">
        <v>12</v>
      </c>
      <c r="I605" s="99" t="n">
        <v>12.48</v>
      </c>
      <c r="J605" s="100" t="n">
        <v>56</v>
      </c>
      <c r="K605" s="100" t="s">
        <v>116</v>
      </c>
      <c r="L605" s="100"/>
      <c r="M605" s="101" t="s">
        <v>117</v>
      </c>
      <c r="N605" s="101"/>
      <c r="O605" s="100" t="n">
        <v>50</v>
      </c>
      <c r="P605" s="119" t="s">
        <v>950</v>
      </c>
      <c r="Q605" s="119"/>
      <c r="R605" s="119"/>
      <c r="S605" s="119"/>
      <c r="T605" s="119"/>
      <c r="U605" s="103"/>
      <c r="V605" s="103"/>
      <c r="W605" s="104" t="s">
        <v>69</v>
      </c>
      <c r="X605" s="105" t="n">
        <v>80</v>
      </c>
      <c r="Y605" s="106" t="n">
        <f aca="false">IFERROR(IF(X605="",0,CEILING((X605/$H605),1)*$H605),"")</f>
        <v>84</v>
      </c>
      <c r="Z605" s="107" t="n">
        <f aca="false">IFERROR(IF(Y605=0,"",ROUNDUP(Y605/H605,0)*0.02175),"")</f>
        <v>0.15225</v>
      </c>
      <c r="AA605" s="108"/>
      <c r="AB605" s="109"/>
      <c r="AC605" s="110" t="s">
        <v>951</v>
      </c>
      <c r="AG605" s="111"/>
      <c r="AJ605" s="112"/>
      <c r="AK605" s="112" t="n">
        <v>0</v>
      </c>
      <c r="BB605" s="113" t="s">
        <v>1</v>
      </c>
      <c r="BM605" s="111" t="n">
        <f aca="false">IFERROR(X605*I605/H605,"0")</f>
        <v>83.2</v>
      </c>
      <c r="BN605" s="111" t="n">
        <f aca="false">IFERROR(Y605*I605/H605,"0")</f>
        <v>87.36</v>
      </c>
      <c r="BO605" s="111" t="n">
        <f aca="false">IFERROR(1/J605*(X605/H605),"0")</f>
        <v>0.119047619047619</v>
      </c>
      <c r="BP605" s="111" t="n">
        <f aca="false">IFERROR(1/J605*(Y605/H605),"0")</f>
        <v>0.125</v>
      </c>
    </row>
    <row r="606" customFormat="false" ht="27" hidden="false" customHeight="true" outlineLevel="0" collapsed="false">
      <c r="A606" s="96" t="s">
        <v>952</v>
      </c>
      <c r="B606" s="96" t="s">
        <v>953</v>
      </c>
      <c r="C606" s="97" t="n">
        <v>4301011762</v>
      </c>
      <c r="D606" s="98" t="n">
        <v>4640242180922</v>
      </c>
      <c r="E606" s="98"/>
      <c r="F606" s="99" t="n">
        <v>1.35</v>
      </c>
      <c r="G606" s="100" t="n">
        <v>8</v>
      </c>
      <c r="H606" s="99" t="n">
        <v>10.8</v>
      </c>
      <c r="I606" s="99" t="n">
        <v>11.28</v>
      </c>
      <c r="J606" s="100" t="n">
        <v>56</v>
      </c>
      <c r="K606" s="100" t="s">
        <v>116</v>
      </c>
      <c r="L606" s="100"/>
      <c r="M606" s="101" t="s">
        <v>117</v>
      </c>
      <c r="N606" s="101"/>
      <c r="O606" s="100" t="n">
        <v>55</v>
      </c>
      <c r="P606" s="119" t="s">
        <v>954</v>
      </c>
      <c r="Q606" s="119"/>
      <c r="R606" s="119"/>
      <c r="S606" s="119"/>
      <c r="T606" s="119"/>
      <c r="U606" s="103"/>
      <c r="V606" s="103"/>
      <c r="W606" s="104" t="s">
        <v>69</v>
      </c>
      <c r="X606" s="105" t="n">
        <v>0</v>
      </c>
      <c r="Y606" s="106" t="n">
        <f aca="false">IFERROR(IF(X606="",0,CEILING((X606/$H606),1)*$H606),"")</f>
        <v>0</v>
      </c>
      <c r="Z606" s="107" t="str">
        <f aca="false">IFERROR(IF(Y606=0,"",ROUNDUP(Y606/H606,0)*0.02175),"")</f>
        <v/>
      </c>
      <c r="AA606" s="108"/>
      <c r="AB606" s="109"/>
      <c r="AC606" s="110" t="s">
        <v>955</v>
      </c>
      <c r="AG606" s="111"/>
      <c r="AJ606" s="112"/>
      <c r="AK606" s="112" t="n">
        <v>0</v>
      </c>
      <c r="BB606" s="113" t="s">
        <v>1</v>
      </c>
      <c r="BM606" s="111" t="n">
        <f aca="false">IFERROR(X606*I606/H606,"0")</f>
        <v>0</v>
      </c>
      <c r="BN606" s="111" t="n">
        <f aca="false">IFERROR(Y606*I606/H606,"0")</f>
        <v>0</v>
      </c>
      <c r="BO606" s="111" t="n">
        <f aca="false">IFERROR(1/J606*(X606/H606),"0")</f>
        <v>0</v>
      </c>
      <c r="BP606" s="111" t="n">
        <f aca="false">IFERROR(1/J606*(Y606/H606),"0")</f>
        <v>0</v>
      </c>
    </row>
    <row r="607" customFormat="false" ht="27" hidden="false" customHeight="true" outlineLevel="0" collapsed="false">
      <c r="A607" s="96" t="s">
        <v>956</v>
      </c>
      <c r="B607" s="96" t="s">
        <v>957</v>
      </c>
      <c r="C607" s="97" t="n">
        <v>4301011764</v>
      </c>
      <c r="D607" s="98" t="n">
        <v>4640242181189</v>
      </c>
      <c r="E607" s="98"/>
      <c r="F607" s="99" t="n">
        <v>0.4</v>
      </c>
      <c r="G607" s="100" t="n">
        <v>10</v>
      </c>
      <c r="H607" s="99" t="n">
        <v>4</v>
      </c>
      <c r="I607" s="99" t="n">
        <v>4.21</v>
      </c>
      <c r="J607" s="100" t="n">
        <v>132</v>
      </c>
      <c r="K607" s="100" t="s">
        <v>126</v>
      </c>
      <c r="L607" s="100"/>
      <c r="M607" s="101" t="s">
        <v>77</v>
      </c>
      <c r="N607" s="101"/>
      <c r="O607" s="100" t="n">
        <v>55</v>
      </c>
      <c r="P607" s="119" t="s">
        <v>958</v>
      </c>
      <c r="Q607" s="119"/>
      <c r="R607" s="119"/>
      <c r="S607" s="119"/>
      <c r="T607" s="119"/>
      <c r="U607" s="103"/>
      <c r="V607" s="103"/>
      <c r="W607" s="104" t="s">
        <v>69</v>
      </c>
      <c r="X607" s="105" t="n">
        <v>0</v>
      </c>
      <c r="Y607" s="106" t="n">
        <f aca="false">IFERROR(IF(X607="",0,CEILING((X607/$H607),1)*$H607),"")</f>
        <v>0</v>
      </c>
      <c r="Z607" s="107" t="str">
        <f aca="false">IFERROR(IF(Y607=0,"",ROUNDUP(Y607/H607,0)*0.00902),"")</f>
        <v/>
      </c>
      <c r="AA607" s="108"/>
      <c r="AB607" s="109"/>
      <c r="AC607" s="110" t="s">
        <v>943</v>
      </c>
      <c r="AG607" s="111"/>
      <c r="AJ607" s="112"/>
      <c r="AK607" s="112" t="n">
        <v>0</v>
      </c>
      <c r="BB607" s="113" t="s">
        <v>1</v>
      </c>
      <c r="BM607" s="111" t="n">
        <f aca="false">IFERROR(X607*I607/H607,"0")</f>
        <v>0</v>
      </c>
      <c r="BN607" s="111" t="n">
        <f aca="false">IFERROR(Y607*I607/H607,"0")</f>
        <v>0</v>
      </c>
      <c r="BO607" s="111" t="n">
        <f aca="false">IFERROR(1/J607*(X607/H607),"0")</f>
        <v>0</v>
      </c>
      <c r="BP607" s="111" t="n">
        <f aca="false">IFERROR(1/J607*(Y607/H607),"0")</f>
        <v>0</v>
      </c>
    </row>
    <row r="608" customFormat="false" ht="27" hidden="false" customHeight="true" outlineLevel="0" collapsed="false">
      <c r="A608" s="96" t="s">
        <v>959</v>
      </c>
      <c r="B608" s="96" t="s">
        <v>960</v>
      </c>
      <c r="C608" s="97" t="n">
        <v>4301011551</v>
      </c>
      <c r="D608" s="98" t="n">
        <v>4640242180038</v>
      </c>
      <c r="E608" s="98"/>
      <c r="F608" s="99" t="n">
        <v>0.4</v>
      </c>
      <c r="G608" s="100" t="n">
        <v>10</v>
      </c>
      <c r="H608" s="99" t="n">
        <v>4</v>
      </c>
      <c r="I608" s="99" t="n">
        <v>4.21</v>
      </c>
      <c r="J608" s="100" t="n">
        <v>132</v>
      </c>
      <c r="K608" s="100" t="s">
        <v>126</v>
      </c>
      <c r="L608" s="100"/>
      <c r="M608" s="101" t="s">
        <v>117</v>
      </c>
      <c r="N608" s="101"/>
      <c r="O608" s="100" t="n">
        <v>50</v>
      </c>
      <c r="P608" s="119" t="s">
        <v>961</v>
      </c>
      <c r="Q608" s="119"/>
      <c r="R608" s="119"/>
      <c r="S608" s="119"/>
      <c r="T608" s="119"/>
      <c r="U608" s="103"/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IFERROR(IF(Y608=0,"",ROUNDUP(Y608/H608,0)*0.00902),"")</f>
        <v/>
      </c>
      <c r="AA608" s="108"/>
      <c r="AB608" s="109"/>
      <c r="AC608" s="110" t="s">
        <v>951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27" hidden="false" customHeight="true" outlineLevel="0" collapsed="false">
      <c r="A609" s="96" t="s">
        <v>962</v>
      </c>
      <c r="B609" s="96" t="s">
        <v>963</v>
      </c>
      <c r="C609" s="97" t="n">
        <v>4301011765</v>
      </c>
      <c r="D609" s="98" t="n">
        <v>4640242181172</v>
      </c>
      <c r="E609" s="98"/>
      <c r="F609" s="99" t="n">
        <v>0.4</v>
      </c>
      <c r="G609" s="100" t="n">
        <v>10</v>
      </c>
      <c r="H609" s="99" t="n">
        <v>4</v>
      </c>
      <c r="I609" s="99" t="n">
        <v>4.21</v>
      </c>
      <c r="J609" s="100" t="n">
        <v>132</v>
      </c>
      <c r="K609" s="100" t="s">
        <v>126</v>
      </c>
      <c r="L609" s="100"/>
      <c r="M609" s="101" t="s">
        <v>117</v>
      </c>
      <c r="N609" s="101"/>
      <c r="O609" s="100" t="n">
        <v>55</v>
      </c>
      <c r="P609" s="119" t="s">
        <v>964</v>
      </c>
      <c r="Q609" s="119"/>
      <c r="R609" s="119"/>
      <c r="S609" s="119"/>
      <c r="T609" s="119"/>
      <c r="U609" s="103"/>
      <c r="V609" s="103"/>
      <c r="W609" s="104" t="s">
        <v>69</v>
      </c>
      <c r="X609" s="105" t="n">
        <v>0</v>
      </c>
      <c r="Y609" s="106" t="n">
        <f aca="false">IFERROR(IF(X609="",0,CEILING((X609/$H609),1)*$H609),"")</f>
        <v>0</v>
      </c>
      <c r="Z609" s="107" t="str">
        <f aca="false">IFERROR(IF(Y609=0,"",ROUNDUP(Y609/H609,0)*0.00902),"")</f>
        <v/>
      </c>
      <c r="AA609" s="108"/>
      <c r="AB609" s="109"/>
      <c r="AC609" s="110" t="s">
        <v>955</v>
      </c>
      <c r="AG609" s="111"/>
      <c r="AJ609" s="112"/>
      <c r="AK609" s="112" t="n">
        <v>0</v>
      </c>
      <c r="BB609" s="113" t="s">
        <v>1</v>
      </c>
      <c r="BM609" s="111" t="n">
        <f aca="false">IFERROR(X609*I609/H609,"0")</f>
        <v>0</v>
      </c>
      <c r="BN609" s="111" t="n">
        <f aca="false">IFERROR(Y609*I609/H609,"0")</f>
        <v>0</v>
      </c>
      <c r="BO609" s="111" t="n">
        <f aca="false">IFERROR(1/J609*(X609/H609),"0")</f>
        <v>0</v>
      </c>
      <c r="BP609" s="111" t="n">
        <f aca="false">IFERROR(1/J609*(Y609/H609),"0")</f>
        <v>0</v>
      </c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72</v>
      </c>
      <c r="X610" s="117" t="n">
        <f aca="false">IFERROR(X603/H603,"0")+IFERROR(X604/H604,"0")+IFERROR(X605/H605,"0")+IFERROR(X606/H606,"0")+IFERROR(X607/H607,"0")+IFERROR(X608/H608,"0")+IFERROR(X609/H609,"0")</f>
        <v>6.66666666666667</v>
      </c>
      <c r="Y610" s="117" t="n">
        <f aca="false">IFERROR(Y603/H603,"0")+IFERROR(Y604/H604,"0")+IFERROR(Y605/H605,"0")+IFERROR(Y606/H606,"0")+IFERROR(Y607/H607,"0")+IFERROR(Y608/H608,"0")+IFERROR(Y609/H609,"0")</f>
        <v>7</v>
      </c>
      <c r="Z610" s="117" t="n">
        <f aca="false">IFERROR(IF(Z603="",0,Z603),"0")+IFERROR(IF(Z604="",0,Z604),"0")+IFERROR(IF(Z605="",0,Z605),"0")+IFERROR(IF(Z606="",0,Z606),"0")+IFERROR(IF(Z607="",0,Z607),"0")+IFERROR(IF(Z608="",0,Z608),"0")+IFERROR(IF(Z609="",0,Z609),"0")</f>
        <v>0.15225</v>
      </c>
      <c r="AA610" s="118"/>
      <c r="AB610" s="118"/>
      <c r="AC610" s="118"/>
    </row>
    <row r="611" customFormat="false" ht="12.75" hidden="false" customHeight="false" outlineLevel="0" collapsed="false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5" t="s">
        <v>71</v>
      </c>
      <c r="Q611" s="115"/>
      <c r="R611" s="115"/>
      <c r="S611" s="115"/>
      <c r="T611" s="115"/>
      <c r="U611" s="115"/>
      <c r="V611" s="115"/>
      <c r="W611" s="116" t="s">
        <v>69</v>
      </c>
      <c r="X611" s="117" t="n">
        <f aca="false">IFERROR(SUM(X603:X609),"0")</f>
        <v>80</v>
      </c>
      <c r="Y611" s="117" t="n">
        <f aca="false">IFERROR(SUM(Y603:Y609),"0")</f>
        <v>84</v>
      </c>
      <c r="Z611" s="116"/>
      <c r="AA611" s="118"/>
      <c r="AB611" s="118"/>
      <c r="AC611" s="118"/>
    </row>
    <row r="612" customFormat="false" ht="14.25" hidden="false" customHeight="true" outlineLevel="0" collapsed="false">
      <c r="A612" s="94" t="s">
        <v>168</v>
      </c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5"/>
      <c r="AB612" s="95"/>
      <c r="AC612" s="95"/>
    </row>
    <row r="613" customFormat="false" ht="16.5" hidden="false" customHeight="true" outlineLevel="0" collapsed="false">
      <c r="A613" s="96" t="s">
        <v>965</v>
      </c>
      <c r="B613" s="96" t="s">
        <v>966</v>
      </c>
      <c r="C613" s="97" t="n">
        <v>4301020269</v>
      </c>
      <c r="D613" s="98" t="n">
        <v>4640242180519</v>
      </c>
      <c r="E613" s="98"/>
      <c r="F613" s="99" t="n">
        <v>1.35</v>
      </c>
      <c r="G613" s="100" t="n">
        <v>8</v>
      </c>
      <c r="H613" s="99" t="n">
        <v>10.8</v>
      </c>
      <c r="I613" s="99" t="n">
        <v>11.28</v>
      </c>
      <c r="J613" s="100" t="n">
        <v>56</v>
      </c>
      <c r="K613" s="100" t="s">
        <v>116</v>
      </c>
      <c r="L613" s="100"/>
      <c r="M613" s="101" t="s">
        <v>77</v>
      </c>
      <c r="N613" s="101"/>
      <c r="O613" s="100" t="n">
        <v>50</v>
      </c>
      <c r="P613" s="119" t="s">
        <v>967</v>
      </c>
      <c r="Q613" s="119"/>
      <c r="R613" s="119"/>
      <c r="S613" s="119"/>
      <c r="T613" s="119"/>
      <c r="U613" s="103"/>
      <c r="V613" s="103"/>
      <c r="W613" s="104" t="s">
        <v>69</v>
      </c>
      <c r="X613" s="105" t="n">
        <v>0</v>
      </c>
      <c r="Y613" s="106" t="n">
        <f aca="false">IFERROR(IF(X613="",0,CEILING((X613/$H613),1)*$H613),"")</f>
        <v>0</v>
      </c>
      <c r="Z613" s="107" t="str">
        <f aca="false">IFERROR(IF(Y613=0,"",ROUNDUP(Y613/H613,0)*0.02175),"")</f>
        <v/>
      </c>
      <c r="AA613" s="108"/>
      <c r="AB613" s="109"/>
      <c r="AC613" s="110" t="s">
        <v>968</v>
      </c>
      <c r="AG613" s="111"/>
      <c r="AJ613" s="112"/>
      <c r="AK613" s="112" t="n">
        <v>0</v>
      </c>
      <c r="BB613" s="113" t="s">
        <v>1</v>
      </c>
      <c r="BM613" s="111" t="n">
        <f aca="false">IFERROR(X613*I613/H613,"0")</f>
        <v>0</v>
      </c>
      <c r="BN613" s="111" t="n">
        <f aca="false">IFERROR(Y613*I613/H613,"0")</f>
        <v>0</v>
      </c>
      <c r="BO613" s="111" t="n">
        <f aca="false">IFERROR(1/J613*(X613/H613),"0")</f>
        <v>0</v>
      </c>
      <c r="BP613" s="111" t="n">
        <f aca="false">IFERROR(1/J613*(Y613/H613),"0")</f>
        <v>0</v>
      </c>
    </row>
    <row r="614" customFormat="false" ht="27" hidden="false" customHeight="true" outlineLevel="0" collapsed="false">
      <c r="A614" s="96" t="s">
        <v>969</v>
      </c>
      <c r="B614" s="96" t="s">
        <v>970</v>
      </c>
      <c r="C614" s="97" t="n">
        <v>4301020260</v>
      </c>
      <c r="D614" s="98" t="n">
        <v>4640242180526</v>
      </c>
      <c r="E614" s="98"/>
      <c r="F614" s="99" t="n">
        <v>1.8</v>
      </c>
      <c r="G614" s="100" t="n">
        <v>6</v>
      </c>
      <c r="H614" s="99" t="n">
        <v>10.8</v>
      </c>
      <c r="I614" s="99" t="n">
        <v>11.28</v>
      </c>
      <c r="J614" s="100" t="n">
        <v>56</v>
      </c>
      <c r="K614" s="100" t="s">
        <v>116</v>
      </c>
      <c r="L614" s="100"/>
      <c r="M614" s="101" t="s">
        <v>117</v>
      </c>
      <c r="N614" s="101"/>
      <c r="O614" s="100" t="n">
        <v>50</v>
      </c>
      <c r="P614" s="119" t="s">
        <v>971</v>
      </c>
      <c r="Q614" s="119"/>
      <c r="R614" s="119"/>
      <c r="S614" s="119"/>
      <c r="T614" s="119"/>
      <c r="U614" s="103"/>
      <c r="V614" s="103"/>
      <c r="W614" s="104" t="s">
        <v>69</v>
      </c>
      <c r="X614" s="105" t="n">
        <v>0</v>
      </c>
      <c r="Y614" s="106" t="n">
        <f aca="false">IFERROR(IF(X614="",0,CEILING((X614/$H614),1)*$H614),"")</f>
        <v>0</v>
      </c>
      <c r="Z614" s="107" t="str">
        <f aca="false">IFERROR(IF(Y614=0,"",ROUNDUP(Y614/H614,0)*0.02175),"")</f>
        <v/>
      </c>
      <c r="AA614" s="108"/>
      <c r="AB614" s="109"/>
      <c r="AC614" s="110" t="s">
        <v>968</v>
      </c>
      <c r="AG614" s="111"/>
      <c r="AJ614" s="112"/>
      <c r="AK614" s="112" t="n">
        <v>0</v>
      </c>
      <c r="BB614" s="113" t="s">
        <v>1</v>
      </c>
      <c r="BM614" s="111" t="n">
        <f aca="false">IFERROR(X614*I614/H614,"0")</f>
        <v>0</v>
      </c>
      <c r="BN614" s="111" t="n">
        <f aca="false">IFERROR(Y614*I614/H614,"0")</f>
        <v>0</v>
      </c>
      <c r="BO614" s="111" t="n">
        <f aca="false">IFERROR(1/J614*(X614/H614),"0")</f>
        <v>0</v>
      </c>
      <c r="BP614" s="111" t="n">
        <f aca="false">IFERROR(1/J614*(Y614/H614),"0")</f>
        <v>0</v>
      </c>
    </row>
    <row r="615" customFormat="false" ht="27" hidden="false" customHeight="true" outlineLevel="0" collapsed="false">
      <c r="A615" s="96" t="s">
        <v>972</v>
      </c>
      <c r="B615" s="96" t="s">
        <v>973</v>
      </c>
      <c r="C615" s="97" t="n">
        <v>4301020309</v>
      </c>
      <c r="D615" s="98" t="n">
        <v>4640242180090</v>
      </c>
      <c r="E615" s="98"/>
      <c r="F615" s="99" t="n">
        <v>1.35</v>
      </c>
      <c r="G615" s="100" t="n">
        <v>8</v>
      </c>
      <c r="H615" s="99" t="n">
        <v>10.8</v>
      </c>
      <c r="I615" s="99" t="n">
        <v>11.28</v>
      </c>
      <c r="J615" s="100" t="n">
        <v>56</v>
      </c>
      <c r="K615" s="100" t="s">
        <v>116</v>
      </c>
      <c r="L615" s="100"/>
      <c r="M615" s="101" t="s">
        <v>117</v>
      </c>
      <c r="N615" s="101"/>
      <c r="O615" s="100" t="n">
        <v>50</v>
      </c>
      <c r="P615" s="119" t="s">
        <v>974</v>
      </c>
      <c r="Q615" s="119"/>
      <c r="R615" s="119"/>
      <c r="S615" s="119"/>
      <c r="T615" s="119"/>
      <c r="U615" s="103"/>
      <c r="V615" s="103"/>
      <c r="W615" s="104" t="s">
        <v>69</v>
      </c>
      <c r="X615" s="105" t="n">
        <v>0</v>
      </c>
      <c r="Y615" s="106" t="n">
        <f aca="false">IFERROR(IF(X615="",0,CEILING((X615/$H615),1)*$H615),"")</f>
        <v>0</v>
      </c>
      <c r="Z615" s="107" t="str">
        <f aca="false">IFERROR(IF(Y615=0,"",ROUNDUP(Y615/H615,0)*0.02175),"")</f>
        <v/>
      </c>
      <c r="AA615" s="108"/>
      <c r="AB615" s="109"/>
      <c r="AC615" s="110" t="s">
        <v>975</v>
      </c>
      <c r="AG615" s="111"/>
      <c r="AJ615" s="112"/>
      <c r="AK615" s="112" t="n">
        <v>0</v>
      </c>
      <c r="BB615" s="113" t="s">
        <v>1</v>
      </c>
      <c r="BM615" s="111" t="n">
        <f aca="false">IFERROR(X615*I615/H615,"0")</f>
        <v>0</v>
      </c>
      <c r="BN615" s="111" t="n">
        <f aca="false">IFERROR(Y615*I615/H615,"0")</f>
        <v>0</v>
      </c>
      <c r="BO615" s="111" t="n">
        <f aca="false">IFERROR(1/J615*(X615/H615),"0")</f>
        <v>0</v>
      </c>
      <c r="BP615" s="111" t="n">
        <f aca="false">IFERROR(1/J615*(Y615/H615),"0")</f>
        <v>0</v>
      </c>
    </row>
    <row r="616" customFormat="false" ht="27" hidden="false" customHeight="true" outlineLevel="0" collapsed="false">
      <c r="A616" s="96" t="s">
        <v>976</v>
      </c>
      <c r="B616" s="96" t="s">
        <v>977</v>
      </c>
      <c r="C616" s="97" t="n">
        <v>4301020295</v>
      </c>
      <c r="D616" s="98" t="n">
        <v>4640242181363</v>
      </c>
      <c r="E616" s="98"/>
      <c r="F616" s="99" t="n">
        <v>0.4</v>
      </c>
      <c r="G616" s="100" t="n">
        <v>10</v>
      </c>
      <c r="H616" s="99" t="n">
        <v>4</v>
      </c>
      <c r="I616" s="99" t="n">
        <v>4.21</v>
      </c>
      <c r="J616" s="100" t="n">
        <v>132</v>
      </c>
      <c r="K616" s="100" t="s">
        <v>126</v>
      </c>
      <c r="L616" s="100"/>
      <c r="M616" s="101" t="s">
        <v>117</v>
      </c>
      <c r="N616" s="101"/>
      <c r="O616" s="100" t="n">
        <v>50</v>
      </c>
      <c r="P616" s="119" t="s">
        <v>978</v>
      </c>
      <c r="Q616" s="119"/>
      <c r="R616" s="119"/>
      <c r="S616" s="119"/>
      <c r="T616" s="119"/>
      <c r="U616" s="103"/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IFERROR(IF(Y616=0,"",ROUNDUP(Y616/H616,0)*0.00902),"")</f>
        <v/>
      </c>
      <c r="AA616" s="108"/>
      <c r="AB616" s="109"/>
      <c r="AC616" s="110" t="s">
        <v>975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IFERROR(X613/H613,"0")+IFERROR(X614/H614,"0")+IFERROR(X615/H615,"0")+IFERROR(X616/H616,"0")</f>
        <v>0</v>
      </c>
      <c r="Y617" s="117" t="n">
        <f aca="false">IFERROR(Y613/H613,"0")+IFERROR(Y614/H614,"0")+IFERROR(Y615/H615,"0")+IFERROR(Y616/H616,"0")</f>
        <v>0</v>
      </c>
      <c r="Z617" s="117" t="n">
        <f aca="false">IFERROR(IF(Z613="",0,Z613),"0")+IFERROR(IF(Z614="",0,Z614),"0")+IFERROR(IF(Z615="",0,Z615),"0")+IFERROR(IF(Z616="",0,Z616),"0")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IFERROR(SUM(X613:X616),"0")</f>
        <v>0</v>
      </c>
      <c r="Y618" s="117" t="n">
        <f aca="false">IFERROR(SUM(Y613:Y616),"0")</f>
        <v>0</v>
      </c>
      <c r="Z618" s="116"/>
      <c r="AA618" s="118"/>
      <c r="AB618" s="118"/>
      <c r="AC618" s="118"/>
    </row>
    <row r="619" customFormat="false" ht="14.25" hidden="false" customHeight="true" outlineLevel="0" collapsed="false">
      <c r="A619" s="94" t="s">
        <v>64</v>
      </c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5"/>
      <c r="AB619" s="95"/>
      <c r="AC619" s="95"/>
    </row>
    <row r="620" customFormat="false" ht="27" hidden="false" customHeight="true" outlineLevel="0" collapsed="false">
      <c r="A620" s="96" t="s">
        <v>979</v>
      </c>
      <c r="B620" s="96" t="s">
        <v>980</v>
      </c>
      <c r="C620" s="97" t="n">
        <v>4301031280</v>
      </c>
      <c r="D620" s="98" t="n">
        <v>4640242180816</v>
      </c>
      <c r="E620" s="98"/>
      <c r="F620" s="99" t="n">
        <v>0.7</v>
      </c>
      <c r="G620" s="100" t="n">
        <v>6</v>
      </c>
      <c r="H620" s="99" t="n">
        <v>4.2</v>
      </c>
      <c r="I620" s="99" t="n">
        <v>4.47</v>
      </c>
      <c r="J620" s="100" t="n">
        <v>132</v>
      </c>
      <c r="K620" s="100" t="s">
        <v>126</v>
      </c>
      <c r="L620" s="100"/>
      <c r="M620" s="101" t="s">
        <v>68</v>
      </c>
      <c r="N620" s="101"/>
      <c r="O620" s="100" t="n">
        <v>40</v>
      </c>
      <c r="P620" s="119" t="s">
        <v>981</v>
      </c>
      <c r="Q620" s="119"/>
      <c r="R620" s="119"/>
      <c r="S620" s="119"/>
      <c r="T620" s="119"/>
      <c r="U620" s="103"/>
      <c r="V620" s="103"/>
      <c r="W620" s="104" t="s">
        <v>69</v>
      </c>
      <c r="X620" s="105" t="n">
        <v>0</v>
      </c>
      <c r="Y620" s="106" t="n">
        <f aca="false">IFERROR(IF(X620="",0,CEILING((X620/$H620),1)*$H620),"")</f>
        <v>0</v>
      </c>
      <c r="Z620" s="107" t="str">
        <f aca="false">IFERROR(IF(Y620=0,"",ROUNDUP(Y620/H620,0)*0.00902),"")</f>
        <v/>
      </c>
      <c r="AA620" s="108"/>
      <c r="AB620" s="109"/>
      <c r="AC620" s="110" t="s">
        <v>982</v>
      </c>
      <c r="AG620" s="111"/>
      <c r="AJ620" s="112"/>
      <c r="AK620" s="112" t="n">
        <v>0</v>
      </c>
      <c r="BB620" s="113" t="s">
        <v>1</v>
      </c>
      <c r="BM620" s="111" t="n">
        <f aca="false">IFERROR(X620*I620/H620,"0")</f>
        <v>0</v>
      </c>
      <c r="BN620" s="111" t="n">
        <f aca="false">IFERROR(Y620*I620/H620,"0")</f>
        <v>0</v>
      </c>
      <c r="BO620" s="111" t="n">
        <f aca="false">IFERROR(1/J620*(X620/H620),"0")</f>
        <v>0</v>
      </c>
      <c r="BP620" s="111" t="n">
        <f aca="false">IFERROR(1/J620*(Y620/H620),"0")</f>
        <v>0</v>
      </c>
    </row>
    <row r="621" customFormat="false" ht="27" hidden="false" customHeight="true" outlineLevel="0" collapsed="false">
      <c r="A621" s="96" t="s">
        <v>983</v>
      </c>
      <c r="B621" s="96" t="s">
        <v>984</v>
      </c>
      <c r="C621" s="97" t="n">
        <v>4301031244</v>
      </c>
      <c r="D621" s="98" t="n">
        <v>4640242180595</v>
      </c>
      <c r="E621" s="98"/>
      <c r="F621" s="99" t="n">
        <v>0.7</v>
      </c>
      <c r="G621" s="100" t="n">
        <v>6</v>
      </c>
      <c r="H621" s="99" t="n">
        <v>4.2</v>
      </c>
      <c r="I621" s="99" t="n">
        <v>4.47</v>
      </c>
      <c r="J621" s="100" t="n">
        <v>132</v>
      </c>
      <c r="K621" s="100" t="s">
        <v>126</v>
      </c>
      <c r="L621" s="100"/>
      <c r="M621" s="101" t="s">
        <v>68</v>
      </c>
      <c r="N621" s="101"/>
      <c r="O621" s="100" t="n">
        <v>40</v>
      </c>
      <c r="P621" s="119" t="s">
        <v>985</v>
      </c>
      <c r="Q621" s="119"/>
      <c r="R621" s="119"/>
      <c r="S621" s="119"/>
      <c r="T621" s="119"/>
      <c r="U621" s="103"/>
      <c r="V621" s="103"/>
      <c r="W621" s="104" t="s">
        <v>69</v>
      </c>
      <c r="X621" s="105" t="n">
        <v>20</v>
      </c>
      <c r="Y621" s="106" t="n">
        <f aca="false">IFERROR(IF(X621="",0,CEILING((X621/$H621),1)*$H621),"")</f>
        <v>21</v>
      </c>
      <c r="Z621" s="107" t="n">
        <f aca="false">IFERROR(IF(Y621=0,"",ROUNDUP(Y621/H621,0)*0.00902),"")</f>
        <v>0.0451</v>
      </c>
      <c r="AA621" s="108"/>
      <c r="AB621" s="109"/>
      <c r="AC621" s="110" t="s">
        <v>986</v>
      </c>
      <c r="AG621" s="111"/>
      <c r="AJ621" s="112"/>
      <c r="AK621" s="112" t="n">
        <v>0</v>
      </c>
      <c r="BB621" s="113" t="s">
        <v>1</v>
      </c>
      <c r="BM621" s="111" t="n">
        <f aca="false">IFERROR(X621*I621/H621,"0")</f>
        <v>21.2857142857143</v>
      </c>
      <c r="BN621" s="111" t="n">
        <f aca="false">IFERROR(Y621*I621/H621,"0")</f>
        <v>22.35</v>
      </c>
      <c r="BO621" s="111" t="n">
        <f aca="false">IFERROR(1/J621*(X621/H621),"0")</f>
        <v>0.0360750360750361</v>
      </c>
      <c r="BP621" s="111" t="n">
        <f aca="false">IFERROR(1/J621*(Y621/H621),"0")</f>
        <v>0.0378787878787879</v>
      </c>
    </row>
    <row r="622" customFormat="false" ht="27" hidden="false" customHeight="true" outlineLevel="0" collapsed="false">
      <c r="A622" s="96" t="s">
        <v>987</v>
      </c>
      <c r="B622" s="96" t="s">
        <v>988</v>
      </c>
      <c r="C622" s="97" t="n">
        <v>4301031289</v>
      </c>
      <c r="D622" s="98" t="n">
        <v>4640242181615</v>
      </c>
      <c r="E622" s="98"/>
      <c r="F622" s="99" t="n">
        <v>0.7</v>
      </c>
      <c r="G622" s="100" t="n">
        <v>6</v>
      </c>
      <c r="H622" s="99" t="n">
        <v>4.2</v>
      </c>
      <c r="I622" s="99" t="n">
        <v>4.41</v>
      </c>
      <c r="J622" s="100" t="n">
        <v>132</v>
      </c>
      <c r="K622" s="100" t="s">
        <v>126</v>
      </c>
      <c r="L622" s="100"/>
      <c r="M622" s="101" t="s">
        <v>68</v>
      </c>
      <c r="N622" s="101"/>
      <c r="O622" s="100" t="n">
        <v>45</v>
      </c>
      <c r="P622" s="119" t="s">
        <v>989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IFERROR(IF(Y622=0,"",ROUNDUP(Y622/H622,0)*0.00902),"")</f>
        <v/>
      </c>
      <c r="AA622" s="108"/>
      <c r="AB622" s="109"/>
      <c r="AC622" s="110" t="s">
        <v>990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991</v>
      </c>
      <c r="B623" s="96" t="s">
        <v>992</v>
      </c>
      <c r="C623" s="97" t="n">
        <v>4301031285</v>
      </c>
      <c r="D623" s="98" t="n">
        <v>4640242181639</v>
      </c>
      <c r="E623" s="98"/>
      <c r="F623" s="99" t="n">
        <v>0.7</v>
      </c>
      <c r="G623" s="100" t="n">
        <v>6</v>
      </c>
      <c r="H623" s="99" t="n">
        <v>4.2</v>
      </c>
      <c r="I623" s="99" t="n">
        <v>4.41</v>
      </c>
      <c r="J623" s="100" t="n">
        <v>132</v>
      </c>
      <c r="K623" s="100" t="s">
        <v>126</v>
      </c>
      <c r="L623" s="100"/>
      <c r="M623" s="101" t="s">
        <v>68</v>
      </c>
      <c r="N623" s="101"/>
      <c r="O623" s="100" t="n">
        <v>45</v>
      </c>
      <c r="P623" s="119" t="s">
        <v>993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IFERROR(IF(Y623=0,"",ROUNDUP(Y623/H623,0)*0.00902),"")</f>
        <v/>
      </c>
      <c r="AA623" s="108"/>
      <c r="AB623" s="109"/>
      <c r="AC623" s="110" t="s">
        <v>994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995</v>
      </c>
      <c r="B624" s="96" t="s">
        <v>996</v>
      </c>
      <c r="C624" s="97" t="n">
        <v>4301031287</v>
      </c>
      <c r="D624" s="98" t="n">
        <v>4640242181622</v>
      </c>
      <c r="E624" s="98"/>
      <c r="F624" s="99" t="n">
        <v>0.7</v>
      </c>
      <c r="G624" s="100" t="n">
        <v>6</v>
      </c>
      <c r="H624" s="99" t="n">
        <v>4.2</v>
      </c>
      <c r="I624" s="99" t="n">
        <v>4.41</v>
      </c>
      <c r="J624" s="100" t="n">
        <v>132</v>
      </c>
      <c r="K624" s="100" t="s">
        <v>126</v>
      </c>
      <c r="L624" s="100"/>
      <c r="M624" s="101" t="s">
        <v>68</v>
      </c>
      <c r="N624" s="101"/>
      <c r="O624" s="100" t="n">
        <v>45</v>
      </c>
      <c r="P624" s="119" t="s">
        <v>997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IFERROR(IF(Y624=0,"",ROUNDUP(Y624/H624,0)*0.00902),"")</f>
        <v/>
      </c>
      <c r="AA624" s="108"/>
      <c r="AB624" s="109"/>
      <c r="AC624" s="110" t="s">
        <v>998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999</v>
      </c>
      <c r="B625" s="96" t="s">
        <v>1000</v>
      </c>
      <c r="C625" s="97" t="n">
        <v>4301031203</v>
      </c>
      <c r="D625" s="98" t="n">
        <v>4640242180908</v>
      </c>
      <c r="E625" s="98"/>
      <c r="F625" s="99" t="n">
        <v>0.28</v>
      </c>
      <c r="G625" s="100" t="n">
        <v>6</v>
      </c>
      <c r="H625" s="99" t="n">
        <v>1.68</v>
      </c>
      <c r="I625" s="99" t="n">
        <v>1.81</v>
      </c>
      <c r="J625" s="100" t="n">
        <v>234</v>
      </c>
      <c r="K625" s="100" t="s">
        <v>67</v>
      </c>
      <c r="L625" s="100"/>
      <c r="M625" s="101" t="s">
        <v>68</v>
      </c>
      <c r="N625" s="101"/>
      <c r="O625" s="100" t="n">
        <v>40</v>
      </c>
      <c r="P625" s="119" t="s">
        <v>1001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IFERROR(IF(Y625=0,"",ROUNDUP(Y625/H625,0)*0.00502),"")</f>
        <v/>
      </c>
      <c r="AA625" s="108"/>
      <c r="AB625" s="109"/>
      <c r="AC625" s="110" t="s">
        <v>982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1002</v>
      </c>
      <c r="B626" s="96" t="s">
        <v>1003</v>
      </c>
      <c r="C626" s="97" t="n">
        <v>4301031200</v>
      </c>
      <c r="D626" s="98" t="n">
        <v>4640242180489</v>
      </c>
      <c r="E626" s="98"/>
      <c r="F626" s="99" t="n">
        <v>0.28</v>
      </c>
      <c r="G626" s="100" t="n">
        <v>6</v>
      </c>
      <c r="H626" s="99" t="n">
        <v>1.68</v>
      </c>
      <c r="I626" s="99" t="n">
        <v>1.84</v>
      </c>
      <c r="J626" s="100" t="n">
        <v>234</v>
      </c>
      <c r="K626" s="100" t="s">
        <v>67</v>
      </c>
      <c r="L626" s="100"/>
      <c r="M626" s="101" t="s">
        <v>68</v>
      </c>
      <c r="N626" s="101"/>
      <c r="O626" s="100" t="n">
        <v>40</v>
      </c>
      <c r="P626" s="119" t="s">
        <v>1004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IFERROR(IF(Y626=0,"",ROUNDUP(Y626/H626,0)*0.00502),"")</f>
        <v/>
      </c>
      <c r="AA626" s="108"/>
      <c r="AB626" s="109"/>
      <c r="AC626" s="110" t="s">
        <v>986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12.75" hidden="false" customHeight="false" outlineLevel="0" collapsed="false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5" t="s">
        <v>71</v>
      </c>
      <c r="Q627" s="115"/>
      <c r="R627" s="115"/>
      <c r="S627" s="115"/>
      <c r="T627" s="115"/>
      <c r="U627" s="115"/>
      <c r="V627" s="115"/>
      <c r="W627" s="116" t="s">
        <v>72</v>
      </c>
      <c r="X627" s="117" t="n">
        <f aca="false">IFERROR(X620/H620,"0")+IFERROR(X621/H621,"0")+IFERROR(X622/H622,"0")+IFERROR(X623/H623,"0")+IFERROR(X624/H624,"0")+IFERROR(X625/H625,"0")+IFERROR(X626/H626,"0")</f>
        <v>4.76190476190476</v>
      </c>
      <c r="Y627" s="117" t="n">
        <f aca="false">IFERROR(Y620/H620,"0")+IFERROR(Y621/H621,"0")+IFERROR(Y622/H622,"0")+IFERROR(Y623/H623,"0")+IFERROR(Y624/H624,"0")+IFERROR(Y625/H625,"0")+IFERROR(Y626/H626,"0")</f>
        <v>5</v>
      </c>
      <c r="Z627" s="117" t="n">
        <f aca="false">IFERROR(IF(Z620="",0,Z620),"0")+IFERROR(IF(Z621="",0,Z621),"0")+IFERROR(IF(Z622="",0,Z622),"0")+IFERROR(IF(Z623="",0,Z623),"0")+IFERROR(IF(Z624="",0,Z624),"0")+IFERROR(IF(Z625="",0,Z625),"0")+IFERROR(IF(Z626="",0,Z626),"0")</f>
        <v>0.0451</v>
      </c>
      <c r="AA627" s="118"/>
      <c r="AB627" s="118"/>
      <c r="AC627" s="118"/>
    </row>
    <row r="628" customFormat="false" ht="12.75" hidden="false" customHeight="false" outlineLevel="0" collapsed="false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5" t="s">
        <v>71</v>
      </c>
      <c r="Q628" s="115"/>
      <c r="R628" s="115"/>
      <c r="S628" s="115"/>
      <c r="T628" s="115"/>
      <c r="U628" s="115"/>
      <c r="V628" s="115"/>
      <c r="W628" s="116" t="s">
        <v>69</v>
      </c>
      <c r="X628" s="117" t="n">
        <f aca="false">IFERROR(SUM(X620:X626),"0")</f>
        <v>20</v>
      </c>
      <c r="Y628" s="117" t="n">
        <f aca="false">IFERROR(SUM(Y620:Y626),"0")</f>
        <v>21</v>
      </c>
      <c r="Z628" s="116"/>
      <c r="AA628" s="118"/>
      <c r="AB628" s="118"/>
      <c r="AC628" s="118"/>
    </row>
    <row r="629" customFormat="false" ht="14.25" hidden="false" customHeight="true" outlineLevel="0" collapsed="false">
      <c r="A629" s="94" t="s">
        <v>73</v>
      </c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5"/>
      <c r="AB629" s="95"/>
      <c r="AC629" s="95"/>
    </row>
    <row r="630" customFormat="false" ht="27" hidden="false" customHeight="true" outlineLevel="0" collapsed="false">
      <c r="A630" s="96" t="s">
        <v>1005</v>
      </c>
      <c r="B630" s="96" t="s">
        <v>1006</v>
      </c>
      <c r="C630" s="97" t="n">
        <v>4301051746</v>
      </c>
      <c r="D630" s="98" t="n">
        <v>4640242180533</v>
      </c>
      <c r="E630" s="98"/>
      <c r="F630" s="99" t="n">
        <v>1.3</v>
      </c>
      <c r="G630" s="100" t="n">
        <v>6</v>
      </c>
      <c r="H630" s="99" t="n">
        <v>7.8</v>
      </c>
      <c r="I630" s="99" t="n">
        <v>8.364</v>
      </c>
      <c r="J630" s="100" t="n">
        <v>56</v>
      </c>
      <c r="K630" s="100" t="s">
        <v>116</v>
      </c>
      <c r="L630" s="100"/>
      <c r="M630" s="101" t="s">
        <v>77</v>
      </c>
      <c r="N630" s="101"/>
      <c r="O630" s="100" t="n">
        <v>40</v>
      </c>
      <c r="P630" s="119" t="s">
        <v>1007</v>
      </c>
      <c r="Q630" s="119"/>
      <c r="R630" s="119"/>
      <c r="S630" s="119"/>
      <c r="T630" s="119"/>
      <c r="U630" s="103"/>
      <c r="V630" s="103"/>
      <c r="W630" s="104" t="s">
        <v>69</v>
      </c>
      <c r="X630" s="105" t="n">
        <v>0</v>
      </c>
      <c r="Y630" s="106" t="n">
        <f aca="false">IFERROR(IF(X630="",0,CEILING((X630/$H630),1)*$H630),"")</f>
        <v>0</v>
      </c>
      <c r="Z630" s="107" t="str">
        <f aca="false">IFERROR(IF(Y630=0,"",ROUNDUP(Y630/H630,0)*0.02175),"")</f>
        <v/>
      </c>
      <c r="AA630" s="108"/>
      <c r="AB630" s="109"/>
      <c r="AC630" s="110" t="s">
        <v>1008</v>
      </c>
      <c r="AG630" s="111"/>
      <c r="AJ630" s="112"/>
      <c r="AK630" s="112" t="n">
        <v>0</v>
      </c>
      <c r="BB630" s="113" t="s">
        <v>1</v>
      </c>
      <c r="BM630" s="111" t="n">
        <f aca="false">IFERROR(X630*I630/H630,"0")</f>
        <v>0</v>
      </c>
      <c r="BN630" s="111" t="n">
        <f aca="false">IFERROR(Y630*I630/H630,"0")</f>
        <v>0</v>
      </c>
      <c r="BO630" s="111" t="n">
        <f aca="false">IFERROR(1/J630*(X630/H630),"0")</f>
        <v>0</v>
      </c>
      <c r="BP630" s="111" t="n">
        <f aca="false">IFERROR(1/J630*(Y630/H630),"0")</f>
        <v>0</v>
      </c>
    </row>
    <row r="631" customFormat="false" ht="27" hidden="false" customHeight="true" outlineLevel="0" collapsed="false">
      <c r="A631" s="96" t="s">
        <v>1005</v>
      </c>
      <c r="B631" s="96" t="s">
        <v>1009</v>
      </c>
      <c r="C631" s="97" t="n">
        <v>4301051887</v>
      </c>
      <c r="D631" s="98" t="n">
        <v>4640242180533</v>
      </c>
      <c r="E631" s="98"/>
      <c r="F631" s="99" t="n">
        <v>1.3</v>
      </c>
      <c r="G631" s="100" t="n">
        <v>6</v>
      </c>
      <c r="H631" s="99" t="n">
        <v>7.8</v>
      </c>
      <c r="I631" s="99" t="n">
        <v>8.364</v>
      </c>
      <c r="J631" s="100" t="n">
        <v>56</v>
      </c>
      <c r="K631" s="100" t="s">
        <v>116</v>
      </c>
      <c r="L631" s="100"/>
      <c r="M631" s="101" t="s">
        <v>77</v>
      </c>
      <c r="N631" s="101"/>
      <c r="O631" s="100" t="n">
        <v>45</v>
      </c>
      <c r="P631" s="119" t="s">
        <v>1010</v>
      </c>
      <c r="Q631" s="119"/>
      <c r="R631" s="119"/>
      <c r="S631" s="119"/>
      <c r="T631" s="119"/>
      <c r="U631" s="103"/>
      <c r="V631" s="103"/>
      <c r="W631" s="104" t="s">
        <v>69</v>
      </c>
      <c r="X631" s="105" t="n">
        <v>0</v>
      </c>
      <c r="Y631" s="106" t="n">
        <f aca="false">IFERROR(IF(X631="",0,CEILING((X631/$H631),1)*$H631),"")</f>
        <v>0</v>
      </c>
      <c r="Z631" s="107" t="str">
        <f aca="false">IFERROR(IF(Y631=0,"",ROUNDUP(Y631/H631,0)*0.02175),"")</f>
        <v/>
      </c>
      <c r="AA631" s="108"/>
      <c r="AB631" s="109"/>
      <c r="AC631" s="110" t="s">
        <v>1008</v>
      </c>
      <c r="AG631" s="111"/>
      <c r="AJ631" s="112"/>
      <c r="AK631" s="112" t="n">
        <v>0</v>
      </c>
      <c r="BB631" s="113" t="s">
        <v>1</v>
      </c>
      <c r="BM631" s="111" t="n">
        <f aca="false">IFERROR(X631*I631/H631,"0")</f>
        <v>0</v>
      </c>
      <c r="BN631" s="111" t="n">
        <f aca="false">IFERROR(Y631*I631/H631,"0")</f>
        <v>0</v>
      </c>
      <c r="BO631" s="111" t="n">
        <f aca="false">IFERROR(1/J631*(X631/H631),"0")</f>
        <v>0</v>
      </c>
      <c r="BP631" s="111" t="n">
        <f aca="false">IFERROR(1/J631*(Y631/H631),"0")</f>
        <v>0</v>
      </c>
    </row>
    <row r="632" customFormat="false" ht="27" hidden="false" customHeight="true" outlineLevel="0" collapsed="false">
      <c r="A632" s="96" t="s">
        <v>1011</v>
      </c>
      <c r="B632" s="96" t="s">
        <v>1012</v>
      </c>
      <c r="C632" s="97" t="n">
        <v>4301051510</v>
      </c>
      <c r="D632" s="98" t="n">
        <v>4640242180540</v>
      </c>
      <c r="E632" s="98"/>
      <c r="F632" s="99" t="n">
        <v>1.3</v>
      </c>
      <c r="G632" s="100" t="n">
        <v>6</v>
      </c>
      <c r="H632" s="99" t="n">
        <v>7.8</v>
      </c>
      <c r="I632" s="99" t="n">
        <v>8.364</v>
      </c>
      <c r="J632" s="100" t="n">
        <v>56</v>
      </c>
      <c r="K632" s="100" t="s">
        <v>116</v>
      </c>
      <c r="L632" s="100"/>
      <c r="M632" s="101" t="s">
        <v>68</v>
      </c>
      <c r="N632" s="101"/>
      <c r="O632" s="100" t="n">
        <v>30</v>
      </c>
      <c r="P632" s="119" t="s">
        <v>1013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1014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1011</v>
      </c>
      <c r="B633" s="96" t="s">
        <v>1015</v>
      </c>
      <c r="C633" s="97" t="n">
        <v>4301051933</v>
      </c>
      <c r="D633" s="98" t="n">
        <v>4640242180540</v>
      </c>
      <c r="E633" s="98"/>
      <c r="F633" s="99" t="n">
        <v>1.3</v>
      </c>
      <c r="G633" s="100" t="n">
        <v>6</v>
      </c>
      <c r="H633" s="99" t="n">
        <v>7.8</v>
      </c>
      <c r="I633" s="99" t="n">
        <v>8.364</v>
      </c>
      <c r="J633" s="100" t="n">
        <v>56</v>
      </c>
      <c r="K633" s="100" t="s">
        <v>116</v>
      </c>
      <c r="L633" s="100"/>
      <c r="M633" s="101" t="s">
        <v>77</v>
      </c>
      <c r="N633" s="101"/>
      <c r="O633" s="100" t="n">
        <v>45</v>
      </c>
      <c r="P633" s="119" t="s">
        <v>1016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1014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1017</v>
      </c>
      <c r="B634" s="96" t="s">
        <v>1018</v>
      </c>
      <c r="C634" s="97" t="n">
        <v>4301051390</v>
      </c>
      <c r="D634" s="98" t="n">
        <v>4640242181233</v>
      </c>
      <c r="E634" s="98"/>
      <c r="F634" s="99" t="n">
        <v>0.3</v>
      </c>
      <c r="G634" s="100" t="n">
        <v>6</v>
      </c>
      <c r="H634" s="99" t="n">
        <v>1.8</v>
      </c>
      <c r="I634" s="99" t="n">
        <v>1.984</v>
      </c>
      <c r="J634" s="100" t="n">
        <v>234</v>
      </c>
      <c r="K634" s="100" t="s">
        <v>67</v>
      </c>
      <c r="L634" s="100"/>
      <c r="M634" s="101" t="s">
        <v>68</v>
      </c>
      <c r="N634" s="101"/>
      <c r="O634" s="100" t="n">
        <v>40</v>
      </c>
      <c r="P634" s="119" t="s">
        <v>1019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IFERROR(IF(Y634=0,"",ROUNDUP(Y634/H634,0)*0.00502),"")</f>
        <v/>
      </c>
      <c r="AA634" s="108"/>
      <c r="AB634" s="109"/>
      <c r="AC634" s="110" t="s">
        <v>1008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1017</v>
      </c>
      <c r="B635" s="96" t="s">
        <v>1020</v>
      </c>
      <c r="C635" s="97" t="n">
        <v>4301051920</v>
      </c>
      <c r="D635" s="98" t="n">
        <v>4640242181233</v>
      </c>
      <c r="E635" s="98"/>
      <c r="F635" s="99" t="n">
        <v>0.3</v>
      </c>
      <c r="G635" s="100" t="n">
        <v>6</v>
      </c>
      <c r="H635" s="99" t="n">
        <v>1.8</v>
      </c>
      <c r="I635" s="99" t="n">
        <v>2.064</v>
      </c>
      <c r="J635" s="100" t="n">
        <v>182</v>
      </c>
      <c r="K635" s="100" t="s">
        <v>76</v>
      </c>
      <c r="L635" s="100"/>
      <c r="M635" s="101" t="s">
        <v>164</v>
      </c>
      <c r="N635" s="101"/>
      <c r="O635" s="100" t="n">
        <v>45</v>
      </c>
      <c r="P635" s="119" t="s">
        <v>1021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IFERROR(IF(Y635=0,"",ROUNDUP(Y635/H635,0)*0.00651),"")</f>
        <v/>
      </c>
      <c r="AA635" s="108"/>
      <c r="AB635" s="109"/>
      <c r="AC635" s="110" t="s">
        <v>1008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27" hidden="false" customHeight="true" outlineLevel="0" collapsed="false">
      <c r="A636" s="96" t="s">
        <v>1022</v>
      </c>
      <c r="B636" s="96" t="s">
        <v>1023</v>
      </c>
      <c r="C636" s="97" t="n">
        <v>4301051448</v>
      </c>
      <c r="D636" s="98" t="n">
        <v>4640242181226</v>
      </c>
      <c r="E636" s="98"/>
      <c r="F636" s="99" t="n">
        <v>0.3</v>
      </c>
      <c r="G636" s="100" t="n">
        <v>6</v>
      </c>
      <c r="H636" s="99" t="n">
        <v>1.8</v>
      </c>
      <c r="I636" s="99" t="n">
        <v>1.972</v>
      </c>
      <c r="J636" s="100" t="n">
        <v>234</v>
      </c>
      <c r="K636" s="100" t="s">
        <v>67</v>
      </c>
      <c r="L636" s="100"/>
      <c r="M636" s="101" t="s">
        <v>68</v>
      </c>
      <c r="N636" s="101"/>
      <c r="O636" s="100" t="n">
        <v>30</v>
      </c>
      <c r="P636" s="119" t="s">
        <v>1024</v>
      </c>
      <c r="Q636" s="119"/>
      <c r="R636" s="119"/>
      <c r="S636" s="119"/>
      <c r="T636" s="119"/>
      <c r="U636" s="103"/>
      <c r="V636" s="103"/>
      <c r="W636" s="104" t="s">
        <v>69</v>
      </c>
      <c r="X636" s="105" t="n">
        <v>0</v>
      </c>
      <c r="Y636" s="106" t="n">
        <f aca="false">IFERROR(IF(X636="",0,CEILING((X636/$H636),1)*$H636),"")</f>
        <v>0</v>
      </c>
      <c r="Z636" s="107" t="str">
        <f aca="false">IFERROR(IF(Y636=0,"",ROUNDUP(Y636/H636,0)*0.00502),"")</f>
        <v/>
      </c>
      <c r="AA636" s="108"/>
      <c r="AB636" s="109"/>
      <c r="AC636" s="110" t="s">
        <v>1014</v>
      </c>
      <c r="AG636" s="111"/>
      <c r="AJ636" s="112"/>
      <c r="AK636" s="112" t="n">
        <v>0</v>
      </c>
      <c r="BB636" s="113" t="s">
        <v>1</v>
      </c>
      <c r="BM636" s="111" t="n">
        <f aca="false">IFERROR(X636*I636/H636,"0")</f>
        <v>0</v>
      </c>
      <c r="BN636" s="111" t="n">
        <f aca="false">IFERROR(Y636*I636/H636,"0")</f>
        <v>0</v>
      </c>
      <c r="BO636" s="111" t="n">
        <f aca="false">IFERROR(1/J636*(X636/H636),"0")</f>
        <v>0</v>
      </c>
      <c r="BP636" s="111" t="n">
        <f aca="false">IFERROR(1/J636*(Y636/H636),"0")</f>
        <v>0</v>
      </c>
    </row>
    <row r="637" customFormat="false" ht="27" hidden="false" customHeight="true" outlineLevel="0" collapsed="false">
      <c r="A637" s="96" t="s">
        <v>1022</v>
      </c>
      <c r="B637" s="96" t="s">
        <v>1025</v>
      </c>
      <c r="C637" s="97" t="n">
        <v>4301051921</v>
      </c>
      <c r="D637" s="98" t="n">
        <v>4640242181226</v>
      </c>
      <c r="E637" s="98"/>
      <c r="F637" s="99" t="n">
        <v>0.3</v>
      </c>
      <c r="G637" s="100" t="n">
        <v>6</v>
      </c>
      <c r="H637" s="99" t="n">
        <v>1.8</v>
      </c>
      <c r="I637" s="99" t="n">
        <v>2.052</v>
      </c>
      <c r="J637" s="100" t="n">
        <v>182</v>
      </c>
      <c r="K637" s="100" t="s">
        <v>76</v>
      </c>
      <c r="L637" s="100"/>
      <c r="M637" s="101" t="s">
        <v>164</v>
      </c>
      <c r="N637" s="101"/>
      <c r="O637" s="100" t="n">
        <v>45</v>
      </c>
      <c r="P637" s="119" t="s">
        <v>1026</v>
      </c>
      <c r="Q637" s="119"/>
      <c r="R637" s="119"/>
      <c r="S637" s="119"/>
      <c r="T637" s="119"/>
      <c r="U637" s="103"/>
      <c r="V637" s="103"/>
      <c r="W637" s="104" t="s">
        <v>69</v>
      </c>
      <c r="X637" s="105" t="n">
        <v>0</v>
      </c>
      <c r="Y637" s="106" t="n">
        <f aca="false">IFERROR(IF(X637="",0,CEILING((X637/$H637),1)*$H637),"")</f>
        <v>0</v>
      </c>
      <c r="Z637" s="107" t="str">
        <f aca="false">IFERROR(IF(Y637=0,"",ROUNDUP(Y637/H637,0)*0.00651),"")</f>
        <v/>
      </c>
      <c r="AA637" s="108"/>
      <c r="AB637" s="109"/>
      <c r="AC637" s="110" t="s">
        <v>1014</v>
      </c>
      <c r="AG637" s="111"/>
      <c r="AJ637" s="112"/>
      <c r="AK637" s="112" t="n">
        <v>0</v>
      </c>
      <c r="BB637" s="113" t="s">
        <v>1</v>
      </c>
      <c r="BM637" s="111" t="n">
        <f aca="false">IFERROR(X637*I637/H637,"0")</f>
        <v>0</v>
      </c>
      <c r="BN637" s="111" t="n">
        <f aca="false">IFERROR(Y637*I637/H637,"0")</f>
        <v>0</v>
      </c>
      <c r="BO637" s="111" t="n">
        <f aca="false">IFERROR(1/J637*(X637/H637),"0")</f>
        <v>0</v>
      </c>
      <c r="BP637" s="111" t="n">
        <f aca="false">IFERROR(1/J637*(Y637/H637),"0")</f>
        <v>0</v>
      </c>
    </row>
    <row r="638" customFormat="false" ht="12.75" hidden="false" customHeight="false" outlineLevel="0" collapsed="false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5" t="s">
        <v>71</v>
      </c>
      <c r="Q638" s="115"/>
      <c r="R638" s="115"/>
      <c r="S638" s="115"/>
      <c r="T638" s="115"/>
      <c r="U638" s="115"/>
      <c r="V638" s="115"/>
      <c r="W638" s="116" t="s">
        <v>72</v>
      </c>
      <c r="X638" s="117" t="n">
        <f aca="false">IFERROR(X630/H630,"0")+IFERROR(X631/H631,"0")+IFERROR(X632/H632,"0")+IFERROR(X633/H633,"0")+IFERROR(X634/H634,"0")+IFERROR(X635/H635,"0")+IFERROR(X636/H636,"0")+IFERROR(X637/H637,"0")</f>
        <v>0</v>
      </c>
      <c r="Y638" s="117" t="n">
        <f aca="false">IFERROR(Y630/H630,"0")+IFERROR(Y631/H631,"0")+IFERROR(Y632/H632,"0")+IFERROR(Y633/H633,"0")+IFERROR(Y634/H634,"0")+IFERROR(Y635/H635,"0")+IFERROR(Y636/H636,"0")+IFERROR(Y637/H637,"0")</f>
        <v>0</v>
      </c>
      <c r="Z638" s="117" t="n">
        <f aca="false"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118"/>
      <c r="AB638" s="118"/>
      <c r="AC638" s="118"/>
    </row>
    <row r="639" customFormat="false" ht="12.75" hidden="false" customHeight="false" outlineLevel="0" collapsed="false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5" t="s">
        <v>71</v>
      </c>
      <c r="Q639" s="115"/>
      <c r="R639" s="115"/>
      <c r="S639" s="115"/>
      <c r="T639" s="115"/>
      <c r="U639" s="115"/>
      <c r="V639" s="115"/>
      <c r="W639" s="116" t="s">
        <v>69</v>
      </c>
      <c r="X639" s="117" t="n">
        <f aca="false">IFERROR(SUM(X630:X637),"0")</f>
        <v>0</v>
      </c>
      <c r="Y639" s="117" t="n">
        <f aca="false">IFERROR(SUM(Y630:Y637),"0")</f>
        <v>0</v>
      </c>
      <c r="Z639" s="116"/>
      <c r="AA639" s="118"/>
      <c r="AB639" s="118"/>
      <c r="AC639" s="118"/>
    </row>
    <row r="640" customFormat="false" ht="14.25" hidden="false" customHeight="true" outlineLevel="0" collapsed="false">
      <c r="A640" s="94" t="s">
        <v>210</v>
      </c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5"/>
      <c r="AB640" s="95"/>
      <c r="AC640" s="95"/>
    </row>
    <row r="641" customFormat="false" ht="27" hidden="false" customHeight="true" outlineLevel="0" collapsed="false">
      <c r="A641" s="96" t="s">
        <v>1027</v>
      </c>
      <c r="B641" s="96" t="s">
        <v>1028</v>
      </c>
      <c r="C641" s="97" t="n">
        <v>4301060408</v>
      </c>
      <c r="D641" s="98" t="n">
        <v>4640242180120</v>
      </c>
      <c r="E641" s="98"/>
      <c r="F641" s="99" t="n">
        <v>1.3</v>
      </c>
      <c r="G641" s="100" t="n">
        <v>6</v>
      </c>
      <c r="H641" s="99" t="n">
        <v>7.8</v>
      </c>
      <c r="I641" s="99" t="n">
        <v>8.28</v>
      </c>
      <c r="J641" s="100" t="n">
        <v>56</v>
      </c>
      <c r="K641" s="100" t="s">
        <v>116</v>
      </c>
      <c r="L641" s="100"/>
      <c r="M641" s="101" t="s">
        <v>68</v>
      </c>
      <c r="N641" s="101"/>
      <c r="O641" s="100" t="n">
        <v>40</v>
      </c>
      <c r="P641" s="119" t="s">
        <v>1029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IFERROR(IF(Y641=0,"",ROUNDUP(Y641/H641,0)*0.02175),"")</f>
        <v/>
      </c>
      <c r="AA641" s="108"/>
      <c r="AB641" s="109"/>
      <c r="AC641" s="110" t="s">
        <v>1030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1027</v>
      </c>
      <c r="B642" s="96" t="s">
        <v>1031</v>
      </c>
      <c r="C642" s="97" t="n">
        <v>4301060354</v>
      </c>
      <c r="D642" s="98" t="n">
        <v>4640242180120</v>
      </c>
      <c r="E642" s="98"/>
      <c r="F642" s="99" t="n">
        <v>1.3</v>
      </c>
      <c r="G642" s="100" t="n">
        <v>6</v>
      </c>
      <c r="H642" s="99" t="n">
        <v>7.8</v>
      </c>
      <c r="I642" s="99" t="n">
        <v>8.28</v>
      </c>
      <c r="J642" s="100" t="n">
        <v>56</v>
      </c>
      <c r="K642" s="100" t="s">
        <v>116</v>
      </c>
      <c r="L642" s="100"/>
      <c r="M642" s="101" t="s">
        <v>68</v>
      </c>
      <c r="N642" s="101"/>
      <c r="O642" s="100" t="n">
        <v>40</v>
      </c>
      <c r="P642" s="119" t="s">
        <v>1032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IFERROR(IF(Y642=0,"",ROUNDUP(Y642/H642,0)*0.02175),"")</f>
        <v/>
      </c>
      <c r="AA642" s="108"/>
      <c r="AB642" s="109"/>
      <c r="AC642" s="110" t="s">
        <v>1030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1033</v>
      </c>
      <c r="B643" s="96" t="s">
        <v>1034</v>
      </c>
      <c r="C643" s="97" t="n">
        <v>4301060407</v>
      </c>
      <c r="D643" s="98" t="n">
        <v>4640242180137</v>
      </c>
      <c r="E643" s="98"/>
      <c r="F643" s="99" t="n">
        <v>1.3</v>
      </c>
      <c r="G643" s="100" t="n">
        <v>6</v>
      </c>
      <c r="H643" s="99" t="n">
        <v>7.8</v>
      </c>
      <c r="I643" s="99" t="n">
        <v>8.28</v>
      </c>
      <c r="J643" s="100" t="n">
        <v>56</v>
      </c>
      <c r="K643" s="100" t="s">
        <v>116</v>
      </c>
      <c r="L643" s="100"/>
      <c r="M643" s="101" t="s">
        <v>68</v>
      </c>
      <c r="N643" s="101"/>
      <c r="O643" s="100" t="n">
        <v>40</v>
      </c>
      <c r="P643" s="119" t="s">
        <v>1035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IFERROR(IF(Y643=0,"",ROUNDUP(Y643/H643,0)*0.02175),"")</f>
        <v/>
      </c>
      <c r="AA643" s="108"/>
      <c r="AB643" s="109"/>
      <c r="AC643" s="110" t="s">
        <v>1036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1033</v>
      </c>
      <c r="B644" s="96" t="s">
        <v>1037</v>
      </c>
      <c r="C644" s="97" t="n">
        <v>4301060355</v>
      </c>
      <c r="D644" s="98" t="n">
        <v>4640242180137</v>
      </c>
      <c r="E644" s="98"/>
      <c r="F644" s="99" t="n">
        <v>1.3</v>
      </c>
      <c r="G644" s="100" t="n">
        <v>6</v>
      </c>
      <c r="H644" s="99" t="n">
        <v>7.8</v>
      </c>
      <c r="I644" s="99" t="n">
        <v>8.28</v>
      </c>
      <c r="J644" s="100" t="n">
        <v>56</v>
      </c>
      <c r="K644" s="100" t="s">
        <v>116</v>
      </c>
      <c r="L644" s="100"/>
      <c r="M644" s="101" t="s">
        <v>68</v>
      </c>
      <c r="N644" s="101"/>
      <c r="O644" s="100" t="n">
        <v>40</v>
      </c>
      <c r="P644" s="119" t="s">
        <v>1038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IFERROR(IF(Y644=0,"",ROUNDUP(Y644/H644,0)*0.02175),"")</f>
        <v/>
      </c>
      <c r="AA644" s="108"/>
      <c r="AB644" s="109"/>
      <c r="AC644" s="110" t="s">
        <v>1036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12.75" hidden="false" customHeight="false" outlineLevel="0" collapsed="false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5" t="s">
        <v>71</v>
      </c>
      <c r="Q645" s="115"/>
      <c r="R645" s="115"/>
      <c r="S645" s="115"/>
      <c r="T645" s="115"/>
      <c r="U645" s="115"/>
      <c r="V645" s="115"/>
      <c r="W645" s="116" t="s">
        <v>72</v>
      </c>
      <c r="X645" s="117" t="n">
        <f aca="false">IFERROR(X641/H641,"0")+IFERROR(X642/H642,"0")+IFERROR(X643/H643,"0")+IFERROR(X644/H644,"0")</f>
        <v>0</v>
      </c>
      <c r="Y645" s="117" t="n">
        <f aca="false">IFERROR(Y641/H641,"0")+IFERROR(Y642/H642,"0")+IFERROR(Y643/H643,"0")+IFERROR(Y644/H644,"0")</f>
        <v>0</v>
      </c>
      <c r="Z645" s="117" t="n">
        <f aca="false">IFERROR(IF(Z641="",0,Z641),"0")+IFERROR(IF(Z642="",0,Z642),"0")+IFERROR(IF(Z643="",0,Z643),"0")+IFERROR(IF(Z644="",0,Z644),"0")</f>
        <v>0</v>
      </c>
      <c r="AA645" s="118"/>
      <c r="AB645" s="118"/>
      <c r="AC645" s="118"/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69</v>
      </c>
      <c r="X646" s="117" t="n">
        <f aca="false">IFERROR(SUM(X641:X644),"0")</f>
        <v>0</v>
      </c>
      <c r="Y646" s="117" t="n">
        <f aca="false">IFERROR(SUM(Y641:Y644),"0")</f>
        <v>0</v>
      </c>
      <c r="Z646" s="116"/>
      <c r="AA646" s="118"/>
      <c r="AB646" s="118"/>
      <c r="AC646" s="118"/>
    </row>
    <row r="647" customFormat="false" ht="16.5" hidden="false" customHeight="true" outlineLevel="0" collapsed="false">
      <c r="A647" s="92" t="s">
        <v>1039</v>
      </c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3"/>
      <c r="AB647" s="93"/>
      <c r="AC647" s="93"/>
    </row>
    <row r="648" customFormat="false" ht="14.25" hidden="false" customHeight="true" outlineLevel="0" collapsed="false">
      <c r="A648" s="94" t="s">
        <v>113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1040</v>
      </c>
      <c r="B649" s="96" t="s">
        <v>1041</v>
      </c>
      <c r="C649" s="97" t="n">
        <v>4301011951</v>
      </c>
      <c r="D649" s="98" t="n">
        <v>4640242180045</v>
      </c>
      <c r="E649" s="98"/>
      <c r="F649" s="99" t="n">
        <v>1.5</v>
      </c>
      <c r="G649" s="100" t="n">
        <v>8</v>
      </c>
      <c r="H649" s="99" t="n">
        <v>12</v>
      </c>
      <c r="I649" s="99" t="n">
        <v>12.48</v>
      </c>
      <c r="J649" s="100" t="n">
        <v>56</v>
      </c>
      <c r="K649" s="100" t="s">
        <v>116</v>
      </c>
      <c r="L649" s="100"/>
      <c r="M649" s="101" t="s">
        <v>117</v>
      </c>
      <c r="N649" s="101"/>
      <c r="O649" s="100" t="n">
        <v>55</v>
      </c>
      <c r="P649" s="119" t="s">
        <v>1042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1043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false" customHeight="true" outlineLevel="0" collapsed="false">
      <c r="A650" s="96" t="s">
        <v>1044</v>
      </c>
      <c r="B650" s="96" t="s">
        <v>1045</v>
      </c>
      <c r="C650" s="97" t="n">
        <v>4301011950</v>
      </c>
      <c r="D650" s="98" t="n">
        <v>4640242180601</v>
      </c>
      <c r="E650" s="98"/>
      <c r="F650" s="99" t="n">
        <v>1.5</v>
      </c>
      <c r="G650" s="100" t="n">
        <v>8</v>
      </c>
      <c r="H650" s="99" t="n">
        <v>12</v>
      </c>
      <c r="I650" s="99" t="n">
        <v>12.48</v>
      </c>
      <c r="J650" s="100" t="n">
        <v>56</v>
      </c>
      <c r="K650" s="100" t="s">
        <v>116</v>
      </c>
      <c r="L650" s="100"/>
      <c r="M650" s="101" t="s">
        <v>117</v>
      </c>
      <c r="N650" s="101"/>
      <c r="O650" s="100" t="n">
        <v>55</v>
      </c>
      <c r="P650" s="119" t="s">
        <v>1046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1047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12.75" hidden="false" customHeight="false" outlineLevel="0" collapsed="false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5" t="s">
        <v>71</v>
      </c>
      <c r="Q651" s="115"/>
      <c r="R651" s="115"/>
      <c r="S651" s="115"/>
      <c r="T651" s="115"/>
      <c r="U651" s="115"/>
      <c r="V651" s="115"/>
      <c r="W651" s="116" t="s">
        <v>72</v>
      </c>
      <c r="X651" s="117" t="n">
        <f aca="false">IFERROR(X649/H649,"0")+IFERROR(X650/H650,"0")</f>
        <v>0</v>
      </c>
      <c r="Y651" s="117" t="n">
        <f aca="false">IFERROR(Y649/H649,"0")+IFERROR(Y650/H650,"0")</f>
        <v>0</v>
      </c>
      <c r="Z651" s="117" t="n">
        <f aca="false">IFERROR(IF(Z649="",0,Z649),"0")+IFERROR(IF(Z650="",0,Z650),"0")</f>
        <v>0</v>
      </c>
      <c r="AA651" s="118"/>
      <c r="AB651" s="118"/>
      <c r="AC651" s="118"/>
    </row>
    <row r="652" customFormat="false" ht="12.75" hidden="false" customHeight="false" outlineLevel="0" collapsed="false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5" t="s">
        <v>71</v>
      </c>
      <c r="Q652" s="115"/>
      <c r="R652" s="115"/>
      <c r="S652" s="115"/>
      <c r="T652" s="115"/>
      <c r="U652" s="115"/>
      <c r="V652" s="115"/>
      <c r="W652" s="116" t="s">
        <v>69</v>
      </c>
      <c r="X652" s="117" t="n">
        <f aca="false">IFERROR(SUM(X649:X650),"0")</f>
        <v>0</v>
      </c>
      <c r="Y652" s="117" t="n">
        <f aca="false">IFERROR(SUM(Y649:Y650),"0")</f>
        <v>0</v>
      </c>
      <c r="Z652" s="116"/>
      <c r="AA652" s="118"/>
      <c r="AB652" s="118"/>
      <c r="AC652" s="118"/>
    </row>
    <row r="653" customFormat="false" ht="14.25" hidden="false" customHeight="true" outlineLevel="0" collapsed="false">
      <c r="A653" s="94" t="s">
        <v>168</v>
      </c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5"/>
      <c r="AB653" s="95"/>
      <c r="AC653" s="95"/>
    </row>
    <row r="654" customFormat="false" ht="27" hidden="false" customHeight="true" outlineLevel="0" collapsed="false">
      <c r="A654" s="96" t="s">
        <v>1048</v>
      </c>
      <c r="B654" s="96" t="s">
        <v>1049</v>
      </c>
      <c r="C654" s="97" t="n">
        <v>4301020314</v>
      </c>
      <c r="D654" s="98" t="n">
        <v>4640242180090</v>
      </c>
      <c r="E654" s="98"/>
      <c r="F654" s="99" t="n">
        <v>1.5</v>
      </c>
      <c r="G654" s="100" t="n">
        <v>8</v>
      </c>
      <c r="H654" s="99" t="n">
        <v>12</v>
      </c>
      <c r="I654" s="99" t="n">
        <v>12.48</v>
      </c>
      <c r="J654" s="100" t="n">
        <v>56</v>
      </c>
      <c r="K654" s="100" t="s">
        <v>116</v>
      </c>
      <c r="L654" s="100"/>
      <c r="M654" s="101" t="s">
        <v>117</v>
      </c>
      <c r="N654" s="101"/>
      <c r="O654" s="100" t="n">
        <v>50</v>
      </c>
      <c r="P654" s="119" t="s">
        <v>1050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IFERROR(IF(Y654=0,"",ROUNDUP(Y654/H654,0)*0.02175),"")</f>
        <v/>
      </c>
      <c r="AA654" s="108"/>
      <c r="AB654" s="109"/>
      <c r="AC654" s="110" t="s">
        <v>1051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12.75" hidden="false" customHeight="false" outlineLevel="0" collapsed="false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5" t="s">
        <v>71</v>
      </c>
      <c r="Q655" s="115"/>
      <c r="R655" s="115"/>
      <c r="S655" s="115"/>
      <c r="T655" s="115"/>
      <c r="U655" s="115"/>
      <c r="V655" s="115"/>
      <c r="W655" s="116" t="s">
        <v>72</v>
      </c>
      <c r="X655" s="117" t="n">
        <f aca="false">IFERROR(X654/H654,"0")</f>
        <v>0</v>
      </c>
      <c r="Y655" s="117" t="n">
        <f aca="false">IFERROR(Y654/H654,"0")</f>
        <v>0</v>
      </c>
      <c r="Z655" s="117" t="n">
        <f aca="false">IFERROR(IF(Z654="",0,Z654),"0")</f>
        <v>0</v>
      </c>
      <c r="AA655" s="118"/>
      <c r="AB655" s="118"/>
      <c r="AC655" s="118"/>
    </row>
    <row r="656" customFormat="false" ht="12.75" hidden="false" customHeight="false" outlineLevel="0" collapsed="false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5" t="s">
        <v>71</v>
      </c>
      <c r="Q656" s="115"/>
      <c r="R656" s="115"/>
      <c r="S656" s="115"/>
      <c r="T656" s="115"/>
      <c r="U656" s="115"/>
      <c r="V656" s="115"/>
      <c r="W656" s="116" t="s">
        <v>69</v>
      </c>
      <c r="X656" s="117" t="n">
        <f aca="false">IFERROR(SUM(X654:X654),"0")</f>
        <v>0</v>
      </c>
      <c r="Y656" s="117" t="n">
        <f aca="false">IFERROR(SUM(Y654:Y654),"0")</f>
        <v>0</v>
      </c>
      <c r="Z656" s="116"/>
      <c r="AA656" s="118"/>
      <c r="AB656" s="118"/>
      <c r="AC656" s="118"/>
    </row>
    <row r="657" customFormat="false" ht="14.25" hidden="false" customHeight="true" outlineLevel="0" collapsed="false">
      <c r="A657" s="94" t="s">
        <v>64</v>
      </c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5"/>
      <c r="AB657" s="95"/>
      <c r="AC657" s="95"/>
    </row>
    <row r="658" customFormat="false" ht="27" hidden="false" customHeight="true" outlineLevel="0" collapsed="false">
      <c r="A658" s="96" t="s">
        <v>1052</v>
      </c>
      <c r="B658" s="96" t="s">
        <v>1053</v>
      </c>
      <c r="C658" s="97" t="n">
        <v>4301031321</v>
      </c>
      <c r="D658" s="98" t="n">
        <v>4640242180076</v>
      </c>
      <c r="E658" s="98"/>
      <c r="F658" s="99" t="n">
        <v>0.7</v>
      </c>
      <c r="G658" s="100" t="n">
        <v>6</v>
      </c>
      <c r="H658" s="99" t="n">
        <v>4.2</v>
      </c>
      <c r="I658" s="99" t="n">
        <v>4.41</v>
      </c>
      <c r="J658" s="100" t="n">
        <v>132</v>
      </c>
      <c r="K658" s="100" t="s">
        <v>126</v>
      </c>
      <c r="L658" s="100"/>
      <c r="M658" s="101" t="s">
        <v>68</v>
      </c>
      <c r="N658" s="101"/>
      <c r="O658" s="100" t="n">
        <v>40</v>
      </c>
      <c r="P658" s="119" t="s">
        <v>1054</v>
      </c>
      <c r="Q658" s="119"/>
      <c r="R658" s="119"/>
      <c r="S658" s="119"/>
      <c r="T658" s="119"/>
      <c r="U658" s="103"/>
      <c r="V658" s="103"/>
      <c r="W658" s="104" t="s">
        <v>69</v>
      </c>
      <c r="X658" s="105" t="n">
        <v>0</v>
      </c>
      <c r="Y658" s="106" t="n">
        <f aca="false">IFERROR(IF(X658="",0,CEILING((X658/$H658),1)*$H658),"")</f>
        <v>0</v>
      </c>
      <c r="Z658" s="107" t="str">
        <f aca="false">IFERROR(IF(Y658=0,"",ROUNDUP(Y658/H658,0)*0.00902),"")</f>
        <v/>
      </c>
      <c r="AA658" s="108"/>
      <c r="AB658" s="109"/>
      <c r="AC658" s="110" t="s">
        <v>1055</v>
      </c>
      <c r="AG658" s="111"/>
      <c r="AJ658" s="112"/>
      <c r="AK658" s="112" t="n">
        <v>0</v>
      </c>
      <c r="BB658" s="113" t="s">
        <v>1</v>
      </c>
      <c r="BM658" s="111" t="n">
        <f aca="false">IFERROR(X658*I658/H658,"0")</f>
        <v>0</v>
      </c>
      <c r="BN658" s="111" t="n">
        <f aca="false">IFERROR(Y658*I658/H658,"0")</f>
        <v>0</v>
      </c>
      <c r="BO658" s="111" t="n">
        <f aca="false">IFERROR(1/J658*(X658/H658),"0")</f>
        <v>0</v>
      </c>
      <c r="BP658" s="111" t="n">
        <f aca="false">IFERROR(1/J658*(Y658/H658),"0")</f>
        <v>0</v>
      </c>
    </row>
    <row r="659" customFormat="false" ht="12.75" hidden="false" customHeight="false" outlineLevel="0" collapsed="false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5" t="s">
        <v>71</v>
      </c>
      <c r="Q659" s="115"/>
      <c r="R659" s="115"/>
      <c r="S659" s="115"/>
      <c r="T659" s="115"/>
      <c r="U659" s="115"/>
      <c r="V659" s="115"/>
      <c r="W659" s="116" t="s">
        <v>72</v>
      </c>
      <c r="X659" s="117" t="n">
        <f aca="false">IFERROR(X658/H658,"0")</f>
        <v>0</v>
      </c>
      <c r="Y659" s="117" t="n">
        <f aca="false">IFERROR(Y658/H658,"0")</f>
        <v>0</v>
      </c>
      <c r="Z659" s="117" t="n">
        <f aca="false">IFERROR(IF(Z658="",0,Z658),"0")</f>
        <v>0</v>
      </c>
      <c r="AA659" s="118"/>
      <c r="AB659" s="118"/>
      <c r="AC659" s="118"/>
    </row>
    <row r="660" customFormat="false" ht="12.75" hidden="false" customHeight="false" outlineLevel="0" collapsed="false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5" t="s">
        <v>71</v>
      </c>
      <c r="Q660" s="115"/>
      <c r="R660" s="115"/>
      <c r="S660" s="115"/>
      <c r="T660" s="115"/>
      <c r="U660" s="115"/>
      <c r="V660" s="115"/>
      <c r="W660" s="116" t="s">
        <v>69</v>
      </c>
      <c r="X660" s="117" t="n">
        <f aca="false">IFERROR(SUM(X658:X658),"0")</f>
        <v>0</v>
      </c>
      <c r="Y660" s="117" t="n">
        <f aca="false">IFERROR(SUM(Y658:Y658),"0")</f>
        <v>0</v>
      </c>
      <c r="Z660" s="116"/>
      <c r="AA660" s="118"/>
      <c r="AB660" s="118"/>
      <c r="AC660" s="118"/>
    </row>
    <row r="661" customFormat="false" ht="14.25" hidden="false" customHeight="true" outlineLevel="0" collapsed="false">
      <c r="A661" s="94" t="s">
        <v>73</v>
      </c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5"/>
      <c r="AB661" s="95"/>
      <c r="AC661" s="95"/>
    </row>
    <row r="662" customFormat="false" ht="27" hidden="false" customHeight="true" outlineLevel="0" collapsed="false">
      <c r="A662" s="96" t="s">
        <v>1056</v>
      </c>
      <c r="B662" s="96" t="s">
        <v>1057</v>
      </c>
      <c r="C662" s="97" t="n">
        <v>4301051780</v>
      </c>
      <c r="D662" s="98" t="n">
        <v>4640242180106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45</v>
      </c>
      <c r="P662" s="119" t="s">
        <v>1058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1059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12.75" hidden="false" customHeight="false" outlineLevel="0" collapsed="false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5" t="s">
        <v>71</v>
      </c>
      <c r="Q663" s="115"/>
      <c r="R663" s="115"/>
      <c r="S663" s="115"/>
      <c r="T663" s="115"/>
      <c r="U663" s="115"/>
      <c r="V663" s="115"/>
      <c r="W663" s="116" t="s">
        <v>72</v>
      </c>
      <c r="X663" s="117" t="n">
        <f aca="false">IFERROR(X662/H662,"0")</f>
        <v>0</v>
      </c>
      <c r="Y663" s="117" t="n">
        <f aca="false">IFERROR(Y662/H662,"0")</f>
        <v>0</v>
      </c>
      <c r="Z663" s="117" t="n">
        <f aca="false">IFERROR(IF(Z662="",0,Z662),"0")</f>
        <v>0</v>
      </c>
      <c r="AA663" s="118"/>
      <c r="AB663" s="118"/>
      <c r="AC663" s="118"/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69</v>
      </c>
      <c r="X664" s="117" t="n">
        <f aca="false">IFERROR(SUM(X662:X662),"0")</f>
        <v>0</v>
      </c>
      <c r="Y664" s="117" t="n">
        <f aca="false">IFERROR(SUM(Y662:Y662),"0")</f>
        <v>0</v>
      </c>
      <c r="Z664" s="116"/>
      <c r="AA664" s="118"/>
      <c r="AB664" s="118"/>
      <c r="AC664" s="118"/>
    </row>
    <row r="665" customFormat="false" ht="15" hidden="false" customHeight="true" outlineLevel="0" collapsed="false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1" t="s">
        <v>1060</v>
      </c>
      <c r="Q665" s="121"/>
      <c r="R665" s="121"/>
      <c r="S665" s="121"/>
      <c r="T665" s="121"/>
      <c r="U665" s="121"/>
      <c r="V665" s="121"/>
      <c r="W665" s="116" t="s">
        <v>69</v>
      </c>
      <c r="X665" s="117" t="n">
        <f aca="false"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1988</v>
      </c>
      <c r="Y665" s="117" t="n">
        <f aca="false"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2051.52</v>
      </c>
      <c r="Z665" s="116"/>
      <c r="AA665" s="118"/>
      <c r="AB665" s="118"/>
      <c r="AC665" s="118"/>
    </row>
    <row r="666" customFormat="false" ht="12.75" hidden="false" customHeight="false" outlineLevel="0" collapsed="false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1" t="s">
        <v>1061</v>
      </c>
      <c r="Q666" s="121"/>
      <c r="R666" s="121"/>
      <c r="S666" s="121"/>
      <c r="T666" s="121"/>
      <c r="U666" s="121"/>
      <c r="V666" s="121"/>
      <c r="W666" s="116" t="s">
        <v>69</v>
      </c>
      <c r="X666" s="117" t="n">
        <f aca="false">IFERROR(SUM(BM22:BM662),"0")</f>
        <v>2089.85351861589</v>
      </c>
      <c r="Y666" s="117" t="n">
        <f aca="false">IFERROR(SUM(BN22:BN662),"0")</f>
        <v>2156.488</v>
      </c>
      <c r="Z666" s="116"/>
      <c r="AA666" s="118"/>
      <c r="AB666" s="118"/>
      <c r="AC666" s="118"/>
    </row>
    <row r="667" customFormat="false" ht="12.75" hidden="false" customHeight="false" outlineLevel="0" collapsed="false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1" t="s">
        <v>1062</v>
      </c>
      <c r="Q667" s="121"/>
      <c r="R667" s="121"/>
      <c r="S667" s="121"/>
      <c r="T667" s="121"/>
      <c r="U667" s="121"/>
      <c r="V667" s="121"/>
      <c r="W667" s="116" t="s">
        <v>1063</v>
      </c>
      <c r="X667" s="122" t="n">
        <f aca="false">ROUNDUP(SUM(BO22:BO662),0)</f>
        <v>4</v>
      </c>
      <c r="Y667" s="122" t="n">
        <f aca="false">ROUNDUP(SUM(BP22:BP662),0)</f>
        <v>4</v>
      </c>
      <c r="Z667" s="116"/>
      <c r="AA667" s="118"/>
      <c r="AB667" s="118"/>
      <c r="AC667" s="118"/>
    </row>
    <row r="668" customFormat="false" ht="12.75" hidden="false" customHeight="false" outlineLevel="0" collapsed="false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1" t="s">
        <v>1064</v>
      </c>
      <c r="Q668" s="121"/>
      <c r="R668" s="121"/>
      <c r="S668" s="121"/>
      <c r="T668" s="121"/>
      <c r="U668" s="121"/>
      <c r="V668" s="121"/>
      <c r="W668" s="116" t="s">
        <v>69</v>
      </c>
      <c r="X668" s="117" t="n">
        <f aca="false">GrossWeightTotal+PalletQtyTotal*25</f>
        <v>2189.85351861589</v>
      </c>
      <c r="Y668" s="117" t="n">
        <f aca="false">GrossWeightTotalR+PalletQtyTotalR*25</f>
        <v>2256.488</v>
      </c>
      <c r="Z668" s="116"/>
      <c r="AA668" s="118"/>
      <c r="AB668" s="118"/>
      <c r="AC668" s="118"/>
    </row>
    <row r="669" customFormat="false" ht="12.75" hidden="false" customHeight="false" outlineLevel="0" collapsed="false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1" t="s">
        <v>1065</v>
      </c>
      <c r="Q669" s="121"/>
      <c r="R669" s="121"/>
      <c r="S669" s="121"/>
      <c r="T669" s="121"/>
      <c r="U669" s="121"/>
      <c r="V669" s="121"/>
      <c r="W669" s="116" t="s">
        <v>1063</v>
      </c>
      <c r="X669" s="117" t="n">
        <f aca="false"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263.423790634317</v>
      </c>
      <c r="Y669" s="117" t="n">
        <f aca="false"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272</v>
      </c>
      <c r="Z669" s="116"/>
      <c r="AA669" s="118"/>
      <c r="AB669" s="118"/>
      <c r="AC669" s="118"/>
    </row>
    <row r="670" customFormat="false" ht="14.25" hidden="false" customHeight="true" outlineLevel="0" collapsed="false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1" t="s">
        <v>1066</v>
      </c>
      <c r="Q670" s="121"/>
      <c r="R670" s="121"/>
      <c r="S670" s="121"/>
      <c r="T670" s="121"/>
      <c r="U670" s="121"/>
      <c r="V670" s="121"/>
      <c r="W670" s="123" t="s">
        <v>1067</v>
      </c>
      <c r="X670" s="116"/>
      <c r="Y670" s="116"/>
      <c r="Z670" s="116" t="n">
        <f aca="false"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4.05763</v>
      </c>
      <c r="AA670" s="118"/>
      <c r="AB670" s="118"/>
      <c r="AC670" s="118"/>
    </row>
    <row r="671" customFormat="false" ht="13.5" hidden="false" customHeight="true" outlineLevel="0" collapsed="false"/>
    <row r="672" customFormat="false" ht="27" hidden="false" customHeight="true" outlineLevel="0" collapsed="false">
      <c r="A672" s="124" t="s">
        <v>1068</v>
      </c>
      <c r="B672" s="125" t="s">
        <v>63</v>
      </c>
      <c r="C672" s="125" t="s">
        <v>111</v>
      </c>
      <c r="D672" s="125"/>
      <c r="E672" s="125"/>
      <c r="F672" s="125"/>
      <c r="G672" s="125"/>
      <c r="H672" s="125"/>
      <c r="I672" s="125" t="s">
        <v>323</v>
      </c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 t="s">
        <v>658</v>
      </c>
      <c r="X672" s="125"/>
      <c r="Y672" s="125" t="s">
        <v>747</v>
      </c>
      <c r="Z672" s="125"/>
      <c r="AA672" s="125"/>
      <c r="AB672" s="125"/>
      <c r="AC672" s="125" t="s">
        <v>854</v>
      </c>
      <c r="AD672" s="125" t="s">
        <v>934</v>
      </c>
      <c r="AE672" s="125" t="s">
        <v>939</v>
      </c>
      <c r="AF672" s="125"/>
    </row>
    <row r="673" s="1" customFormat="true" ht="14.25" hidden="false" customHeight="true" outlineLevel="0" collapsed="false">
      <c r="A673" s="126" t="s">
        <v>1069</v>
      </c>
      <c r="B673" s="125" t="s">
        <v>63</v>
      </c>
      <c r="C673" s="125" t="s">
        <v>112</v>
      </c>
      <c r="D673" s="125" t="s">
        <v>139</v>
      </c>
      <c r="E673" s="125" t="s">
        <v>218</v>
      </c>
      <c r="F673" s="125" t="s">
        <v>240</v>
      </c>
      <c r="G673" s="125" t="s">
        <v>284</v>
      </c>
      <c r="H673" s="125" t="s">
        <v>111</v>
      </c>
      <c r="I673" s="125" t="s">
        <v>324</v>
      </c>
      <c r="J673" s="125" t="s">
        <v>348</v>
      </c>
      <c r="K673" s="125" t="s">
        <v>426</v>
      </c>
      <c r="L673" s="125" t="s">
        <v>445</v>
      </c>
      <c r="M673" s="125" t="s">
        <v>469</v>
      </c>
      <c r="O673" s="125" t="s">
        <v>498</v>
      </c>
      <c r="P673" s="125" t="s">
        <v>501</v>
      </c>
      <c r="Q673" s="125" t="s">
        <v>510</v>
      </c>
      <c r="R673" s="125" t="s">
        <v>526</v>
      </c>
      <c r="S673" s="125" t="s">
        <v>536</v>
      </c>
      <c r="T673" s="125" t="s">
        <v>549</v>
      </c>
      <c r="U673" s="125" t="s">
        <v>560</v>
      </c>
      <c r="V673" s="125" t="s">
        <v>645</v>
      </c>
      <c r="W673" s="125" t="s">
        <v>659</v>
      </c>
      <c r="X673" s="125" t="s">
        <v>703</v>
      </c>
      <c r="Y673" s="125" t="s">
        <v>748</v>
      </c>
      <c r="Z673" s="125" t="s">
        <v>812</v>
      </c>
      <c r="AA673" s="125" t="s">
        <v>834</v>
      </c>
      <c r="AB673" s="125" t="s">
        <v>850</v>
      </c>
      <c r="AC673" s="125" t="s">
        <v>854</v>
      </c>
      <c r="AD673" s="125" t="s">
        <v>934</v>
      </c>
      <c r="AE673" s="125" t="s">
        <v>939</v>
      </c>
      <c r="AF673" s="125" t="s">
        <v>1039</v>
      </c>
    </row>
    <row r="674" s="1" customFormat="true" ht="13.5" hidden="false" customHeight="true" outlineLevel="0" collapsed="false">
      <c r="A674" s="126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  <c r="AB674" s="125"/>
      <c r="AC674" s="125"/>
      <c r="AD674" s="125"/>
      <c r="AE674" s="125"/>
      <c r="AF674" s="125"/>
    </row>
    <row r="675" s="1" customFormat="true" ht="18" hidden="false" customHeight="true" outlineLevel="0" collapsed="false">
      <c r="A675" s="124" t="s">
        <v>1070</v>
      </c>
      <c r="B675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75" s="127" t="n">
        <f aca="false">IFERROR(Y47*1,"0")+IFERROR(Y48*1,"0")+IFERROR(Y49*1,"0")+IFERROR(Y50*1,"0")+IFERROR(Y51*1,"0")+IFERROR(Y52*1,"0")+IFERROR(Y56*1,"0")+IFERROR(Y57*1,"0")</f>
        <v>54</v>
      </c>
      <c r="D675" s="127" t="n">
        <f aca="false"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75.6</v>
      </c>
      <c r="E675" s="127" t="n">
        <f aca="false">IFERROR(Y106*1,"0")+IFERROR(Y107*1,"0")+IFERROR(Y108*1,"0")+IFERROR(Y112*1,"0")+IFERROR(Y113*1,"0")+IFERROR(Y114*1,"0")+IFERROR(Y115*1,"0")+IFERROR(Y116*1,"0")+IFERROR(Y117*1,"0")</f>
        <v>21.6</v>
      </c>
      <c r="F675" s="127" t="n">
        <f aca="false"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127" t="n">
        <f aca="false">IFERROR(Y153*1,"0")+IFERROR(Y154*1,"0")+IFERROR(Y155*1,"0")+IFERROR(Y159*1,"0")+IFERROR(Y160*1,"0")+IFERROR(Y164*1,"0")+IFERROR(Y165*1,"0")</f>
        <v>0</v>
      </c>
      <c r="H675" s="127" t="n">
        <f aca="false">IFERROR(Y170*1,"0")+IFERROR(Y174*1,"0")+IFERROR(Y175*1,"0")+IFERROR(Y176*1,"0")+IFERROR(Y177*1,"0")+IFERROR(Y178*1,"0")+IFERROR(Y182*1,"0")+IFERROR(Y183*1,"0")</f>
        <v>18</v>
      </c>
      <c r="I675" s="127" t="n">
        <f aca="false">IFERROR(Y189*1,"0")+IFERROR(Y193*1,"0")+IFERROR(Y194*1,"0")+IFERROR(Y195*1,"0")+IFERROR(Y196*1,"0")+IFERROR(Y197*1,"0")+IFERROR(Y198*1,"0")+IFERROR(Y199*1,"0")+IFERROR(Y200*1,"0")</f>
        <v>0</v>
      </c>
      <c r="J675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127" t="n">
        <f aca="false">IFERROR(Y250*1,"0")+IFERROR(Y251*1,"0")+IFERROR(Y252*1,"0")+IFERROR(Y253*1,"0")+IFERROR(Y254*1,"0")+IFERROR(Y255*1,"0")+IFERROR(Y256*1,"0")+IFERROR(Y257*1,"0")</f>
        <v>0</v>
      </c>
      <c r="L675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75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75" s="127" t="n">
        <f aca="false">IFERROR(Y293*1,"0")</f>
        <v>0</v>
      </c>
      <c r="P675" s="127" t="n">
        <f aca="false">IFERROR(Y298*1,"0")+IFERROR(Y299*1,"0")+IFERROR(Y300*1,"0")</f>
        <v>0</v>
      </c>
      <c r="Q675" s="127" t="n">
        <f aca="false">IFERROR(Y305*1,"0")+IFERROR(Y306*1,"0")+IFERROR(Y307*1,"0")+IFERROR(Y308*1,"0")+IFERROR(Y309*1,"0")+IFERROR(Y310*1,"0")</f>
        <v>0</v>
      </c>
      <c r="R675" s="127" t="n">
        <f aca="false">IFERROR(Y315*1,"0")+IFERROR(Y319*1,"0")+IFERROR(Y323*1,"0")</f>
        <v>0</v>
      </c>
      <c r="S675" s="127" t="n">
        <f aca="false">IFERROR(Y328*1,"0")+IFERROR(Y332*1,"0")+IFERROR(Y336*1,"0")+IFERROR(Y337*1,"0")</f>
        <v>0</v>
      </c>
      <c r="T675" s="127" t="n">
        <f aca="false">IFERROR(Y342*1,"0")+IFERROR(Y346*1,"0")+IFERROR(Y347*1,"0")+IFERROR(Y351*1,"0")</f>
        <v>0</v>
      </c>
      <c r="U675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535.44</v>
      </c>
      <c r="V675" s="127" t="n">
        <f aca="false">IFERROR(Y404*1,"0")+IFERROR(Y408*1,"0")+IFERROR(Y409*1,"0")+IFERROR(Y410*1,"0")</f>
        <v>0</v>
      </c>
      <c r="W675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660</v>
      </c>
      <c r="X675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58.2</v>
      </c>
      <c r="Z675" s="127" t="n">
        <f aca="false">IFERROR(Y515*1,"0")+IFERROR(Y519*1,"0")+IFERROR(Y520*1,"0")+IFERROR(Y521*1,"0")+IFERROR(Y522*1,"0")+IFERROR(Y523*1,"0")+IFERROR(Y527*1,"0")</f>
        <v>43.2</v>
      </c>
      <c r="AA675" s="127" t="n">
        <f aca="false">IFERROR(Y532*1,"0")+IFERROR(Y533*1,"0")+IFERROR(Y534*1,"0")+IFERROR(Y535*1,"0")+IFERROR(Y536*1,"0")+IFERROR(Y537*1,"0")</f>
        <v>0</v>
      </c>
      <c r="AB675" s="127" t="n">
        <f aca="false">IFERROR(Y542*1,"0")</f>
        <v>0</v>
      </c>
      <c r="AC675" s="127" t="n">
        <f aca="false"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480.48</v>
      </c>
      <c r="AD675" s="127" t="n">
        <f aca="false">IFERROR(Y597*1,"0")</f>
        <v>0</v>
      </c>
      <c r="AE675" s="127" t="n">
        <f aca="false"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105</v>
      </c>
      <c r="AF675" s="127" t="n">
        <f aca="false"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true" objects="true" scenarios="true" sort="false" autoFilter="false" pivotTables="false"/>
  <autoFilter ref="A18:AF18"/>
  <mergeCells count="11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A71:O72"/>
    <mergeCell ref="P71:V71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78:O79"/>
    <mergeCell ref="P78:V78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A87:O88"/>
    <mergeCell ref="P87:V87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A96:O97"/>
    <mergeCell ref="P96:V96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A102:O103"/>
    <mergeCell ref="P102:V102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109:O110"/>
    <mergeCell ref="P109:V109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A118:O119"/>
    <mergeCell ref="P118:V118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A134:O135"/>
    <mergeCell ref="P134:V134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A144:O145"/>
    <mergeCell ref="P144:V144"/>
    <mergeCell ref="P145:V145"/>
    <mergeCell ref="A146:Z146"/>
    <mergeCell ref="D147:E147"/>
    <mergeCell ref="P147:T147"/>
    <mergeCell ref="D148:E148"/>
    <mergeCell ref="P148:T148"/>
    <mergeCell ref="A149:O150"/>
    <mergeCell ref="P149:V149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A156:O157"/>
    <mergeCell ref="P156:V156"/>
    <mergeCell ref="P157:V157"/>
    <mergeCell ref="A158:Z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A501:O502"/>
    <mergeCell ref="P501:V501"/>
    <mergeCell ref="P502:V502"/>
    <mergeCell ref="A503:Z503"/>
    <mergeCell ref="D504:E504"/>
    <mergeCell ref="P504:T504"/>
    <mergeCell ref="D505:E505"/>
    <mergeCell ref="P505:T505"/>
    <mergeCell ref="A506:O507"/>
    <mergeCell ref="P506:V506"/>
    <mergeCell ref="P507:V507"/>
    <mergeCell ref="A508:Z508"/>
    <mergeCell ref="D509:E509"/>
    <mergeCell ref="P509:T509"/>
    <mergeCell ref="D510:E510"/>
    <mergeCell ref="P510:T510"/>
    <mergeCell ref="A511:O512"/>
    <mergeCell ref="P511:V511"/>
    <mergeCell ref="P512:V512"/>
    <mergeCell ref="A513:Z513"/>
    <mergeCell ref="A514:Z514"/>
    <mergeCell ref="D515:E515"/>
    <mergeCell ref="P515:T515"/>
    <mergeCell ref="A516:O517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A524:O525"/>
    <mergeCell ref="P524:V524"/>
    <mergeCell ref="P525:V525"/>
    <mergeCell ref="A526:Z526"/>
    <mergeCell ref="D527:E527"/>
    <mergeCell ref="P527:T527"/>
    <mergeCell ref="A528:O529"/>
    <mergeCell ref="P528:V528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A538:O539"/>
    <mergeCell ref="P538:V538"/>
    <mergeCell ref="P539:V539"/>
    <mergeCell ref="A540:Z540"/>
    <mergeCell ref="A541:Z541"/>
    <mergeCell ref="D542:E542"/>
    <mergeCell ref="P542:T542"/>
    <mergeCell ref="A543:O544"/>
    <mergeCell ref="P543:V543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63:O564"/>
    <mergeCell ref="P563:V563"/>
    <mergeCell ref="P564:V564"/>
    <mergeCell ref="A565:Z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A581:O582"/>
    <mergeCell ref="P581:V581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A587:O588"/>
    <mergeCell ref="P587:V587"/>
    <mergeCell ref="P588:V588"/>
    <mergeCell ref="A589:Z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A595:Z595"/>
    <mergeCell ref="A596:Z596"/>
    <mergeCell ref="D597:E597"/>
    <mergeCell ref="P597:T597"/>
    <mergeCell ref="A598:O599"/>
    <mergeCell ref="P598:V598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A610:O611"/>
    <mergeCell ref="P610:V610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A617:O618"/>
    <mergeCell ref="P617:V617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27:O628"/>
    <mergeCell ref="P627:V627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A638:O639"/>
    <mergeCell ref="P638:V638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A645:O646"/>
    <mergeCell ref="P645:V645"/>
    <mergeCell ref="P646:V646"/>
    <mergeCell ref="A647:Z647"/>
    <mergeCell ref="A648:Z648"/>
    <mergeCell ref="D649:E649"/>
    <mergeCell ref="P649:T649"/>
    <mergeCell ref="D650:E650"/>
    <mergeCell ref="P650:T650"/>
    <mergeCell ref="A651:O652"/>
    <mergeCell ref="P651:V651"/>
    <mergeCell ref="P652:V652"/>
    <mergeCell ref="A653:Z653"/>
    <mergeCell ref="D654:E654"/>
    <mergeCell ref="P654:T654"/>
    <mergeCell ref="A655:O656"/>
    <mergeCell ref="P655:V655"/>
    <mergeCell ref="P656:V656"/>
    <mergeCell ref="A657:Z657"/>
    <mergeCell ref="D658:E658"/>
    <mergeCell ref="P658:T658"/>
    <mergeCell ref="A659:O660"/>
    <mergeCell ref="P659:V659"/>
    <mergeCell ref="P660:V660"/>
    <mergeCell ref="A661:Z661"/>
    <mergeCell ref="D662:E662"/>
    <mergeCell ref="P662:T662"/>
    <mergeCell ref="A663:O664"/>
    <mergeCell ref="P663:V663"/>
    <mergeCell ref="P664:V664"/>
    <mergeCell ref="A665:O670"/>
    <mergeCell ref="P665:V665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6:R6 P5">
    <cfRule type="expression" priority="8" aboveAverage="0" equalAverage="0" bottom="0" percent="0" rank="0" text="" dxfId="1">
      <formula>IF($V$5="доставка",1,0)</formula>
    </cfRule>
  </conditionalFormatting>
  <conditionalFormatting sqref="Q5:R5">
    <cfRule type="expression" priority="9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 X108 X124 X309" type="custom">
      <formula1>IF(AK50&gt;0,OR(X50=0,AND(IF(X50-AK50&gt;=0,1,0),X50&gt;0,IF(X50/(H50*K50)=ROUND(X50/(H50*K50),0),1,0))),0)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3 X70 X77 X114 X141 X358 X417 X419 X422 X430" type="custom">
      <formula1>IF(AK63&gt;0,OR(X63=0,AND(IF(X63-AK63&gt;=0,1,0),X63&gt;0,IF(X63/(H63*J63)=ROUND(X63/(H63*J63),0),1,0))),0)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1071</v>
      </c>
      <c r="H1" s="6"/>
    </row>
    <row r="3" customFormat="false" ht="12.75" hidden="false" customHeight="false" outlineLevel="0" collapsed="false">
      <c r="B3" s="128" t="s">
        <v>1072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1073</v>
      </c>
      <c r="D6" s="128" t="s">
        <v>1074</v>
      </c>
      <c r="E6" s="128"/>
    </row>
    <row r="8" customFormat="false" ht="12.75" hidden="false" customHeight="false" outlineLevel="0" collapsed="false">
      <c r="B8" s="128" t="s">
        <v>19</v>
      </c>
      <c r="C8" s="128" t="s">
        <v>1073</v>
      </c>
      <c r="D8" s="128"/>
      <c r="E8" s="128"/>
    </row>
    <row r="10" customFormat="false" ht="12.75" hidden="false" customHeight="false" outlineLevel="0" collapsed="false">
      <c r="B10" s="128" t="s">
        <v>1075</v>
      </c>
      <c r="C10" s="128"/>
      <c r="D10" s="128"/>
      <c r="E10" s="128"/>
    </row>
    <row r="11" customFormat="false" ht="12.75" hidden="false" customHeight="false" outlineLevel="0" collapsed="false">
      <c r="B11" s="128" t="s">
        <v>1076</v>
      </c>
      <c r="C11" s="128"/>
      <c r="D11" s="128"/>
      <c r="E11" s="128"/>
    </row>
    <row r="12" customFormat="false" ht="12.75" hidden="false" customHeight="false" outlineLevel="0" collapsed="false">
      <c r="B12" s="128" t="s">
        <v>1077</v>
      </c>
      <c r="C12" s="128"/>
      <c r="D12" s="128"/>
      <c r="E12" s="128"/>
    </row>
    <row r="13" customFormat="false" ht="12.75" hidden="false" customHeight="false" outlineLevel="0" collapsed="false">
      <c r="B13" s="128" t="s">
        <v>1078</v>
      </c>
      <c r="C13" s="128"/>
      <c r="D13" s="128"/>
      <c r="E13" s="128"/>
    </row>
    <row r="14" customFormat="false" ht="12.75" hidden="false" customHeight="false" outlineLevel="0" collapsed="false">
      <c r="B14" s="128" t="s">
        <v>1079</v>
      </c>
      <c r="C14" s="128"/>
      <c r="D14" s="128"/>
      <c r="E14" s="128"/>
    </row>
    <row r="15" customFormat="false" ht="12.75" hidden="false" customHeight="false" outlineLevel="0" collapsed="false">
      <c r="B15" s="128" t="s">
        <v>1080</v>
      </c>
      <c r="C15" s="128"/>
      <c r="D15" s="128"/>
      <c r="E15" s="128"/>
    </row>
    <row r="16" customFormat="false" ht="12.75" hidden="false" customHeight="false" outlineLevel="0" collapsed="false">
      <c r="B16" s="128" t="s">
        <v>1081</v>
      </c>
      <c r="C16" s="128"/>
      <c r="D16" s="128"/>
      <c r="E16" s="128"/>
    </row>
    <row r="17" customFormat="false" ht="12.75" hidden="false" customHeight="false" outlineLevel="0" collapsed="false">
      <c r="B17" s="128" t="s">
        <v>1082</v>
      </c>
      <c r="C17" s="128"/>
      <c r="D17" s="128"/>
      <c r="E17" s="128"/>
    </row>
    <row r="18" customFormat="false" ht="12.75" hidden="false" customHeight="false" outlineLevel="0" collapsed="false">
      <c r="B18" s="128" t="s">
        <v>1083</v>
      </c>
      <c r="C18" s="128"/>
      <c r="D18" s="128"/>
      <c r="E18" s="128"/>
    </row>
    <row r="19" customFormat="false" ht="12.75" hidden="false" customHeight="false" outlineLevel="0" collapsed="false">
      <c r="B19" s="128" t="s">
        <v>1084</v>
      </c>
      <c r="C19" s="128"/>
      <c r="D19" s="128"/>
      <c r="E19" s="128"/>
    </row>
    <row r="20" customFormat="false" ht="12.75" hidden="false" customHeight="false" outlineLevel="0" collapsed="false">
      <c r="B20" s="128" t="s">
        <v>1085</v>
      </c>
      <c r="C20" s="128"/>
      <c r="D20" s="128"/>
      <c r="E20" s="128"/>
    </row>
  </sheetData>
  <sheetProtection algorithmName="SHA-512" hashValue="+AXtvEqMKaWRrA+Uc2kiLPUxCukwpXvFtukDXXzQxqZ8MC2YWvNEu/yE7rftQ97UAZ6sI+6Fcx5mSXgXVXVXbw==" saltValue="0aGlBLCFuSTSR8EChmkE/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2024-12-26T06:20:40Z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