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59C6328-EA41-4CB5-A210-22E786714F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W513" i="1" s="1"/>
  <c r="N508" i="1"/>
  <c r="V506" i="1"/>
  <c r="V505" i="1"/>
  <c r="W504" i="1"/>
  <c r="X504" i="1" s="1"/>
  <c r="W503" i="1"/>
  <c r="X503" i="1" s="1"/>
  <c r="W502" i="1"/>
  <c r="X502" i="1" s="1"/>
  <c r="W501" i="1"/>
  <c r="W505" i="1" s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525" i="1" s="1"/>
  <c r="V483" i="1"/>
  <c r="V482" i="1"/>
  <c r="X481" i="1"/>
  <c r="W481" i="1"/>
  <c r="N481" i="1"/>
  <c r="W480" i="1"/>
  <c r="W483" i="1" s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W471" i="1"/>
  <c r="W477" i="1" s="1"/>
  <c r="N471" i="1"/>
  <c r="V469" i="1"/>
  <c r="V468" i="1"/>
  <c r="X467" i="1"/>
  <c r="W467" i="1"/>
  <c r="N467" i="1"/>
  <c r="W466" i="1"/>
  <c r="W469" i="1" s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X458" i="1"/>
  <c r="W458" i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W463" i="1" s="1"/>
  <c r="V446" i="1"/>
  <c r="V445" i="1"/>
  <c r="W444" i="1"/>
  <c r="W445" i="1" s="1"/>
  <c r="N444" i="1"/>
  <c r="V442" i="1"/>
  <c r="V441" i="1"/>
  <c r="W440" i="1"/>
  <c r="W441" i="1" s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W437" i="1" s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X419" i="1" s="1"/>
  <c r="N419" i="1"/>
  <c r="X418" i="1"/>
  <c r="X421" i="1" s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W412" i="1" s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V370" i="1"/>
  <c r="X369" i="1"/>
  <c r="W369" i="1"/>
  <c r="N369" i="1"/>
  <c r="W368" i="1"/>
  <c r="W370" i="1" s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R525" i="1" s="1"/>
  <c r="N360" i="1"/>
  <c r="V357" i="1"/>
  <c r="V356" i="1"/>
  <c r="W355" i="1"/>
  <c r="W357" i="1" s="1"/>
  <c r="N355" i="1"/>
  <c r="V353" i="1"/>
  <c r="V352" i="1"/>
  <c r="W351" i="1"/>
  <c r="W353" i="1" s="1"/>
  <c r="N351" i="1"/>
  <c r="X350" i="1"/>
  <c r="W350" i="1"/>
  <c r="W352" i="1" s="1"/>
  <c r="V348" i="1"/>
  <c r="V347" i="1"/>
  <c r="W346" i="1"/>
  <c r="X346" i="1" s="1"/>
  <c r="N346" i="1"/>
  <c r="X345" i="1"/>
  <c r="W345" i="1"/>
  <c r="N345" i="1"/>
  <c r="W344" i="1"/>
  <c r="W348" i="1" s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W342" i="1" s="1"/>
  <c r="N334" i="1"/>
  <c r="X333" i="1"/>
  <c r="W333" i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N312" i="1"/>
  <c r="X311" i="1"/>
  <c r="W311" i="1"/>
  <c r="N311" i="1"/>
  <c r="V309" i="1"/>
  <c r="W308" i="1"/>
  <c r="V308" i="1"/>
  <c r="X307" i="1"/>
  <c r="X308" i="1" s="1"/>
  <c r="W307" i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X210" i="1"/>
  <c r="W210" i="1"/>
  <c r="X209" i="1"/>
  <c r="W209" i="1"/>
  <c r="X208" i="1"/>
  <c r="W208" i="1"/>
  <c r="X207" i="1"/>
  <c r="X213" i="1" s="1"/>
  <c r="W207" i="1"/>
  <c r="V204" i="1"/>
  <c r="V203" i="1"/>
  <c r="W202" i="1"/>
  <c r="X202" i="1" s="1"/>
  <c r="N202" i="1"/>
  <c r="X201" i="1"/>
  <c r="W201" i="1"/>
  <c r="N201" i="1"/>
  <c r="W200" i="1"/>
  <c r="W204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6" i="1" s="1"/>
  <c r="N180" i="1"/>
  <c r="X179" i="1"/>
  <c r="W179" i="1"/>
  <c r="W197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6" i="1" s="1"/>
  <c r="N172" i="1"/>
  <c r="V170" i="1"/>
  <c r="V169" i="1"/>
  <c r="W168" i="1"/>
  <c r="W170" i="1" s="1"/>
  <c r="N168" i="1"/>
  <c r="X167" i="1"/>
  <c r="W167" i="1"/>
  <c r="W169" i="1" s="1"/>
  <c r="N167" i="1"/>
  <c r="V165" i="1"/>
  <c r="V164" i="1"/>
  <c r="X163" i="1"/>
  <c r="W163" i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H525" i="1" s="1"/>
  <c r="N149" i="1"/>
  <c r="V146" i="1"/>
  <c r="V145" i="1"/>
  <c r="W144" i="1"/>
  <c r="X144" i="1" s="1"/>
  <c r="N144" i="1"/>
  <c r="X143" i="1"/>
  <c r="W143" i="1"/>
  <c r="N143" i="1"/>
  <c r="W142" i="1"/>
  <c r="G525" i="1" s="1"/>
  <c r="N142" i="1"/>
  <c r="V138" i="1"/>
  <c r="V137" i="1"/>
  <c r="W136" i="1"/>
  <c r="X136" i="1" s="1"/>
  <c r="N136" i="1"/>
  <c r="X135" i="1"/>
  <c r="W135" i="1"/>
  <c r="N135" i="1"/>
  <c r="W134" i="1"/>
  <c r="W138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W124" i="1"/>
  <c r="X124" i="1" s="1"/>
  <c r="N124" i="1"/>
  <c r="X123" i="1"/>
  <c r="W123" i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X110" i="1"/>
  <c r="W110" i="1"/>
  <c r="N110" i="1"/>
  <c r="W109" i="1"/>
  <c r="X109" i="1" s="1"/>
  <c r="N109" i="1"/>
  <c r="X108" i="1"/>
  <c r="W108" i="1"/>
  <c r="N108" i="1"/>
  <c r="W107" i="1"/>
  <c r="W120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W26" i="1"/>
  <c r="W34" i="1" s="1"/>
  <c r="N26" i="1"/>
  <c r="V24" i="1"/>
  <c r="V23" i="1"/>
  <c r="V519" i="1" s="1"/>
  <c r="W22" i="1"/>
  <c r="W23" i="1" s="1"/>
  <c r="N22" i="1"/>
  <c r="H10" i="1"/>
  <c r="A9" i="1"/>
  <c r="A10" i="1" s="1"/>
  <c r="D7" i="1"/>
  <c r="O6" i="1"/>
  <c r="N2" i="1"/>
  <c r="X137" i="1" l="1"/>
  <c r="X203" i="1"/>
  <c r="F9" i="1"/>
  <c r="J9" i="1"/>
  <c r="F10" i="1"/>
  <c r="X22" i="1"/>
  <c r="X23" i="1" s="1"/>
  <c r="V515" i="1"/>
  <c r="X26" i="1"/>
  <c r="X34" i="1" s="1"/>
  <c r="W35" i="1"/>
  <c r="C525" i="1"/>
  <c r="X52" i="1"/>
  <c r="X53" i="1" s="1"/>
  <c r="W53" i="1"/>
  <c r="W519" i="1" s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J525" i="1"/>
  <c r="W213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H9" i="1"/>
  <c r="B525" i="1"/>
  <c r="W517" i="1"/>
  <c r="W516" i="1"/>
  <c r="W518" i="1" s="1"/>
  <c r="W24" i="1"/>
  <c r="W62" i="1"/>
  <c r="W87" i="1"/>
  <c r="W146" i="1"/>
  <c r="W159" i="1"/>
  <c r="W164" i="1"/>
  <c r="W214" i="1"/>
  <c r="W217" i="1"/>
  <c r="X216" i="1"/>
  <c r="X217" i="1" s="1"/>
  <c r="W218" i="1"/>
  <c r="W258" i="1"/>
  <c r="W269" i="1"/>
  <c r="X260" i="1"/>
  <c r="X268" i="1" s="1"/>
  <c r="W268" i="1"/>
  <c r="W314" i="1"/>
  <c r="X312" i="1"/>
  <c r="X314" i="1" s="1"/>
  <c r="X341" i="1"/>
  <c r="W228" i="1"/>
  <c r="M525" i="1"/>
  <c r="W247" i="1"/>
  <c r="N525" i="1"/>
  <c r="W298" i="1"/>
  <c r="O525" i="1"/>
  <c r="W309" i="1"/>
  <c r="W329" i="1"/>
  <c r="Q525" i="1"/>
  <c r="X334" i="1"/>
  <c r="W341" i="1"/>
  <c r="X344" i="1"/>
  <c r="X347" i="1" s="1"/>
  <c r="W347" i="1"/>
  <c r="X351" i="1"/>
  <c r="X352" i="1" s="1"/>
  <c r="X355" i="1"/>
  <c r="X356" i="1" s="1"/>
  <c r="W356" i="1"/>
  <c r="X360" i="1"/>
  <c r="X365" i="1" s="1"/>
  <c r="W365" i="1"/>
  <c r="X368" i="1"/>
  <c r="X370" i="1" s="1"/>
  <c r="W371" i="1"/>
  <c r="W378" i="1"/>
  <c r="W377" i="1"/>
  <c r="W388" i="1"/>
  <c r="X477" i="1"/>
  <c r="W366" i="1"/>
  <c r="W389" i="1"/>
  <c r="W404" i="1"/>
  <c r="X391" i="1"/>
  <c r="X404" i="1" s="1"/>
  <c r="W405" i="1"/>
  <c r="W411" i="1"/>
  <c r="W421" i="1"/>
  <c r="W428" i="1"/>
  <c r="W438" i="1"/>
  <c r="W442" i="1"/>
  <c r="W446" i="1"/>
  <c r="W464" i="1"/>
  <c r="W468" i="1"/>
  <c r="W478" i="1"/>
  <c r="W482" i="1"/>
  <c r="W493" i="1"/>
  <c r="W506" i="1"/>
  <c r="W514" i="1"/>
  <c r="S525" i="1"/>
  <c r="U525" i="1"/>
  <c r="X407" i="1"/>
  <c r="X411" i="1" s="1"/>
  <c r="W427" i="1"/>
  <c r="X430" i="1"/>
  <c r="X437" i="1" s="1"/>
  <c r="X440" i="1"/>
  <c r="X441" i="1" s="1"/>
  <c r="X444" i="1"/>
  <c r="X445" i="1" s="1"/>
  <c r="X466" i="1"/>
  <c r="X468" i="1" s="1"/>
  <c r="X480" i="1"/>
  <c r="X482" i="1" s="1"/>
  <c r="X487" i="1"/>
  <c r="X492" i="1" s="1"/>
  <c r="W492" i="1"/>
  <c r="X501" i="1"/>
  <c r="X505" i="1" s="1"/>
  <c r="X508" i="1"/>
  <c r="X513" i="1" s="1"/>
  <c r="X520" i="1" l="1"/>
  <c r="W515" i="1"/>
</calcChain>
</file>

<file path=xl/sharedStrings.xml><?xml version="1.0" encoding="utf-8"?>
<sst xmlns="http://schemas.openxmlformats.org/spreadsheetml/2006/main" count="2204" uniqueCount="730">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</sst>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2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8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3">
        <v>45367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1" customFormat="1" ht="24" customHeight="1" x14ac:dyDescent="0.2">
      <c r="A6" s="494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Суббота</v>
      </c>
      <c r="P6" s="353"/>
      <c r="R6" s="411" t="s">
        <v>16</v>
      </c>
      <c r="S6" s="412"/>
      <c r="T6" s="543" t="s">
        <v>17</v>
      </c>
      <c r="U6" s="40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4"/>
      <c r="U7" s="545"/>
      <c r="Z7" s="51"/>
      <c r="AA7" s="51"/>
      <c r="AB7" s="51"/>
    </row>
    <row r="8" spans="1:29" s="341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0.33333333333333331</v>
      </c>
      <c r="P8" s="446"/>
      <c r="R8" s="357"/>
      <c r="S8" s="412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3"/>
      <c r="P9" s="446"/>
      <c r="R9" s="357"/>
      <c r="S9" s="412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4"/>
      <c r="U12" s="357"/>
      <c r="Z12" s="51"/>
      <c r="AA12" s="51"/>
      <c r="AB12" s="51"/>
    </row>
    <row r="13" spans="1:29" s="341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2" t="s">
        <v>37</v>
      </c>
      <c r="D17" s="394" t="s">
        <v>38</v>
      </c>
      <c r="E17" s="474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3"/>
      <c r="P17" s="473"/>
      <c r="Q17" s="473"/>
      <c r="R17" s="474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7" t="s">
        <v>56</v>
      </c>
    </row>
    <row r="18" spans="1:53" ht="14.25" customHeight="1" x14ac:dyDescent="0.2">
      <c r="A18" s="395"/>
      <c r="B18" s="395"/>
      <c r="C18" s="395"/>
      <c r="D18" s="475"/>
      <c r="E18" s="477"/>
      <c r="F18" s="395"/>
      <c r="G18" s="395"/>
      <c r="H18" s="395"/>
      <c r="I18" s="395"/>
      <c r="J18" s="395"/>
      <c r="K18" s="395"/>
      <c r="L18" s="395"/>
      <c r="M18" s="395"/>
      <c r="N18" s="475"/>
      <c r="O18" s="476"/>
      <c r="P18" s="476"/>
      <c r="Q18" s="476"/>
      <c r="R18" s="477"/>
      <c r="S18" s="342" t="s">
        <v>57</v>
      </c>
      <c r="T18" s="342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customHeight="1" x14ac:dyDescent="0.25">
      <c r="A20" s="37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3" t="s">
        <v>72</v>
      </c>
      <c r="O27" s="355"/>
      <c r="P27" s="355"/>
      <c r="Q27" s="355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86" t="s">
        <v>83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4"/>
      <c r="Z36" s="34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4"/>
      <c r="Z40" s="34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4"/>
      <c r="Z44" s="34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customHeight="1" x14ac:dyDescent="0.25">
      <c r="A49" s="379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3"/>
      <c r="Z49" s="343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40</v>
      </c>
      <c r="W51" s="349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157.5</v>
      </c>
      <c r="W52" s="349">
        <f>IFERROR(IF(V52="",0,CEILING((V52/$H52),1)*$H52),"")</f>
        <v>159.30000000000001</v>
      </c>
      <c r="X52" s="36">
        <f>IFERROR(IF(W52=0,"",ROUNDUP(W52/H52,0)*0.00753),"")</f>
        <v>0.44427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62.037037037037031</v>
      </c>
      <c r="W53" s="350">
        <f>IFERROR(W51/H51,"0")+IFERROR(W52/H52,"0")</f>
        <v>63</v>
      </c>
      <c r="X53" s="350">
        <f>IFERROR(IF(X51="",0,X51),"0")+IFERROR(IF(X52="",0,X52),"0")</f>
        <v>0.53127000000000002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197.5</v>
      </c>
      <c r="W54" s="350">
        <f>IFERROR(SUM(W51:W52),"0")</f>
        <v>202.5</v>
      </c>
      <c r="X54" s="37"/>
      <c r="Y54" s="351"/>
      <c r="Z54" s="351"/>
    </row>
    <row r="55" spans="1:53" ht="16.5" customHeight="1" x14ac:dyDescent="0.25">
      <c r="A55" s="379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3"/>
      <c r="Z55" s="343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250</v>
      </c>
      <c r="W57" s="349">
        <f>IFERROR(IF(V57="",0,CEILING((V57/$H57),1)*$H57),"")</f>
        <v>259.20000000000005</v>
      </c>
      <c r="X57" s="36">
        <f>IFERROR(IF(W57=0,"",ROUNDUP(W57/H57,0)*0.02175),"")</f>
        <v>0.52200000000000002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360</v>
      </c>
      <c r="W59" s="349">
        <f>IFERROR(IF(V59="",0,CEILING((V59/$H59),1)*$H59),"")</f>
        <v>360</v>
      </c>
      <c r="X59" s="36">
        <f>IFERROR(IF(W59=0,"",ROUNDUP(W59/H59,0)*0.00937),"")</f>
        <v>0.74960000000000004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103.14814814814815</v>
      </c>
      <c r="W61" s="350">
        <f>IFERROR(W57/H57,"0")+IFERROR(W58/H58,"0")+IFERROR(W59/H59,"0")+IFERROR(W60/H60,"0")</f>
        <v>104</v>
      </c>
      <c r="X61" s="350">
        <f>IFERROR(IF(X57="",0,X57),"0")+IFERROR(IF(X58="",0,X58),"0")+IFERROR(IF(X59="",0,X59),"0")+IFERROR(IF(X60="",0,X60),"0")</f>
        <v>1.2716000000000001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610</v>
      </c>
      <c r="W62" s="350">
        <f>IFERROR(SUM(W57:W60),"0")</f>
        <v>619.20000000000005</v>
      </c>
      <c r="X62" s="37"/>
      <c r="Y62" s="351"/>
      <c r="Z62" s="351"/>
    </row>
    <row r="63" spans="1:53" ht="16.5" customHeight="1" x14ac:dyDescent="0.25">
      <c r="A63" s="379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3"/>
      <c r="Z63" s="343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4"/>
      <c r="Z64" s="344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3"/>
      <c r="S66" s="34"/>
      <c r="T66" s="34"/>
      <c r="U66" s="35" t="s">
        <v>65</v>
      </c>
      <c r="V66" s="348">
        <v>60</v>
      </c>
      <c r="W66" s="349">
        <f t="shared" si="2"/>
        <v>67.199999999999989</v>
      </c>
      <c r="X66" s="36">
        <f t="shared" si="3"/>
        <v>0.1305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400</v>
      </c>
      <c r="W69" s="349">
        <f t="shared" si="2"/>
        <v>410.40000000000003</v>
      </c>
      <c r="X69" s="36">
        <f t="shared" si="3"/>
        <v>0.8264999999999999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50</v>
      </c>
      <c r="W71" s="349">
        <f t="shared" si="2"/>
        <v>56</v>
      </c>
      <c r="X71" s="36">
        <f t="shared" si="3"/>
        <v>0.10874999999999999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5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3"/>
      <c r="S74" s="34"/>
      <c r="T74" s="34"/>
      <c r="U74" s="35" t="s">
        <v>65</v>
      </c>
      <c r="V74" s="348">
        <v>200</v>
      </c>
      <c r="W74" s="349">
        <f t="shared" si="2"/>
        <v>200</v>
      </c>
      <c r="X74" s="36">
        <f t="shared" si="4"/>
        <v>0.46849999999999997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360</v>
      </c>
      <c r="W79" s="349">
        <f t="shared" si="2"/>
        <v>360</v>
      </c>
      <c r="X79" s="36">
        <f t="shared" si="4"/>
        <v>0.74960000000000004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44</v>
      </c>
      <c r="W80" s="349">
        <f t="shared" si="2"/>
        <v>44.800000000000004</v>
      </c>
      <c r="X80" s="36">
        <f>IFERROR(IF(W80=0,"",ROUNDUP(W80/H80,0)*0.00753),"")</f>
        <v>0.10542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540</v>
      </c>
      <c r="W84" s="349">
        <f t="shared" si="2"/>
        <v>540</v>
      </c>
      <c r="X84" s="36">
        <f>IFERROR(IF(W84=0,"",ROUNDUP(W84/H84,0)*0.00937),"")</f>
        <v>1.1244000000000001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310.60846560846562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313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3.5136699999999998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1654</v>
      </c>
      <c r="W87" s="350">
        <f>IFERROR(SUM(W65:W85),"0")</f>
        <v>1678.3999999999999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4"/>
      <c r="Z88" s="344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4"/>
      <c r="Z95" s="344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35</v>
      </c>
      <c r="W103" s="349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12.5</v>
      </c>
      <c r="W104" s="350">
        <f>IFERROR(W96/H96,"0")+IFERROR(W97/H97,"0")+IFERROR(W98/H98,"0")+IFERROR(W99/H99,"0")+IFERROR(W100/H100,"0")+IFERROR(W101/H101,"0")+IFERROR(W102/H102,"0")+IFERROR(W103/H103,"0")</f>
        <v>13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35</v>
      </c>
      <c r="W105" s="350">
        <f>IFERROR(SUM(W96:W103),"0")</f>
        <v>36.4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4"/>
      <c r="Z106" s="344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120</v>
      </c>
      <c r="W108" s="349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60</v>
      </c>
      <c r="W109" s="349">
        <f t="shared" si="6"/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">
        <v>191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56.1</v>
      </c>
      <c r="W113" s="349">
        <f t="shared" si="6"/>
        <v>58.080000000000005</v>
      </c>
      <c r="X113" s="36">
        <f>IFERROR(IF(W113=0,"",ROUNDUP(W113/H113,0)*0.00753),"")</f>
        <v>0.16566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540</v>
      </c>
      <c r="W114" s="349">
        <f t="shared" si="6"/>
        <v>540</v>
      </c>
      <c r="X114" s="36">
        <f>IFERROR(IF(W114=0,"",ROUNDUP(W114/H114,0)*0.00753),"")</f>
        <v>1.506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15</v>
      </c>
      <c r="W117" s="349">
        <f t="shared" si="6"/>
        <v>15</v>
      </c>
      <c r="X117" s="36">
        <f>IFERROR(IF(W117=0,"",ROUNDUP(W117/H117,0)*0.00753),"")</f>
        <v>3.7650000000000003E-2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247.67857142857144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250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2.2095600000000002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791.1</v>
      </c>
      <c r="W120" s="350">
        <f>IFERROR(SUM(W107:W118),"0")</f>
        <v>806.28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4"/>
      <c r="Z121" s="344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29" t="s">
        <v>212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70</v>
      </c>
      <c r="W125" s="349">
        <f t="shared" si="7"/>
        <v>75.600000000000009</v>
      </c>
      <c r="X125" s="36">
        <f>IFERROR(IF(W125=0,"",ROUNDUP(W125/H125,0)*0.02175),"")</f>
        <v>0.19574999999999998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33</v>
      </c>
      <c r="W127" s="349">
        <f t="shared" si="7"/>
        <v>33.659999999999997</v>
      </c>
      <c r="X127" s="36">
        <f>IFERROR(IF(W127=0,"",ROUNDUP(W127/H127,0)*0.00753),"")</f>
        <v>0.12801000000000001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25</v>
      </c>
      <c r="W129" s="350">
        <f>IFERROR(W122/H122,"0")+IFERROR(W123/H123,"0")+IFERROR(W124/H124,"0")+IFERROR(W125/H125,"0")+IFERROR(W126/H126,"0")+IFERROR(W127/H127,"0")+IFERROR(W128/H128,"0")</f>
        <v>26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0.32375999999999999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103</v>
      </c>
      <c r="W130" s="350">
        <f>IFERROR(SUM(W122:W128),"0")</f>
        <v>109.26</v>
      </c>
      <c r="X130" s="37"/>
      <c r="Y130" s="351"/>
      <c r="Z130" s="351"/>
    </row>
    <row r="131" spans="1:53" ht="16.5" customHeight="1" x14ac:dyDescent="0.25">
      <c r="A131" s="379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3"/>
      <c r="Z131" s="343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4"/>
      <c r="Z132" s="344"/>
    </row>
    <row r="133" spans="1:53" ht="27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400</v>
      </c>
      <c r="W134" s="349">
        <f>IFERROR(IF(V134="",0,CEILING((V134/$H134),1)*$H134),"")</f>
        <v>403.20000000000005</v>
      </c>
      <c r="X134" s="36">
        <f>IFERROR(IF(W134=0,"",ROUNDUP(W134/H134,0)*0.02175),"")</f>
        <v>1.044</v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450</v>
      </c>
      <c r="W136" s="349">
        <f>IFERROR(IF(V136="",0,CEILING((V136/$H136),1)*$H136),"")</f>
        <v>450.90000000000003</v>
      </c>
      <c r="X136" s="36">
        <f>IFERROR(IF(W136=0,"",ROUNDUP(W136/H136,0)*0.00753),"")</f>
        <v>1.2575100000000001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214.28571428571428</v>
      </c>
      <c r="W137" s="350">
        <f>IFERROR(W133/H133,"0")+IFERROR(W134/H134,"0")+IFERROR(W135/H135,"0")+IFERROR(W136/H136,"0")</f>
        <v>215</v>
      </c>
      <c r="X137" s="350">
        <f>IFERROR(IF(X133="",0,X133),"0")+IFERROR(IF(X134="",0,X134),"0")+IFERROR(IF(X135="",0,X135),"0")+IFERROR(IF(X136="",0,X136),"0")</f>
        <v>2.3015100000000004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850</v>
      </c>
      <c r="W138" s="350">
        <f>IFERROR(SUM(W133:W136),"0")</f>
        <v>854.10000000000014</v>
      </c>
      <c r="X138" s="37"/>
      <c r="Y138" s="351"/>
      <c r="Z138" s="351"/>
    </row>
    <row r="139" spans="1:53" ht="27.75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customHeight="1" x14ac:dyDescent="0.25">
      <c r="A140" s="379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3"/>
      <c r="Z140" s="343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4"/>
      <c r="Z141" s="344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9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3"/>
      <c r="Z147" s="343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60</v>
      </c>
      <c r="W149" s="349">
        <f t="shared" ref="W149:W157" si="8">IFERROR(IF(V149="",0,CEILING((V149/$H149),1)*$H149),"")</f>
        <v>63</v>
      </c>
      <c r="X149" s="36">
        <f>IFERROR(IF(W149=0,"",ROUNDUP(W149/H149,0)*0.00753),"")</f>
        <v>0.11295000000000001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30</v>
      </c>
      <c r="W150" s="349">
        <f t="shared" si="8"/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70</v>
      </c>
      <c r="W151" s="349">
        <f t="shared" si="8"/>
        <v>71.400000000000006</v>
      </c>
      <c r="X151" s="36">
        <f>IFERROR(IF(W151=0,"",ROUNDUP(W151/H151,0)*0.00753),"")</f>
        <v>0.12801000000000001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59.499999999999993</v>
      </c>
      <c r="W154" s="349">
        <f t="shared" si="8"/>
        <v>60.900000000000006</v>
      </c>
      <c r="X154" s="36">
        <f>IFERROR(IF(W154=0,"",ROUNDUP(W154/H154,0)*0.00502),"")</f>
        <v>0.14558000000000001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140</v>
      </c>
      <c r="W155" s="349">
        <f t="shared" si="8"/>
        <v>140.70000000000002</v>
      </c>
      <c r="X155" s="36">
        <f>IFERROR(IF(W155=0,"",ROUNDUP(W155/H155,0)*0.00502),"")</f>
        <v>0.33634000000000003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183.09523809523807</v>
      </c>
      <c r="W158" s="350">
        <f>IFERROR(W149/H149,"0")+IFERROR(W150/H150,"0")+IFERROR(W151/H151,"0")+IFERROR(W152/H152,"0")+IFERROR(W153/H153,"0")+IFERROR(W154/H154,"0")+IFERROR(W155/H155,"0")+IFERROR(W156/H156,"0")+IFERROR(W157/H157,"0")</f>
        <v>186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1.0341200000000002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464.5</v>
      </c>
      <c r="W159" s="350">
        <f>IFERROR(SUM(W149:W157),"0")</f>
        <v>474.6</v>
      </c>
      <c r="X159" s="37"/>
      <c r="Y159" s="351"/>
      <c r="Z159" s="351"/>
    </row>
    <row r="160" spans="1:53" ht="16.5" customHeight="1" x14ac:dyDescent="0.25">
      <c r="A160" s="379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3"/>
      <c r="Z160" s="343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4"/>
      <c r="Z161" s="344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50</v>
      </c>
      <c r="W162" s="349">
        <f>IFERROR(IF(V162="",0,CEILING((V162/$H162),1)*$H162),"")</f>
        <v>54</v>
      </c>
      <c r="X162" s="36">
        <f>IFERROR(IF(W162=0,"",ROUNDUP(W162/H162,0)*0.02175),"")</f>
        <v>0.10874999999999999</v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4.6296296296296298</v>
      </c>
      <c r="W164" s="350">
        <f>IFERROR(W162/H162,"0")+IFERROR(W163/H163,"0")</f>
        <v>5</v>
      </c>
      <c r="X164" s="350">
        <f>IFERROR(IF(X162="",0,X162),"0")+IFERROR(IF(X163="",0,X163),"0")</f>
        <v>0.10874999999999999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50</v>
      </c>
      <c r="W165" s="350">
        <f>IFERROR(SUM(W162:W163),"0")</f>
        <v>54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4"/>
      <c r="Z166" s="344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80</v>
      </c>
      <c r="W172" s="349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80</v>
      </c>
      <c r="W173" s="349">
        <f>IFERROR(IF(V173="",0,CEILING((V173/$H173),1)*$H173),"")</f>
        <v>81</v>
      </c>
      <c r="X173" s="36">
        <f>IFERROR(IF(W173=0,"",ROUNDUP(W173/H173,0)*0.00937),"")</f>
        <v>0.14055000000000001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90</v>
      </c>
      <c r="W174" s="349">
        <f>IFERROR(IF(V174="",0,CEILING((V174/$H174),1)*$H174),"")</f>
        <v>91.800000000000011</v>
      </c>
      <c r="X174" s="36">
        <f>IFERROR(IF(W174=0,"",ROUNDUP(W174/H174,0)*0.00937),"")</f>
        <v>0.15928999999999999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100</v>
      </c>
      <c r="W175" s="349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64.81481481481481</v>
      </c>
      <c r="W176" s="350">
        <f>IFERROR(W172/H172,"0")+IFERROR(W173/H173,"0")+IFERROR(W174/H174,"0")+IFERROR(W175/H175,"0")</f>
        <v>66</v>
      </c>
      <c r="X176" s="350">
        <f>IFERROR(IF(X172="",0,X172),"0")+IFERROR(IF(X173="",0,X173),"0")+IFERROR(IF(X174="",0,X174),"0")+IFERROR(IF(X175="",0,X175),"0")</f>
        <v>0.61841999999999997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350</v>
      </c>
      <c r="W177" s="350">
        <f>IFERROR(SUM(W172:W175),"0")</f>
        <v>356.40000000000003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4"/>
      <c r="Z178" s="344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200</v>
      </c>
      <c r="W180" s="349">
        <f t="shared" si="9"/>
        <v>200.1</v>
      </c>
      <c r="X180" s="36">
        <f>IFERROR(IF(W180=0,"",ROUNDUP(W180/H180,0)*0.02175),"")</f>
        <v>0.50024999999999997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280</v>
      </c>
      <c r="W185" s="349">
        <f t="shared" si="9"/>
        <v>280.8</v>
      </c>
      <c r="X185" s="36">
        <f>IFERROR(IF(W185=0,"",ROUNDUP(W185/H185,0)*0.00753),"")</f>
        <v>0.88101000000000007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440</v>
      </c>
      <c r="W187" s="349">
        <f t="shared" si="9"/>
        <v>441.59999999999997</v>
      </c>
      <c r="X187" s="36">
        <f>IFERROR(IF(W187=0,"",ROUNDUP(W187/H187,0)*0.00753),"")</f>
        <v>1.3855200000000001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280</v>
      </c>
      <c r="W189" s="349">
        <f t="shared" si="9"/>
        <v>280.8</v>
      </c>
      <c r="X189" s="36">
        <f t="shared" ref="X189:X195" si="10">IFERROR(IF(W189=0,"",ROUNDUP(W189/H189,0)*0.00753),"")</f>
        <v>0.88101000000000007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520</v>
      </c>
      <c r="W191" s="349">
        <f t="shared" si="9"/>
        <v>520.79999999999995</v>
      </c>
      <c r="X191" s="36">
        <f t="shared" si="10"/>
        <v>1.63401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92</v>
      </c>
      <c r="W194" s="349">
        <f t="shared" si="9"/>
        <v>93.6</v>
      </c>
      <c r="X194" s="36">
        <f t="shared" si="10"/>
        <v>0.29366999999999999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280</v>
      </c>
      <c r="W195" s="349">
        <f t="shared" si="9"/>
        <v>280.8</v>
      </c>
      <c r="X195" s="36">
        <f t="shared" si="10"/>
        <v>0.88101000000000007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811.32183908045977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814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6.45648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2092</v>
      </c>
      <c r="W197" s="350">
        <f>IFERROR(SUM(W179:W195),"0")</f>
        <v>2098.5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4"/>
      <c r="Z198" s="344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20</v>
      </c>
      <c r="W201" s="349">
        <f>IFERROR(IF(V201="",0,CEILING((V201/$H201),1)*$H201),"")</f>
        <v>21.599999999999998</v>
      </c>
      <c r="X201" s="36">
        <f>IFERROR(IF(W201=0,"",ROUNDUP(W201/H201,0)*0.00753),"")</f>
        <v>6.7769999999999997E-2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32</v>
      </c>
      <c r="W202" s="349">
        <f>IFERROR(IF(V202="",0,CEILING((V202/$H202),1)*$H202),"")</f>
        <v>33.6</v>
      </c>
      <c r="X202" s="36">
        <f>IFERROR(IF(W202=0,"",ROUNDUP(W202/H202,0)*0.00753),"")</f>
        <v>0.10542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21.666666666666668</v>
      </c>
      <c r="W203" s="350">
        <f>IFERROR(W199/H199,"0")+IFERROR(W200/H200,"0")+IFERROR(W201/H201,"0")+IFERROR(W202/H202,"0")</f>
        <v>23</v>
      </c>
      <c r="X203" s="350">
        <f>IFERROR(IF(X199="",0,X199),"0")+IFERROR(IF(X200="",0,X200),"0")+IFERROR(IF(X201="",0,X201),"0")+IFERROR(IF(X202="",0,X202),"0")</f>
        <v>0.17319000000000001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52</v>
      </c>
      <c r="W204" s="350">
        <f>IFERROR(SUM(W199:W202),"0")</f>
        <v>55.2</v>
      </c>
      <c r="X204" s="37"/>
      <c r="Y204" s="351"/>
      <c r="Z204" s="351"/>
    </row>
    <row r="205" spans="1:53" ht="16.5" customHeight="1" x14ac:dyDescent="0.25">
      <c r="A205" s="379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3"/>
      <c r="Z205" s="343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4"/>
      <c r="Z206" s="344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3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60</v>
      </c>
      <c r="W209" s="349">
        <f t="shared" si="11"/>
        <v>69.599999999999994</v>
      </c>
      <c r="X209" s="36">
        <f>IFERROR(IF(W209=0,"",ROUNDUP(W209/H209,0)*0.02175),"")</f>
        <v>0.1305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19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5.1724137931034484</v>
      </c>
      <c r="W213" s="350">
        <f>IFERROR(W207/H207,"0")+IFERROR(W208/H208,"0")+IFERROR(W209/H209,"0")+IFERROR(W210/H210,"0")+IFERROR(W211/H211,"0")+IFERROR(W212/H212,"0")</f>
        <v>6</v>
      </c>
      <c r="X213" s="350">
        <f>IFERROR(IF(X207="",0,X207),"0")+IFERROR(IF(X208="",0,X208),"0")+IFERROR(IF(X209="",0,X209),"0")+IFERROR(IF(X210="",0,X210),"0")+IFERROR(IF(X211="",0,X211),"0")+IFERROR(IF(X212="",0,X212),"0")</f>
        <v>0.1305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60</v>
      </c>
      <c r="W214" s="350">
        <f>IFERROR(SUM(W207:W212),"0")</f>
        <v>69.599999999999994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175</v>
      </c>
      <c r="W216" s="349">
        <f>IFERROR(IF(V216="",0,CEILING((V216/$H216),1)*$H216),"")</f>
        <v>176.4</v>
      </c>
      <c r="X216" s="36">
        <f>IFERROR(IF(W216=0,"",ROUNDUP(W216/H216,0)*0.00502),"")</f>
        <v>0.42168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83.333333333333329</v>
      </c>
      <c r="W217" s="350">
        <f>IFERROR(W216/H216,"0")</f>
        <v>84</v>
      </c>
      <c r="X217" s="350">
        <f>IFERROR(IF(X216="",0,X216),"0")</f>
        <v>0.42168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175</v>
      </c>
      <c r="W218" s="350">
        <f>IFERROR(SUM(W216:W216),"0")</f>
        <v>176.4</v>
      </c>
      <c r="X218" s="37"/>
      <c r="Y218" s="351"/>
      <c r="Z218" s="351"/>
    </row>
    <row r="219" spans="1:53" ht="16.5" customHeight="1" x14ac:dyDescent="0.25">
      <c r="A219" s="379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3"/>
      <c r="Z219" s="343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4"/>
      <c r="Z220" s="344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7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64</v>
      </c>
      <c r="W226" s="349">
        <f t="shared" si="12"/>
        <v>64</v>
      </c>
      <c r="X226" s="36">
        <f>IFERROR(IF(W226=0,"",ROUNDUP(W226/H226,0)*0.00937),"")</f>
        <v>0.14992</v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16</v>
      </c>
      <c r="W227" s="350">
        <f>IFERROR(W221/H221,"0")+IFERROR(W222/H222,"0")+IFERROR(W223/H223,"0")+IFERROR(W224/H224,"0")+IFERROR(W225/H225,"0")+IFERROR(W226/H226,"0")</f>
        <v>16</v>
      </c>
      <c r="X227" s="350">
        <f>IFERROR(IF(X221="",0,X221),"0")+IFERROR(IF(X222="",0,X222),"0")+IFERROR(IF(X223="",0,X223),"0")+IFERROR(IF(X224="",0,X224),"0")+IFERROR(IF(X225="",0,X225),"0")+IFERROR(IF(X226="",0,X226),"0")</f>
        <v>0.14992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64</v>
      </c>
      <c r="W228" s="350">
        <f>IFERROR(SUM(W221:W226),"0")</f>
        <v>64</v>
      </c>
      <c r="X228" s="37"/>
      <c r="Y228" s="351"/>
      <c r="Z228" s="351"/>
    </row>
    <row r="229" spans="1:53" ht="16.5" customHeight="1" x14ac:dyDescent="0.25">
      <c r="A229" s="379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3"/>
      <c r="Z229" s="343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4"/>
      <c r="Z230" s="344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19.600000000000001</v>
      </c>
      <c r="W256" s="349">
        <f>IFERROR(IF(V256="",0,CEILING((V256/$H256),1)*$H256),"")</f>
        <v>20.16</v>
      </c>
      <c r="X256" s="36">
        <f>IFERROR(IF(W256=0,"",ROUNDUP(W256/H256,0)*0.00502),"")</f>
        <v>6.0240000000000002E-2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14.047619047619049</v>
      </c>
      <c r="W257" s="350">
        <f>IFERROR(W253/H253,"0")+IFERROR(W254/H254,"0")+IFERROR(W255/H255,"0")+IFERROR(W256/H256,"0")</f>
        <v>15</v>
      </c>
      <c r="X257" s="350">
        <f>IFERROR(IF(X253="",0,X253),"0")+IFERROR(IF(X254="",0,X254),"0")+IFERROR(IF(X255="",0,X255),"0")+IFERROR(IF(X256="",0,X256),"0")</f>
        <v>8.2830000000000001E-2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29.6</v>
      </c>
      <c r="W258" s="350">
        <f>IFERROR(SUM(W253:W256),"0")</f>
        <v>32.760000000000005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4"/>
      <c r="Z259" s="344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52.8</v>
      </c>
      <c r="W266" s="349">
        <f t="shared" si="15"/>
        <v>53.46</v>
      </c>
      <c r="X266" s="36">
        <f>IFERROR(IF(W266=0,"",ROUNDUP(W266/H266,0)*0.00753),"")</f>
        <v>0.20331000000000002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33</v>
      </c>
      <c r="W267" s="349">
        <f t="shared" si="15"/>
        <v>33.659999999999997</v>
      </c>
      <c r="X267" s="36">
        <f>IFERROR(IF(W267=0,"",ROUNDUP(W267/H267,0)*0.00753),"")</f>
        <v>0.12801000000000001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43.333333333333329</v>
      </c>
      <c r="W268" s="350">
        <f>IFERROR(W260/H260,"0")+IFERROR(W261/H261,"0")+IFERROR(W262/H262,"0")+IFERROR(W263/H263,"0")+IFERROR(W264/H264,"0")+IFERROR(W265/H265,"0")+IFERROR(W266/H266,"0")+IFERROR(W267/H267,"0")</f>
        <v>44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0.33132000000000006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85.8</v>
      </c>
      <c r="W269" s="350">
        <f>IFERROR(SUM(W260:W267),"0")</f>
        <v>87.12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60</v>
      </c>
      <c r="W271" s="349">
        <f>IFERROR(IF(V271="",0,CEILING((V271/$H271),1)*$H271),"")</f>
        <v>67.2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500</v>
      </c>
      <c r="W272" s="349">
        <f>IFERROR(IF(V272="",0,CEILING((V272/$H272),1)*$H272),"")</f>
        <v>507</v>
      </c>
      <c r="X272" s="36">
        <f>IFERROR(IF(W272=0,"",ROUNDUP(W272/H272,0)*0.02175),"")</f>
        <v>1.4137499999999998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50</v>
      </c>
      <c r="W273" s="349">
        <f>IFERROR(IF(V273="",0,CEILING((V273/$H273),1)*$H273),"")</f>
        <v>50.400000000000006</v>
      </c>
      <c r="X273" s="36">
        <f>IFERROR(IF(W273=0,"",ROUNDUP(W273/H273,0)*0.02175),"")</f>
        <v>0.1305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77.19780219780219</v>
      </c>
      <c r="W274" s="350">
        <f>IFERROR(W271/H271,"0")+IFERROR(W272/H272,"0")+IFERROR(W273/H273,"0")</f>
        <v>79</v>
      </c>
      <c r="X274" s="350">
        <f>IFERROR(IF(X271="",0,X271),"0")+IFERROR(IF(X272="",0,X272),"0")+IFERROR(IF(X273="",0,X273),"0")</f>
        <v>1.7182499999999998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610</v>
      </c>
      <c r="W275" s="350">
        <f>IFERROR(SUM(W271:W273),"0")</f>
        <v>624.6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4"/>
      <c r="Z276" s="344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8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4"/>
      <c r="Z282" s="344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9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3"/>
      <c r="Z288" s="343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4"/>
      <c r="Z289" s="344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4"/>
      <c r="Z300" s="344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9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3"/>
      <c r="Z305" s="343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24</v>
      </c>
      <c r="W307" s="349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13.333333333333332</v>
      </c>
      <c r="W308" s="350">
        <f>IFERROR(W307/H307,"0")</f>
        <v>14</v>
      </c>
      <c r="X308" s="350">
        <f>IFERROR(IF(X307="",0,X307),"0")</f>
        <v>0.10542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24</v>
      </c>
      <c r="W309" s="350">
        <f>IFERROR(SUM(W307:W307),"0")</f>
        <v>25.2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4"/>
      <c r="Z310" s="344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840</v>
      </c>
      <c r="W312" s="349">
        <f>IFERROR(IF(V312="",0,CEILING((V312/$H312),1)*$H312),"")</f>
        <v>840</v>
      </c>
      <c r="X312" s="36">
        <f>IFERROR(IF(W312=0,"",ROUNDUP(W312/H312,0)*0.00753),"")</f>
        <v>3.012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385</v>
      </c>
      <c r="W313" s="349">
        <f>IFERROR(IF(V313="",0,CEILING((V313/$H313),1)*$H313),"")</f>
        <v>386.40000000000003</v>
      </c>
      <c r="X313" s="36">
        <f>IFERROR(IF(W313=0,"",ROUNDUP(W313/H313,0)*0.00753),"")</f>
        <v>1.3855200000000001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583.33333333333326</v>
      </c>
      <c r="W314" s="350">
        <f>IFERROR(W311/H311,"0")+IFERROR(W312/H312,"0")+IFERROR(W313/H313,"0")</f>
        <v>584</v>
      </c>
      <c r="X314" s="350">
        <f>IFERROR(IF(X311="",0,X311),"0")+IFERROR(IF(X312="",0,X312),"0")+IFERROR(IF(X313="",0,X313),"0")</f>
        <v>4.3975200000000001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1225</v>
      </c>
      <c r="W315" s="350">
        <f>IFERROR(SUM(W311:W313),"0")</f>
        <v>1226.4000000000001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38</v>
      </c>
      <c r="W317" s="349">
        <f>IFERROR(IF(V317="",0,CEILING((V317/$H317),1)*$H317),"")</f>
        <v>38.76</v>
      </c>
      <c r="X317" s="36">
        <f>IFERROR(IF(W317=0,"",ROUNDUP(W317/H317,0)*0.00753),"")</f>
        <v>0.12801000000000001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16.666666666666668</v>
      </c>
      <c r="W318" s="350">
        <f>IFERROR(W317/H317,"0")</f>
        <v>17</v>
      </c>
      <c r="X318" s="350">
        <f>IFERROR(IF(X317="",0,X317),"0")</f>
        <v>0.12801000000000001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38</v>
      </c>
      <c r="W319" s="350">
        <f>IFERROR(SUM(W317:W317),"0")</f>
        <v>38.76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4"/>
      <c r="Z320" s="344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customHeight="1" x14ac:dyDescent="0.25">
      <c r="A325" s="379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3"/>
      <c r="Z325" s="343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4"/>
      <c r="Z326" s="344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customHeight="1" x14ac:dyDescent="0.25">
      <c r="A331" s="379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3"/>
      <c r="Z331" s="343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4"/>
      <c r="Z332" s="344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2100</v>
      </c>
      <c r="W334" s="349">
        <f t="shared" si="17"/>
        <v>2100</v>
      </c>
      <c r="X334" s="36">
        <f>IFERROR(IF(W334=0,"",ROUNDUP(W334/H334,0)*0.02175),"")</f>
        <v>3.0449999999999999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500</v>
      </c>
      <c r="W336" s="349">
        <f t="shared" si="17"/>
        <v>510</v>
      </c>
      <c r="X336" s="36">
        <f>IFERROR(IF(W336=0,"",ROUNDUP(W336/H336,0)*0.02175),"")</f>
        <v>0.73949999999999994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1100</v>
      </c>
      <c r="W338" s="349">
        <f t="shared" si="17"/>
        <v>1110</v>
      </c>
      <c r="X338" s="36">
        <f>IFERROR(IF(W338=0,"",ROUNDUP(W338/H338,0)*0.02175),"")</f>
        <v>1.6094999999999999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15</v>
      </c>
      <c r="W340" s="349">
        <f t="shared" si="17"/>
        <v>15</v>
      </c>
      <c r="X340" s="36">
        <f>IFERROR(IF(W340=0,"",ROUNDUP(W340/H340,0)*0.00937),"")</f>
        <v>2.811E-2</v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259.66666666666669</v>
      </c>
      <c r="W341" s="350">
        <f>IFERROR(W333/H333,"0")+IFERROR(W334/H334,"0")+IFERROR(W335/H335,"0")+IFERROR(W336/H336,"0")+IFERROR(W337/H337,"0")+IFERROR(W338/H338,"0")+IFERROR(W339/H339,"0")+IFERROR(W340/H340,"0")</f>
        <v>261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5.5158100000000001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3765</v>
      </c>
      <c r="W342" s="350">
        <f>IFERROR(SUM(W333:W340),"0")</f>
        <v>3785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1650</v>
      </c>
      <c r="W344" s="349">
        <f>IFERROR(IF(V344="",0,CEILING((V344/$H344),1)*$H344),"")</f>
        <v>1650</v>
      </c>
      <c r="X344" s="36">
        <f>IFERROR(IF(W344=0,"",ROUNDUP(W344/H344,0)*0.02175),"")</f>
        <v>2.3924999999999996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8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112</v>
      </c>
      <c r="W347" s="350">
        <f>IFERROR(W344/H344,"0")+IFERROR(W345/H345,"0")+IFERROR(W346/H346,"0")</f>
        <v>112</v>
      </c>
      <c r="X347" s="350">
        <f>IFERROR(IF(X344="",0,X344),"0")+IFERROR(IF(X345="",0,X345),"0")+IFERROR(IF(X346="",0,X346),"0")</f>
        <v>2.4112399999999998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1658</v>
      </c>
      <c r="W348" s="350">
        <f>IFERROR(SUM(W344:W346),"0")</f>
        <v>1658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4"/>
      <c r="Z349" s="344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40</v>
      </c>
      <c r="W355" s="349">
        <f>IFERROR(IF(V355="",0,CEILING((V355/$H355),1)*$H355),"")</f>
        <v>46.8</v>
      </c>
      <c r="X355" s="36">
        <f>IFERROR(IF(W355=0,"",ROUNDUP(W355/H355,0)*0.02175),"")</f>
        <v>0.1305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5.1282051282051286</v>
      </c>
      <c r="W356" s="350">
        <f>IFERROR(W355/H355,"0")</f>
        <v>6</v>
      </c>
      <c r="X356" s="350">
        <f>IFERROR(IF(X355="",0,X355),"0")</f>
        <v>0.1305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40</v>
      </c>
      <c r="W357" s="350">
        <f>IFERROR(SUM(W355:W355),"0")</f>
        <v>46.8</v>
      </c>
      <c r="X357" s="37"/>
      <c r="Y357" s="351"/>
      <c r="Z357" s="351"/>
    </row>
    <row r="358" spans="1:53" ht="16.5" customHeight="1" x14ac:dyDescent="0.25">
      <c r="A358" s="379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3"/>
      <c r="Z358" s="343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30</v>
      </c>
      <c r="W360" s="349">
        <f>IFERROR(IF(V360="",0,CEILING((V360/$H360),1)*$H360),"")</f>
        <v>36</v>
      </c>
      <c r="X360" s="36">
        <f>IFERROR(IF(W360=0,"",ROUNDUP(W360/H360,0)*0.02175),"")</f>
        <v>6.5250000000000002E-2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2.5</v>
      </c>
      <c r="W365" s="350">
        <f>IFERROR(W360/H360,"0")+IFERROR(W361/H361,"0")+IFERROR(W362/H362,"0")+IFERROR(W363/H363,"0")+IFERROR(W364/H364,"0")</f>
        <v>3</v>
      </c>
      <c r="X365" s="350">
        <f>IFERROR(IF(X360="",0,X360),"0")+IFERROR(IF(X361="",0,X361),"0")+IFERROR(IF(X362="",0,X362),"0")+IFERROR(IF(X363="",0,X363),"0")+IFERROR(IF(X364="",0,X364),"0")</f>
        <v>6.5250000000000002E-2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30</v>
      </c>
      <c r="W366" s="350">
        <f>IFERROR(SUM(W360:W364),"0")</f>
        <v>36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4"/>
      <c r="Z367" s="344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20</v>
      </c>
      <c r="W373" s="349">
        <f>IFERROR(IF(V373="",0,CEILING((V373/$H373),1)*$H373),"")</f>
        <v>23.4</v>
      </c>
      <c r="X373" s="36">
        <f>IFERROR(IF(W373=0,"",ROUNDUP(W373/H373,0)*0.02175),"")</f>
        <v>6.5250000000000002E-2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2.5641025641025643</v>
      </c>
      <c r="W377" s="350">
        <f>IFERROR(W373/H373,"0")+IFERROR(W374/H374,"0")+IFERROR(W375/H375,"0")+IFERROR(W376/H376,"0")</f>
        <v>3</v>
      </c>
      <c r="X377" s="350">
        <f>IFERROR(IF(X373="",0,X373),"0")+IFERROR(IF(X374="",0,X374),"0")+IFERROR(IF(X375="",0,X375),"0")+IFERROR(IF(X376="",0,X376),"0")</f>
        <v>6.5250000000000002E-2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20</v>
      </c>
      <c r="W378" s="350">
        <f>IFERROR(SUM(W373:W376),"0")</f>
        <v>23.4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4"/>
      <c r="Z379" s="344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customHeight="1" x14ac:dyDescent="0.25">
      <c r="A384" s="379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3"/>
      <c r="Z384" s="343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4"/>
      <c r="Z385" s="344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45</v>
      </c>
      <c r="W387" s="349">
        <f>IFERROR(IF(V387="",0,CEILING((V387/$H387),1)*$H387),"")</f>
        <v>45.900000000000006</v>
      </c>
      <c r="X387" s="36">
        <f>IFERROR(IF(W387=0,"",ROUNDUP(W387/H387,0)*0.00753),"")</f>
        <v>0.12801000000000001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16.666666666666664</v>
      </c>
      <c r="W388" s="350">
        <f>IFERROR(W386/H386,"0")+IFERROR(W387/H387,"0")</f>
        <v>17</v>
      </c>
      <c r="X388" s="350">
        <f>IFERROR(IF(X386="",0,X386),"0")+IFERROR(IF(X387="",0,X387),"0")</f>
        <v>0.12801000000000001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45</v>
      </c>
      <c r="W389" s="350">
        <f>IFERROR(SUM(W386:W387),"0")</f>
        <v>45.900000000000006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4"/>
      <c r="Z390" s="344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100</v>
      </c>
      <c r="W393" s="349">
        <f t="shared" si="18"/>
        <v>100.80000000000001</v>
      </c>
      <c r="X393" s="36">
        <f>IFERROR(IF(W393=0,"",ROUNDUP(W393/H393,0)*0.00753),"")</f>
        <v>0.18071999999999999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196</v>
      </c>
      <c r="W394" s="349">
        <f t="shared" si="18"/>
        <v>196.56</v>
      </c>
      <c r="X394" s="36">
        <f>IFERROR(IF(W394=0,"",ROUNDUP(W394/H394,0)*0.00753),"")</f>
        <v>0.88101000000000007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87.5</v>
      </c>
      <c r="W398" s="349">
        <f t="shared" si="18"/>
        <v>88.2</v>
      </c>
      <c r="X398" s="36">
        <f t="shared" si="19"/>
        <v>0.21084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105</v>
      </c>
      <c r="W402" s="349">
        <f t="shared" si="18"/>
        <v>105</v>
      </c>
      <c r="X402" s="36">
        <f t="shared" si="19"/>
        <v>0.251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282.14285714285711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283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1.7745700000000002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593.5</v>
      </c>
      <c r="W405" s="350">
        <f>IFERROR(SUM(W391:W403),"0")</f>
        <v>595.55999999999995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4"/>
      <c r="Z406" s="344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12</v>
      </c>
      <c r="W418" s="349">
        <f>IFERROR(IF(V418="",0,CEILING((V418/$H418),1)*$H418),"")</f>
        <v>12</v>
      </c>
      <c r="X418" s="36">
        <f>IFERROR(IF(W418=0,"",ROUNDUP(W418/H418,0)*0.00627),"")</f>
        <v>6.2700000000000006E-2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11</v>
      </c>
      <c r="W420" s="349">
        <f>IFERROR(IF(V420="",0,CEILING((V420/$H420),1)*$H420),"")</f>
        <v>11.88</v>
      </c>
      <c r="X420" s="36">
        <f>IFERROR(IF(W420=0,"",ROUNDUP(W420/H420,0)*0.00627),"")</f>
        <v>5.6430000000000001E-2</v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28.333333333333332</v>
      </c>
      <c r="W421" s="350">
        <f>IFERROR(W418/H418,"0")+IFERROR(W419/H419,"0")+IFERROR(W420/H420,"0")</f>
        <v>29</v>
      </c>
      <c r="X421" s="350">
        <f>IFERROR(IF(X418="",0,X418),"0")+IFERROR(IF(X419="",0,X419),"0")+IFERROR(IF(X420="",0,X420),"0")</f>
        <v>0.18183000000000002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35</v>
      </c>
      <c r="W422" s="350">
        <f>IFERROR(SUM(W418:W420),"0")</f>
        <v>35.880000000000003</v>
      </c>
      <c r="X422" s="37"/>
      <c r="Y422" s="351"/>
      <c r="Z422" s="351"/>
    </row>
    <row r="423" spans="1:53" ht="16.5" customHeight="1" x14ac:dyDescent="0.25">
      <c r="A423" s="379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3"/>
      <c r="Z423" s="343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4"/>
      <c r="Z424" s="344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100</v>
      </c>
      <c r="W430" s="349">
        <f t="shared" ref="W430:W436" si="20">IFERROR(IF(V430="",0,CEILING((V430/$H430),1)*$H430),"")</f>
        <v>100.80000000000001</v>
      </c>
      <c r="X430" s="36">
        <f>IFERROR(IF(W430=0,"",ROUNDUP(W430/H430,0)*0.00753),"")</f>
        <v>0.18071999999999999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10.5</v>
      </c>
      <c r="W435" s="349">
        <f t="shared" si="20"/>
        <v>10.5</v>
      </c>
      <c r="X435" s="36">
        <f>IFERROR(IF(W435=0,"",ROUNDUP(W435/H435,0)*0.00502),"")</f>
        <v>2.5100000000000001E-2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28.80952380952381</v>
      </c>
      <c r="W437" s="350">
        <f>IFERROR(W430/H430,"0")+IFERROR(W431/H431,"0")+IFERROR(W432/H432,"0")+IFERROR(W433/H433,"0")+IFERROR(W434/H434,"0")+IFERROR(W435/H435,"0")+IFERROR(W436/H436,"0")</f>
        <v>29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0.20582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110.5</v>
      </c>
      <c r="W438" s="350">
        <f>IFERROR(SUM(W430:W436),"0")</f>
        <v>111.30000000000001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11</v>
      </c>
      <c r="W440" s="349">
        <f>IFERROR(IF(V440="",0,CEILING((V440/$H440),1)*$H440),"")</f>
        <v>11.88</v>
      </c>
      <c r="X440" s="36">
        <f>IFERROR(IF(W440=0,"",ROUNDUP(W440/H440,0)*0.00627),"")</f>
        <v>5.6430000000000001E-2</v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8.3333333333333321</v>
      </c>
      <c r="W441" s="350">
        <f>IFERROR(W440/H440,"0")</f>
        <v>9</v>
      </c>
      <c r="X441" s="350">
        <f>IFERROR(IF(X440="",0,X440),"0")</f>
        <v>5.6430000000000001E-2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11</v>
      </c>
      <c r="W442" s="350">
        <f>IFERROR(SUM(W440:W440),"0")</f>
        <v>11.88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4"/>
      <c r="Z443" s="344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customHeight="1" x14ac:dyDescent="0.25">
      <c r="A448" s="379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3"/>
      <c r="Z448" s="343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60</v>
      </c>
      <c r="W450" s="349">
        <f t="shared" ref="W450:W462" si="21">IFERROR(IF(V450="",0,CEILING((V450/$H450),1)*$H450),"")</f>
        <v>63.36</v>
      </c>
      <c r="X450" s="36">
        <f t="shared" ref="X450:X456" si="22">IFERROR(IF(W450=0,"",ROUNDUP(W450/H450,0)*0.01196),"")</f>
        <v>0.14352000000000001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50</v>
      </c>
      <c r="W455" s="349">
        <f t="shared" si="21"/>
        <v>52.800000000000004</v>
      </c>
      <c r="X455" s="36">
        <f t="shared" si="22"/>
        <v>0.1196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525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42</v>
      </c>
      <c r="W457" s="349">
        <f t="shared" si="21"/>
        <v>43.2</v>
      </c>
      <c r="X457" s="36">
        <f>IFERROR(IF(W457=0,"",ROUNDUP(W457/H457,0)*0.00937),"")</f>
        <v>0.11244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2" t="s">
        <v>619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78</v>
      </c>
      <c r="W462" s="349">
        <f t="shared" si="21"/>
        <v>79.2</v>
      </c>
      <c r="X462" s="36">
        <f>IFERROR(IF(W462=0,"",ROUNDUP(W462/H462,0)*0.00937),"")</f>
        <v>0.20613999999999999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54.166666666666671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56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0.58169999999999999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230</v>
      </c>
      <c r="W464" s="350">
        <f>IFERROR(SUM(W450:W462),"0")</f>
        <v>238.56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50</v>
      </c>
      <c r="W466" s="349">
        <f>IFERROR(IF(V466="",0,CEILING((V466/$H466),1)*$H466),"")</f>
        <v>52.800000000000004</v>
      </c>
      <c r="X466" s="36">
        <f>IFERROR(IF(W466=0,"",ROUNDUP(W466/H466,0)*0.01196),"")</f>
        <v>0.1196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9.4696969696969688</v>
      </c>
      <c r="W468" s="350">
        <f>IFERROR(W466/H466,"0")+IFERROR(W467/H467,"0")</f>
        <v>10</v>
      </c>
      <c r="X468" s="350">
        <f>IFERROR(IF(X466="",0,X466),"0")+IFERROR(IF(X467="",0,X467),"0")</f>
        <v>0.1196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50</v>
      </c>
      <c r="W469" s="350">
        <f>IFERROR(SUM(W466:W467),"0")</f>
        <v>52.800000000000004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60</v>
      </c>
      <c r="W471" s="349">
        <f t="shared" ref="W471:W476" si="23">IFERROR(IF(V471="",0,CEILING((V471/$H471),1)*$H471),"")</f>
        <v>63.36</v>
      </c>
      <c r="X471" s="36">
        <f>IFERROR(IF(W471=0,"",ROUNDUP(W471/H471,0)*0.01196),"")</f>
        <v>0.14352000000000001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80</v>
      </c>
      <c r="W472" s="349">
        <f t="shared" si="23"/>
        <v>84.48</v>
      </c>
      <c r="X472" s="36">
        <f>IFERROR(IF(W472=0,"",ROUNDUP(W472/H472,0)*0.01196),"")</f>
        <v>0.19136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100</v>
      </c>
      <c r="W473" s="349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36</v>
      </c>
      <c r="W476" s="349">
        <f t="shared" si="23"/>
        <v>36</v>
      </c>
      <c r="X476" s="36">
        <f>IFERROR(IF(W476=0,"",ROUNDUP(W476/H476,0)*0.00937),"")</f>
        <v>9.3700000000000006E-2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58.787878787878789</v>
      </c>
      <c r="W477" s="350">
        <f>IFERROR(W471/H471,"0")+IFERROR(W472/H472,"0")+IFERROR(W473/H473,"0")+IFERROR(W474/H474,"0")+IFERROR(W475/H475,"0")+IFERROR(W476/H476,"0")</f>
        <v>61</v>
      </c>
      <c r="X477" s="350">
        <f>IFERROR(IF(X471="",0,X471),"0")+IFERROR(IF(X472="",0,X472),"0")+IFERROR(IF(X473="",0,X473),"0")+IFERROR(IF(X474="",0,X474),"0")+IFERROR(IF(X475="",0,X475),"0")+IFERROR(IF(X476="",0,X476),"0")</f>
        <v>0.69329999999999992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288</v>
      </c>
      <c r="W478" s="350">
        <f>IFERROR(SUM(W471:W476),"0")</f>
        <v>298.56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4"/>
      <c r="Z479" s="344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customHeight="1" x14ac:dyDescent="0.25">
      <c r="A485" s="379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3"/>
      <c r="Z485" s="343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4"/>
      <c r="Z486" s="344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6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5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20</v>
      </c>
      <c r="W489" s="349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0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1.6666666666666667</v>
      </c>
      <c r="W492" s="350">
        <f>IFERROR(W487/H487,"0")+IFERROR(W488/H488,"0")+IFERROR(W489/H489,"0")+IFERROR(W490/H490,"0")+IFERROR(W491/H491,"0")</f>
        <v>2</v>
      </c>
      <c r="X492" s="350">
        <f>IFERROR(IF(X487="",0,X487),"0")+IFERROR(IF(X488="",0,X488),"0")+IFERROR(IF(X489="",0,X489),"0")+IFERROR(IF(X490="",0,X490),"0")+IFERROR(IF(X491="",0,X491),"0")</f>
        <v>4.3499999999999997E-2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20</v>
      </c>
      <c r="W493" s="350">
        <f>IFERROR(SUM(W487:W491),"0")</f>
        <v>24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4"/>
      <c r="Z494" s="344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6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4"/>
      <c r="Z500" s="344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550</v>
      </c>
      <c r="W508" s="349">
        <f>IFERROR(IF(V508="",0,CEILING((V508/$H508),1)*$H508),"")</f>
        <v>553.79999999999995</v>
      </c>
      <c r="X508" s="36">
        <f>IFERROR(IF(W508=0,"",ROUNDUP(W508/H508,0)*0.02175),"")</f>
        <v>1.5442499999999999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0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70.512820512820511</v>
      </c>
      <c r="W513" s="350">
        <f>IFERROR(W508/H508,"0")+IFERROR(W509/H509,"0")+IFERROR(W510/H510,"0")+IFERROR(W511/H511,"0")+IFERROR(W512/H512,"0")</f>
        <v>71</v>
      </c>
      <c r="X513" s="350">
        <f>IFERROR(IF(X508="",0,X508),"0")+IFERROR(IF(X509="",0,X509),"0")+IFERROR(IF(X510="",0,X510),"0")+IFERROR(IF(X511="",0,X511),"0")+IFERROR(IF(X512="",0,X512),"0")</f>
        <v>1.5442499999999999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550</v>
      </c>
      <c r="W514" s="350">
        <f>IFERROR(SUM(W508:W512),"0")</f>
        <v>553.79999999999995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17006.5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17207.119999999995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18211.039208262999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18424.545999999998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19086.039208262999</v>
      </c>
      <c r="W518" s="350">
        <f>GrossWeightTotalR+PalletQtyTotalR*25</f>
        <v>19299.545999999998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3853.952378081688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3889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39.622729999999997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07" t="s">
        <v>466</v>
      </c>
      <c r="R522" s="580"/>
      <c r="S522" s="407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6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6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6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202.5</v>
      </c>
      <c r="D525" s="46">
        <f>IFERROR(W57*1,"0")+IFERROR(W58*1,"0")+IFERROR(W59*1,"0")+IFERROR(W60*1,"0")</f>
        <v>619.20000000000005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2630.3399999999997</v>
      </c>
      <c r="F525" s="46">
        <f>IFERROR(W133*1,"0")+IFERROR(W134*1,"0")+IFERROR(W135*1,"0")+IFERROR(W136*1,"0")</f>
        <v>854.10000000000014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474.6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2564.1</v>
      </c>
      <c r="J525" s="46">
        <f>IFERROR(W207*1,"0")+IFERROR(W208*1,"0")+IFERROR(W209*1,"0")+IFERROR(W210*1,"0")+IFERROR(W211*1,"0")+IFERROR(W212*1,"0")+IFERROR(W216*1,"0")</f>
        <v>246</v>
      </c>
      <c r="K525" s="346"/>
      <c r="L525" s="46">
        <f>IFERROR(W221*1,"0")+IFERROR(W222*1,"0")+IFERROR(W223*1,"0")+IFERROR(W224*1,"0")+IFERROR(W225*1,"0")+IFERROR(W226*1,"0")</f>
        <v>64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744.4799999999999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1290.3600000000001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5489.8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59.4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677.34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123.18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589.92000000000007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577.79999999999995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D266:E266"/>
    <mergeCell ref="S17:T17"/>
    <mergeCell ref="A139:X139"/>
    <mergeCell ref="A406:X406"/>
    <mergeCell ref="D57:E57"/>
    <mergeCell ref="D395:E395"/>
    <mergeCell ref="A470:X470"/>
    <mergeCell ref="N480:R480"/>
    <mergeCell ref="A377:M378"/>
    <mergeCell ref="A441:M44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N165:T165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513:T513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383:X383"/>
    <mergeCell ref="D59:E59"/>
    <mergeCell ref="N274:T274"/>
    <mergeCell ref="D295:E295"/>
    <mergeCell ref="A427:M428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D52:E52"/>
    <mergeCell ref="D27:E27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N285:R285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67:E467"/>
    <mergeCell ref="D345:E345"/>
    <mergeCell ref="N474:R474"/>
    <mergeCell ref="N232:R232"/>
    <mergeCell ref="D340:E340"/>
    <mergeCell ref="D172:E172"/>
    <mergeCell ref="A381:M38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A40:X40"/>
    <mergeCell ref="N42:T42"/>
    <mergeCell ref="N30:R30"/>
    <mergeCell ref="D73:E73"/>
    <mergeCell ref="D67:E67"/>
    <mergeCell ref="N73:R73"/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462:R462"/>
    <mergeCell ref="N101:R101"/>
    <mergeCell ref="N77:R7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