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A4B6F0-EE0A-4C9D-97EA-FFE3BEA408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7" i="1" s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N450" i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1" i="1"/>
  <c r="V420" i="1"/>
  <c r="W419" i="1"/>
  <c r="X419" i="1" s="1"/>
  <c r="N419" i="1"/>
  <c r="W418" i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W385" i="1"/>
  <c r="X385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X350" i="1"/>
  <c r="W350" i="1"/>
  <c r="N350" i="1"/>
  <c r="W349" i="1"/>
  <c r="V347" i="1"/>
  <c r="V346" i="1"/>
  <c r="W345" i="1"/>
  <c r="X345" i="1" s="1"/>
  <c r="N345" i="1"/>
  <c r="W344" i="1"/>
  <c r="X344" i="1" s="1"/>
  <c r="N344" i="1"/>
  <c r="X343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4" i="1" s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24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F524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X121" i="1"/>
  <c r="X128" i="1" s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N89" i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514" i="1" s="1"/>
  <c r="V23" i="1"/>
  <c r="W22" i="1"/>
  <c r="N22" i="1"/>
  <c r="H10" i="1"/>
  <c r="A9" i="1"/>
  <c r="D7" i="1"/>
  <c r="O6" i="1"/>
  <c r="N2" i="1"/>
  <c r="X267" i="1" l="1"/>
  <c r="X462" i="1"/>
  <c r="A10" i="1"/>
  <c r="F10" i="1"/>
  <c r="F9" i="1"/>
  <c r="W92" i="1"/>
  <c r="X88" i="1"/>
  <c r="W158" i="1"/>
  <c r="X148" i="1"/>
  <c r="W23" i="1"/>
  <c r="X22" i="1"/>
  <c r="X23" i="1" s="1"/>
  <c r="W33" i="1"/>
  <c r="X26" i="1"/>
  <c r="X33" i="1" s="1"/>
  <c r="J9" i="1"/>
  <c r="X60" i="1"/>
  <c r="W104" i="1"/>
  <c r="W119" i="1"/>
  <c r="X106" i="1"/>
  <c r="X144" i="1"/>
  <c r="X175" i="1"/>
  <c r="X279" i="1"/>
  <c r="W128" i="1"/>
  <c r="W175" i="1"/>
  <c r="W195" i="1"/>
  <c r="W203" i="1"/>
  <c r="X220" i="1"/>
  <c r="X226" i="1" s="1"/>
  <c r="W226" i="1"/>
  <c r="W267" i="1"/>
  <c r="W279" i="1"/>
  <c r="W347" i="1"/>
  <c r="W346" i="1"/>
  <c r="X354" i="1"/>
  <c r="X355" i="1" s="1"/>
  <c r="W355" i="1"/>
  <c r="W369" i="1"/>
  <c r="X379" i="1"/>
  <c r="X380" i="1" s="1"/>
  <c r="W380" i="1"/>
  <c r="T524" i="1"/>
  <c r="X470" i="1"/>
  <c r="X476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4" i="1"/>
  <c r="W53" i="1"/>
  <c r="X50" i="1"/>
  <c r="X52" i="1" s="1"/>
  <c r="D524" i="1"/>
  <c r="W60" i="1"/>
  <c r="X85" i="1"/>
  <c r="W85" i="1"/>
  <c r="X89" i="1"/>
  <c r="X92" i="1" s="1"/>
  <c r="W93" i="1"/>
  <c r="X118" i="1"/>
  <c r="X157" i="1"/>
  <c r="X245" i="1"/>
  <c r="W103" i="1"/>
  <c r="W118" i="1"/>
  <c r="W129" i="1"/>
  <c r="W144" i="1"/>
  <c r="W164" i="1"/>
  <c r="W168" i="1"/>
  <c r="W213" i="1"/>
  <c r="W273" i="1"/>
  <c r="X270" i="1"/>
  <c r="X273" i="1" s="1"/>
  <c r="N524" i="1"/>
  <c r="W298" i="1"/>
  <c r="X289" i="1"/>
  <c r="X297" i="1" s="1"/>
  <c r="W297" i="1"/>
  <c r="O524" i="1"/>
  <c r="W307" i="1"/>
  <c r="X306" i="1"/>
  <c r="X307" i="1" s="1"/>
  <c r="W308" i="1"/>
  <c r="W437" i="1"/>
  <c r="W440" i="1"/>
  <c r="X439" i="1"/>
  <c r="X440" i="1" s="1"/>
  <c r="W441" i="1"/>
  <c r="W444" i="1"/>
  <c r="X443" i="1"/>
  <c r="X444" i="1" s="1"/>
  <c r="W445" i="1"/>
  <c r="W463" i="1"/>
  <c r="W468" i="1"/>
  <c r="X465" i="1"/>
  <c r="X467" i="1" s="1"/>
  <c r="W467" i="1"/>
  <c r="H524" i="1"/>
  <c r="Q524" i="1"/>
  <c r="W136" i="1"/>
  <c r="W157" i="1"/>
  <c r="W176" i="1"/>
  <c r="W196" i="1"/>
  <c r="W202" i="1"/>
  <c r="W217" i="1"/>
  <c r="W268" i="1"/>
  <c r="W286" i="1"/>
  <c r="W303" i="1"/>
  <c r="W313" i="1"/>
  <c r="X310" i="1"/>
  <c r="X313" i="1" s="1"/>
  <c r="W352" i="1"/>
  <c r="X349" i="1"/>
  <c r="X351" i="1" s="1"/>
  <c r="H9" i="1"/>
  <c r="B524" i="1"/>
  <c r="V518" i="1"/>
  <c r="W24" i="1"/>
  <c r="W61" i="1"/>
  <c r="E524" i="1"/>
  <c r="W86" i="1"/>
  <c r="X95" i="1"/>
  <c r="X103" i="1" s="1"/>
  <c r="X132" i="1"/>
  <c r="X136" i="1" s="1"/>
  <c r="W137" i="1"/>
  <c r="G524" i="1"/>
  <c r="W145" i="1"/>
  <c r="I524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W245" i="1"/>
  <c r="W246" i="1"/>
  <c r="W249" i="1"/>
  <c r="X248" i="1"/>
  <c r="X249" i="1" s="1"/>
  <c r="W250" i="1"/>
  <c r="W257" i="1"/>
  <c r="X252" i="1"/>
  <c r="X256" i="1" s="1"/>
  <c r="W256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4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X386" i="1"/>
  <c r="X387" i="1" s="1"/>
  <c r="S524" i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V524" i="1"/>
  <c r="W491" i="1"/>
  <c r="X486" i="1"/>
  <c r="X491" i="1" s="1"/>
  <c r="W492" i="1"/>
  <c r="W504" i="1"/>
  <c r="X500" i="1"/>
  <c r="X504" i="1" s="1"/>
  <c r="W505" i="1"/>
  <c r="W515" i="1"/>
  <c r="W516" i="1"/>
  <c r="M524" i="1"/>
  <c r="U524" i="1"/>
  <c r="R524" i="1"/>
  <c r="W365" i="1"/>
  <c r="W387" i="1"/>
  <c r="W421" i="1"/>
  <c r="W427" i="1"/>
  <c r="W436" i="1"/>
  <c r="X429" i="1"/>
  <c r="X436" i="1" s="1"/>
  <c r="W462" i="1"/>
  <c r="W477" i="1"/>
  <c r="W482" i="1"/>
  <c r="X479" i="1"/>
  <c r="X481" i="1" s="1"/>
  <c r="W512" i="1"/>
  <c r="X507" i="1"/>
  <c r="X512" i="1" s="1"/>
  <c r="W513" i="1"/>
  <c r="W426" i="1"/>
  <c r="W518" i="1" l="1"/>
  <c r="X519" i="1"/>
  <c r="W517" i="1"/>
  <c r="W514" i="1"/>
</calcChain>
</file>

<file path=xl/sharedStrings.xml><?xml version="1.0" encoding="utf-8"?>
<sst xmlns="http://schemas.openxmlformats.org/spreadsheetml/2006/main" count="2227" uniqueCount="752">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</sst>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4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93" t="s">
        <v>8</v>
      </c>
      <c r="B5" s="441"/>
      <c r="C5" s="442"/>
      <c r="D5" s="385"/>
      <c r="E5" s="387"/>
      <c r="F5" s="682" t="s">
        <v>9</v>
      </c>
      <c r="G5" s="442"/>
      <c r="H5" s="385" t="s">
        <v>751</v>
      </c>
      <c r="I5" s="386"/>
      <c r="J5" s="386"/>
      <c r="K5" s="386"/>
      <c r="L5" s="387"/>
      <c r="N5" s="24" t="s">
        <v>10</v>
      </c>
      <c r="O5" s="610">
        <v>45365</v>
      </c>
      <c r="P5" s="398"/>
      <c r="R5" s="714" t="s">
        <v>11</v>
      </c>
      <c r="S5" s="395"/>
      <c r="T5" s="535" t="s">
        <v>12</v>
      </c>
      <c r="U5" s="398"/>
      <c r="Z5" s="51"/>
      <c r="AA5" s="51"/>
      <c r="AB5" s="51"/>
    </row>
    <row r="6" spans="1:29" s="345" customFormat="1" ht="24" customHeight="1" x14ac:dyDescent="0.2">
      <c r="A6" s="493" t="s">
        <v>13</v>
      </c>
      <c r="B6" s="441"/>
      <c r="C6" s="442"/>
      <c r="D6" s="631" t="s">
        <v>14</v>
      </c>
      <c r="E6" s="632"/>
      <c r="F6" s="632"/>
      <c r="G6" s="632"/>
      <c r="H6" s="632"/>
      <c r="I6" s="632"/>
      <c r="J6" s="632"/>
      <c r="K6" s="632"/>
      <c r="L6" s="398"/>
      <c r="N6" s="24" t="s">
        <v>15</v>
      </c>
      <c r="O6" s="475" t="str">
        <f>IF(O5=0," ",CHOOSE(WEEKDAY(O5,2),"Понедельник","Вторник","Среда","Четверг","Пятница","Суббота","Воскресенье"))</f>
        <v>Четверг</v>
      </c>
      <c r="P6" s="355"/>
      <c r="R6" s="394" t="s">
        <v>16</v>
      </c>
      <c r="S6" s="395"/>
      <c r="T6" s="540" t="s">
        <v>17</v>
      </c>
      <c r="U6" s="406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68" t="str">
        <f>IFERROR(VLOOKUP(DeliveryAddress,Table,3,0),1)</f>
        <v>6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7"/>
      <c r="S7" s="395"/>
      <c r="T7" s="541"/>
      <c r="U7" s="542"/>
      <c r="Z7" s="51"/>
      <c r="AA7" s="51"/>
      <c r="AB7" s="51"/>
    </row>
    <row r="8" spans="1:29" s="345" customFormat="1" ht="25.5" customHeight="1" x14ac:dyDescent="0.2">
      <c r="A8" s="713" t="s">
        <v>18</v>
      </c>
      <c r="B8" s="352"/>
      <c r="C8" s="35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7">
        <v>0.45833333333333331</v>
      </c>
      <c r="P8" s="398"/>
      <c r="R8" s="357"/>
      <c r="S8" s="395"/>
      <c r="T8" s="541"/>
      <c r="U8" s="542"/>
      <c r="Z8" s="51"/>
      <c r="AA8" s="51"/>
      <c r="AB8" s="51"/>
    </row>
    <row r="9" spans="1:29" s="345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96"/>
      <c r="E9" s="366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5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N9" s="26" t="s">
        <v>20</v>
      </c>
      <c r="O9" s="610"/>
      <c r="P9" s="398"/>
      <c r="R9" s="357"/>
      <c r="S9" s="395"/>
      <c r="T9" s="543"/>
      <c r="U9" s="544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96"/>
      <c r="E10" s="366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30" t="str">
        <f>IFERROR(VLOOKUP($D$10,Proxy,2,FALSE),"")</f>
        <v/>
      </c>
      <c r="I10" s="357"/>
      <c r="J10" s="357"/>
      <c r="K10" s="357"/>
      <c r="L10" s="357"/>
      <c r="N10" s="26" t="s">
        <v>21</v>
      </c>
      <c r="O10" s="397"/>
      <c r="P10" s="398"/>
      <c r="S10" s="24" t="s">
        <v>22</v>
      </c>
      <c r="T10" s="405" t="s">
        <v>23</v>
      </c>
      <c r="U10" s="406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633" t="s">
        <v>27</v>
      </c>
      <c r="U11" s="63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7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N12" s="24" t="s">
        <v>29</v>
      </c>
      <c r="O12" s="624"/>
      <c r="P12" s="570"/>
      <c r="Q12" s="23"/>
      <c r="S12" s="24"/>
      <c r="T12" s="463"/>
      <c r="U12" s="357"/>
      <c r="Z12" s="51"/>
      <c r="AA12" s="51"/>
      <c r="AB12" s="51"/>
    </row>
    <row r="13" spans="1:29" s="345" customFormat="1" ht="23.25" customHeight="1" x14ac:dyDescent="0.2">
      <c r="A13" s="677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26"/>
      <c r="N13" s="26" t="s">
        <v>31</v>
      </c>
      <c r="O13" s="633"/>
      <c r="P13" s="63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7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9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N15" s="48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514" t="s">
        <v>37</v>
      </c>
      <c r="D17" s="390" t="s">
        <v>38</v>
      </c>
      <c r="E17" s="471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70"/>
      <c r="P17" s="470"/>
      <c r="Q17" s="470"/>
      <c r="R17" s="471"/>
      <c r="S17" s="702" t="s">
        <v>48</v>
      </c>
      <c r="T17" s="442"/>
      <c r="U17" s="390" t="s">
        <v>49</v>
      </c>
      <c r="V17" s="390" t="s">
        <v>50</v>
      </c>
      <c r="W17" s="412" t="s">
        <v>51</v>
      </c>
      <c r="X17" s="390" t="s">
        <v>52</v>
      </c>
      <c r="Y17" s="433" t="s">
        <v>53</v>
      </c>
      <c r="Z17" s="433" t="s">
        <v>54</v>
      </c>
      <c r="AA17" s="433" t="s">
        <v>55</v>
      </c>
      <c r="AB17" s="434"/>
      <c r="AC17" s="435"/>
      <c r="AD17" s="500"/>
      <c r="BA17" s="426" t="s">
        <v>56</v>
      </c>
    </row>
    <row r="18" spans="1:53" ht="14.25" customHeight="1" x14ac:dyDescent="0.2">
      <c r="A18" s="391"/>
      <c r="B18" s="391"/>
      <c r="C18" s="391"/>
      <c r="D18" s="472"/>
      <c r="E18" s="474"/>
      <c r="F18" s="391"/>
      <c r="G18" s="391"/>
      <c r="H18" s="391"/>
      <c r="I18" s="391"/>
      <c r="J18" s="391"/>
      <c r="K18" s="391"/>
      <c r="L18" s="391"/>
      <c r="M18" s="391"/>
      <c r="N18" s="472"/>
      <c r="O18" s="473"/>
      <c r="P18" s="473"/>
      <c r="Q18" s="473"/>
      <c r="R18" s="474"/>
      <c r="S18" s="344" t="s">
        <v>57</v>
      </c>
      <c r="T18" s="344" t="s">
        <v>58</v>
      </c>
      <c r="U18" s="391"/>
      <c r="V18" s="391"/>
      <c r="W18" s="413"/>
      <c r="X18" s="391"/>
      <c r="Y18" s="614"/>
      <c r="Z18" s="614"/>
      <c r="AA18" s="436"/>
      <c r="AB18" s="437"/>
      <c r="AC18" s="438"/>
      <c r="AD18" s="501"/>
      <c r="BA18" s="357"/>
    </row>
    <row r="19" spans="1:53" ht="27.75" hidden="1" customHeight="1" x14ac:dyDescent="0.2">
      <c r="A19" s="485" t="s">
        <v>59</v>
      </c>
      <c r="B19" s="486"/>
      <c r="C19" s="486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"/>
      <c r="Z19" s="48"/>
    </row>
    <row r="20" spans="1:53" ht="16.5" hidden="1" customHeight="1" x14ac:dyDescent="0.25">
      <c r="A20" s="389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3"/>
      <c r="Z20" s="343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2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2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6" t="s">
        <v>80</v>
      </c>
      <c r="O31" s="359"/>
      <c r="P31" s="359"/>
      <c r="Q31" s="359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8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62"/>
      <c r="N33" s="351" t="s">
        <v>66</v>
      </c>
      <c r="O33" s="352"/>
      <c r="P33" s="352"/>
      <c r="Q33" s="352"/>
      <c r="R33" s="352"/>
      <c r="S33" s="352"/>
      <c r="T33" s="353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2"/>
      <c r="N34" s="351" t="s">
        <v>66</v>
      </c>
      <c r="O34" s="352"/>
      <c r="P34" s="352"/>
      <c r="Q34" s="352"/>
      <c r="R34" s="352"/>
      <c r="S34" s="352"/>
      <c r="T34" s="353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62"/>
      <c r="N37" s="351" t="s">
        <v>66</v>
      </c>
      <c r="O37" s="352"/>
      <c r="P37" s="352"/>
      <c r="Q37" s="352"/>
      <c r="R37" s="352"/>
      <c r="S37" s="352"/>
      <c r="T37" s="353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2"/>
      <c r="N38" s="351" t="s">
        <v>66</v>
      </c>
      <c r="O38" s="352"/>
      <c r="P38" s="352"/>
      <c r="Q38" s="352"/>
      <c r="R38" s="352"/>
      <c r="S38" s="352"/>
      <c r="T38" s="353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62"/>
      <c r="N41" s="351" t="s">
        <v>66</v>
      </c>
      <c r="O41" s="352"/>
      <c r="P41" s="352"/>
      <c r="Q41" s="352"/>
      <c r="R41" s="352"/>
      <c r="S41" s="352"/>
      <c r="T41" s="353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2"/>
      <c r="N42" s="351" t="s">
        <v>66</v>
      </c>
      <c r="O42" s="352"/>
      <c r="P42" s="352"/>
      <c r="Q42" s="352"/>
      <c r="R42" s="352"/>
      <c r="S42" s="352"/>
      <c r="T42" s="353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62"/>
      <c r="N45" s="351" t="s">
        <v>66</v>
      </c>
      <c r="O45" s="352"/>
      <c r="P45" s="352"/>
      <c r="Q45" s="352"/>
      <c r="R45" s="352"/>
      <c r="S45" s="352"/>
      <c r="T45" s="353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2"/>
      <c r="N46" s="351" t="s">
        <v>66</v>
      </c>
      <c r="O46" s="352"/>
      <c r="P46" s="352"/>
      <c r="Q46" s="352"/>
      <c r="R46" s="352"/>
      <c r="S46" s="352"/>
      <c r="T46" s="353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485" t="s">
        <v>95</v>
      </c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"/>
      <c r="Z47" s="48"/>
    </row>
    <row r="48" spans="1:53" ht="16.5" hidden="1" customHeight="1" x14ac:dyDescent="0.25">
      <c r="A48" s="389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3"/>
      <c r="Z48" s="343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5"/>
      <c r="S50" s="34"/>
      <c r="T50" s="34"/>
      <c r="U50" s="35" t="s">
        <v>65</v>
      </c>
      <c r="V50" s="347">
        <v>600</v>
      </c>
      <c r="W50" s="348">
        <f>IFERROR(IF(V50="",0,CEILING((V50/$H50),1)*$H50),"")</f>
        <v>604.80000000000007</v>
      </c>
      <c r="X50" s="36">
        <f>IFERROR(IF(W50=0,"",ROUNDUP(W50/H50,0)*0.02175),"")</f>
        <v>1.218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5"/>
      <c r="S51" s="34"/>
      <c r="T51" s="34"/>
      <c r="U51" s="35" t="s">
        <v>65</v>
      </c>
      <c r="V51" s="347">
        <v>90</v>
      </c>
      <c r="W51" s="348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61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62"/>
      <c r="N52" s="351" t="s">
        <v>66</v>
      </c>
      <c r="O52" s="352"/>
      <c r="P52" s="352"/>
      <c r="Q52" s="352"/>
      <c r="R52" s="352"/>
      <c r="S52" s="352"/>
      <c r="T52" s="353"/>
      <c r="U52" s="37" t="s">
        <v>67</v>
      </c>
      <c r="V52" s="349">
        <f>IFERROR(V50/H50,"0")+IFERROR(V51/H51,"0")</f>
        <v>88.888888888888886</v>
      </c>
      <c r="W52" s="349">
        <f>IFERROR(W50/H50,"0")+IFERROR(W51/H51,"0")</f>
        <v>90</v>
      </c>
      <c r="X52" s="349">
        <f>IFERROR(IF(X50="",0,X50),"0")+IFERROR(IF(X51="",0,X51),"0")</f>
        <v>1.4740199999999999</v>
      </c>
      <c r="Y52" s="350"/>
      <c r="Z52" s="350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2"/>
      <c r="N53" s="351" t="s">
        <v>66</v>
      </c>
      <c r="O53" s="352"/>
      <c r="P53" s="352"/>
      <c r="Q53" s="352"/>
      <c r="R53" s="352"/>
      <c r="S53" s="352"/>
      <c r="T53" s="353"/>
      <c r="U53" s="37" t="s">
        <v>65</v>
      </c>
      <c r="V53" s="349">
        <f>IFERROR(SUM(V50:V51),"0")</f>
        <v>690</v>
      </c>
      <c r="W53" s="349">
        <f>IFERROR(SUM(W50:W51),"0")</f>
        <v>696.60000000000014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3"/>
      <c r="Z54" s="343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5"/>
      <c r="S56" s="34"/>
      <c r="T56" s="34"/>
      <c r="U56" s="35" t="s">
        <v>65</v>
      </c>
      <c r="V56" s="347">
        <v>1000</v>
      </c>
      <c r="W56" s="348">
        <f>IFERROR(IF(V56="",0,CEILING((V56/$H56),1)*$H56),"")</f>
        <v>1004.4000000000001</v>
      </c>
      <c r="X56" s="36">
        <f>IFERROR(IF(W56=0,"",ROUNDUP(W56/H56,0)*0.02175),"")</f>
        <v>2.0227499999999998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5"/>
      <c r="S58" s="34"/>
      <c r="T58" s="34"/>
      <c r="U58" s="35" t="s">
        <v>65</v>
      </c>
      <c r="V58" s="347">
        <v>450</v>
      </c>
      <c r="W58" s="348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59"/>
      <c r="P59" s="359"/>
      <c r="Q59" s="359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62"/>
      <c r="N60" s="351" t="s">
        <v>66</v>
      </c>
      <c r="O60" s="352"/>
      <c r="P60" s="352"/>
      <c r="Q60" s="352"/>
      <c r="R60" s="352"/>
      <c r="S60" s="352"/>
      <c r="T60" s="353"/>
      <c r="U60" s="37" t="s">
        <v>67</v>
      </c>
      <c r="V60" s="349">
        <f>IFERROR(V56/H56,"0")+IFERROR(V57/H57,"0")+IFERROR(V58/H58,"0")+IFERROR(V59/H59,"0")</f>
        <v>192.59259259259258</v>
      </c>
      <c r="W60" s="349">
        <f>IFERROR(W56/H56,"0")+IFERROR(W57/H57,"0")+IFERROR(W58/H58,"0")+IFERROR(W59/H59,"0")</f>
        <v>193</v>
      </c>
      <c r="X60" s="349">
        <f>IFERROR(IF(X56="",0,X56),"0")+IFERROR(IF(X57="",0,X57),"0")+IFERROR(IF(X58="",0,X58),"0")+IFERROR(IF(X59="",0,X59),"0")</f>
        <v>2.9597499999999997</v>
      </c>
      <c r="Y60" s="350"/>
      <c r="Z60" s="350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2"/>
      <c r="N61" s="351" t="s">
        <v>66</v>
      </c>
      <c r="O61" s="352"/>
      <c r="P61" s="352"/>
      <c r="Q61" s="352"/>
      <c r="R61" s="352"/>
      <c r="S61" s="352"/>
      <c r="T61" s="353"/>
      <c r="U61" s="37" t="s">
        <v>65</v>
      </c>
      <c r="V61" s="349">
        <f>IFERROR(SUM(V56:V59),"0")</f>
        <v>1450</v>
      </c>
      <c r="W61" s="349">
        <f>IFERROR(SUM(W56:W59),"0")</f>
        <v>1454.4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3"/>
      <c r="Z62" s="343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2"/>
      <c r="Z63" s="342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5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5"/>
      <c r="S65" s="34"/>
      <c r="T65" s="34"/>
      <c r="U65" s="35" t="s">
        <v>65</v>
      </c>
      <c r="V65" s="347">
        <v>0</v>
      </c>
      <c r="W65" s="348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5"/>
      <c r="S68" s="34"/>
      <c r="T68" s="34"/>
      <c r="U68" s="35" t="s">
        <v>65</v>
      </c>
      <c r="V68" s="347">
        <v>100</v>
      </c>
      <c r="W68" s="348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4">
        <v>4680115882133</v>
      </c>
      <c r="E69" s="355"/>
      <c r="F69" s="346">
        <v>1.35</v>
      </c>
      <c r="G69" s="32">
        <v>8</v>
      </c>
      <c r="H69" s="346">
        <v>10.8</v>
      </c>
      <c r="I69" s="346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4">
        <v>4680115882133</v>
      </c>
      <c r="E70" s="355"/>
      <c r="F70" s="346">
        <v>1.4</v>
      </c>
      <c r="G70" s="32">
        <v>8</v>
      </c>
      <c r="H70" s="346">
        <v>11.2</v>
      </c>
      <c r="I70" s="346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5"/>
      <c r="S73" s="34"/>
      <c r="T73" s="34"/>
      <c r="U73" s="35" t="s">
        <v>65</v>
      </c>
      <c r="V73" s="347">
        <v>0</v>
      </c>
      <c r="W73" s="348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5"/>
      <c r="S78" s="34"/>
      <c r="T78" s="34"/>
      <c r="U78" s="35" t="s">
        <v>65</v>
      </c>
      <c r="V78" s="347">
        <v>45</v>
      </c>
      <c r="W78" s="348">
        <f t="shared" si="2"/>
        <v>45</v>
      </c>
      <c r="X78" s="36">
        <f t="shared" si="4"/>
        <v>9.3700000000000006E-2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5"/>
      <c r="S79" s="34"/>
      <c r="T79" s="34"/>
      <c r="U79" s="35" t="s">
        <v>65</v>
      </c>
      <c r="V79" s="347">
        <v>0</v>
      </c>
      <c r="W79" s="348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5"/>
      <c r="S83" s="34"/>
      <c r="T83" s="34"/>
      <c r="U83" s="35" t="s">
        <v>65</v>
      </c>
      <c r="V83" s="347">
        <v>0</v>
      </c>
      <c r="W83" s="348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1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62"/>
      <c r="N85" s="351" t="s">
        <v>66</v>
      </c>
      <c r="O85" s="352"/>
      <c r="P85" s="352"/>
      <c r="Q85" s="352"/>
      <c r="R85" s="352"/>
      <c r="S85" s="352"/>
      <c r="T85" s="353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19.25925925925926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20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0.31119999999999998</v>
      </c>
      <c r="Y85" s="350"/>
      <c r="Z85" s="350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2"/>
      <c r="N86" s="351" t="s">
        <v>66</v>
      </c>
      <c r="O86" s="352"/>
      <c r="P86" s="352"/>
      <c r="Q86" s="352"/>
      <c r="R86" s="352"/>
      <c r="S86" s="352"/>
      <c r="T86" s="353"/>
      <c r="U86" s="37" t="s">
        <v>65</v>
      </c>
      <c r="V86" s="349">
        <f>IFERROR(SUM(V64:V84),"0")</f>
        <v>145</v>
      </c>
      <c r="W86" s="349">
        <f>IFERROR(SUM(W64:W84),"0")</f>
        <v>153</v>
      </c>
      <c r="X86" s="37"/>
      <c r="Y86" s="350"/>
      <c r="Z86" s="350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1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62"/>
      <c r="N92" s="351" t="s">
        <v>66</v>
      </c>
      <c r="O92" s="352"/>
      <c r="P92" s="352"/>
      <c r="Q92" s="352"/>
      <c r="R92" s="352"/>
      <c r="S92" s="352"/>
      <c r="T92" s="353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2"/>
      <c r="N93" s="351" t="s">
        <v>66</v>
      </c>
      <c r="O93" s="352"/>
      <c r="P93" s="352"/>
      <c r="Q93" s="352"/>
      <c r="R93" s="352"/>
      <c r="S93" s="352"/>
      <c r="T93" s="353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5"/>
      <c r="S97" s="34"/>
      <c r="T97" s="34"/>
      <c r="U97" s="35" t="s">
        <v>65</v>
      </c>
      <c r="V97" s="347">
        <v>50</v>
      </c>
      <c r="W97" s="348">
        <f t="shared" si="5"/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4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5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1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62"/>
      <c r="N103" s="351" t="s">
        <v>66</v>
      </c>
      <c r="O103" s="352"/>
      <c r="P103" s="352"/>
      <c r="Q103" s="352"/>
      <c r="R103" s="352"/>
      <c r="S103" s="352"/>
      <c r="T103" s="353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5.5555555555555554</v>
      </c>
      <c r="W103" s="349">
        <f>IFERROR(W95/H95,"0")+IFERROR(W96/H96,"0")+IFERROR(W97/H97,"0")+IFERROR(W98/H98,"0")+IFERROR(W99/H99,"0")+IFERROR(W100/H100,"0")+IFERROR(W101/H101,"0")+IFERROR(W102/H102,"0")</f>
        <v>6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0.1305</v>
      </c>
      <c r="Y103" s="350"/>
      <c r="Z103" s="350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2"/>
      <c r="N104" s="351" t="s">
        <v>66</v>
      </c>
      <c r="O104" s="352"/>
      <c r="P104" s="352"/>
      <c r="Q104" s="352"/>
      <c r="R104" s="352"/>
      <c r="S104" s="352"/>
      <c r="T104" s="353"/>
      <c r="U104" s="37" t="s">
        <v>65</v>
      </c>
      <c r="V104" s="349">
        <f>IFERROR(SUM(V95:V102),"0")</f>
        <v>50</v>
      </c>
      <c r="W104" s="349">
        <f>IFERROR(SUM(W95:W102),"0")</f>
        <v>54</v>
      </c>
      <c r="X104" s="37"/>
      <c r="Y104" s="350"/>
      <c r="Z104" s="350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4">
        <v>4607091386967</v>
      </c>
      <c r="E106" s="355"/>
      <c r="F106" s="346">
        <v>1.35</v>
      </c>
      <c r="G106" s="32">
        <v>6</v>
      </c>
      <c r="H106" s="346">
        <v>8.1</v>
      </c>
      <c r="I106" s="346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4">
        <v>4607091386967</v>
      </c>
      <c r="E107" s="355"/>
      <c r="F107" s="346">
        <v>1.4</v>
      </c>
      <c r="G107" s="32">
        <v>6</v>
      </c>
      <c r="H107" s="346">
        <v>8.4</v>
      </c>
      <c r="I107" s="346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55"/>
      <c r="S107" s="34"/>
      <c r="T107" s="34"/>
      <c r="U107" s="35" t="s">
        <v>65</v>
      </c>
      <c r="V107" s="347">
        <v>50</v>
      </c>
      <c r="W107" s="348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">
        <v>188</v>
      </c>
      <c r="O110" s="359"/>
      <c r="P110" s="359"/>
      <c r="Q110" s="359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5"/>
      <c r="S113" s="34"/>
      <c r="T113" s="34"/>
      <c r="U113" s="35" t="s">
        <v>65</v>
      </c>
      <c r="V113" s="347">
        <v>0</v>
      </c>
      <c r="W113" s="34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9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1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62"/>
      <c r="N118" s="351" t="s">
        <v>66</v>
      </c>
      <c r="O118" s="352"/>
      <c r="P118" s="352"/>
      <c r="Q118" s="352"/>
      <c r="R118" s="352"/>
      <c r="S118" s="352"/>
      <c r="T118" s="353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350"/>
      <c r="Z118" s="350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2"/>
      <c r="N119" s="351" t="s">
        <v>66</v>
      </c>
      <c r="O119" s="352"/>
      <c r="P119" s="352"/>
      <c r="Q119" s="352"/>
      <c r="R119" s="352"/>
      <c r="S119" s="352"/>
      <c r="T119" s="353"/>
      <c r="U119" s="37" t="s">
        <v>65</v>
      </c>
      <c r="V119" s="349">
        <f>IFERROR(SUM(V106:V117),"0")</f>
        <v>50</v>
      </c>
      <c r="W119" s="349">
        <f>IFERROR(SUM(W106:W117),"0")</f>
        <v>50.400000000000006</v>
      </c>
      <c r="X119" s="37"/>
      <c r="Y119" s="350"/>
      <c r="Z119" s="350"/>
    </row>
    <row r="120" spans="1:53" ht="14.25" hidden="1" customHeight="1" x14ac:dyDescent="0.25">
      <c r="A120" s="356" t="s">
        <v>202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">
        <v>209</v>
      </c>
      <c r="O124" s="359"/>
      <c r="P124" s="359"/>
      <c r="Q124" s="359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5"/>
      <c r="S126" s="34"/>
      <c r="T126" s="34"/>
      <c r="U126" s="35" t="s">
        <v>65</v>
      </c>
      <c r="V126" s="347">
        <v>0</v>
      </c>
      <c r="W126" s="34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62"/>
      <c r="N128" s="351" t="s">
        <v>66</v>
      </c>
      <c r="O128" s="352"/>
      <c r="P128" s="352"/>
      <c r="Q128" s="352"/>
      <c r="R128" s="352"/>
      <c r="S128" s="352"/>
      <c r="T128" s="353"/>
      <c r="U128" s="37" t="s">
        <v>67</v>
      </c>
      <c r="V128" s="349">
        <f>IFERROR(V121/H121,"0")+IFERROR(V122/H122,"0")+IFERROR(V123/H123,"0")+IFERROR(V124/H124,"0")+IFERROR(V125/H125,"0")+IFERROR(V126/H126,"0")+IFERROR(V127/H127,"0")</f>
        <v>0</v>
      </c>
      <c r="W128" s="349">
        <f>IFERROR(W121/H121,"0")+IFERROR(W122/H122,"0")+IFERROR(W123/H123,"0")+IFERROR(W124/H124,"0")+IFERROR(W125/H125,"0")+IFERROR(W126/H126,"0")+IFERROR(W127/H127,"0")</f>
        <v>0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0"/>
      <c r="Z128" s="350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2"/>
      <c r="N129" s="351" t="s">
        <v>66</v>
      </c>
      <c r="O129" s="352"/>
      <c r="P129" s="352"/>
      <c r="Q129" s="352"/>
      <c r="R129" s="352"/>
      <c r="S129" s="352"/>
      <c r="T129" s="353"/>
      <c r="U129" s="37" t="s">
        <v>65</v>
      </c>
      <c r="V129" s="349">
        <f>IFERROR(SUM(V121:V127),"0")</f>
        <v>0</v>
      </c>
      <c r="W129" s="349">
        <f>IFERROR(SUM(W121:W127),"0")</f>
        <v>0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3"/>
      <c r="Z130" s="343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5"/>
      <c r="S133" s="34"/>
      <c r="T133" s="34"/>
      <c r="U133" s="35" t="s">
        <v>65</v>
      </c>
      <c r="V133" s="347">
        <v>0</v>
      </c>
      <c r="W133" s="34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5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1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62"/>
      <c r="N136" s="351" t="s">
        <v>66</v>
      </c>
      <c r="O136" s="352"/>
      <c r="P136" s="352"/>
      <c r="Q136" s="352"/>
      <c r="R136" s="352"/>
      <c r="S136" s="352"/>
      <c r="T136" s="353"/>
      <c r="U136" s="37" t="s">
        <v>67</v>
      </c>
      <c r="V136" s="349">
        <f>IFERROR(V132/H132,"0")+IFERROR(V133/H133,"0")+IFERROR(V134/H134,"0")+IFERROR(V135/H135,"0")</f>
        <v>0</v>
      </c>
      <c r="W136" s="349">
        <f>IFERROR(W132/H132,"0")+IFERROR(W133/H133,"0")+IFERROR(W134/H134,"0")+IFERROR(W135/H135,"0")</f>
        <v>0</v>
      </c>
      <c r="X136" s="349">
        <f>IFERROR(IF(X132="",0,X132),"0")+IFERROR(IF(X133="",0,X133),"0")+IFERROR(IF(X134="",0,X134),"0")+IFERROR(IF(X135="",0,X135),"0")</f>
        <v>0</v>
      </c>
      <c r="Y136" s="350"/>
      <c r="Z136" s="350"/>
    </row>
    <row r="137" spans="1:53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2"/>
      <c r="N137" s="351" t="s">
        <v>66</v>
      </c>
      <c r="O137" s="352"/>
      <c r="P137" s="352"/>
      <c r="Q137" s="352"/>
      <c r="R137" s="352"/>
      <c r="S137" s="352"/>
      <c r="T137" s="353"/>
      <c r="U137" s="37" t="s">
        <v>65</v>
      </c>
      <c r="V137" s="349">
        <f>IFERROR(SUM(V132:V135),"0")</f>
        <v>0</v>
      </c>
      <c r="W137" s="349">
        <f>IFERROR(SUM(W132:W135),"0")</f>
        <v>0</v>
      </c>
      <c r="X137" s="37"/>
      <c r="Y137" s="350"/>
      <c r="Z137" s="350"/>
    </row>
    <row r="138" spans="1:53" ht="27.75" hidden="1" customHeight="1" x14ac:dyDescent="0.2">
      <c r="A138" s="485" t="s">
        <v>224</v>
      </c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"/>
      <c r="Z138" s="48"/>
    </row>
    <row r="139" spans="1:53" ht="16.5" hidden="1" customHeight="1" x14ac:dyDescent="0.25">
      <c r="A139" s="389" t="s">
        <v>225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3"/>
      <c r="Z139" s="343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62"/>
      <c r="N144" s="351" t="s">
        <v>66</v>
      </c>
      <c r="O144" s="352"/>
      <c r="P144" s="352"/>
      <c r="Q144" s="352"/>
      <c r="R144" s="352"/>
      <c r="S144" s="352"/>
      <c r="T144" s="353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2"/>
      <c r="N145" s="351" t="s">
        <v>66</v>
      </c>
      <c r="O145" s="352"/>
      <c r="P145" s="352"/>
      <c r="Q145" s="352"/>
      <c r="R145" s="352"/>
      <c r="S145" s="352"/>
      <c r="T145" s="353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3"/>
      <c r="Z146" s="343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2"/>
      <c r="Z147" s="342"/>
    </row>
    <row r="148" spans="1:53" ht="27" hidden="1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5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5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5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61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62"/>
      <c r="N157" s="351" t="s">
        <v>66</v>
      </c>
      <c r="O157" s="352"/>
      <c r="P157" s="352"/>
      <c r="Q157" s="352"/>
      <c r="R157" s="352"/>
      <c r="S157" s="352"/>
      <c r="T157" s="353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2"/>
      <c r="N158" s="351" t="s">
        <v>66</v>
      </c>
      <c r="O158" s="352"/>
      <c r="P158" s="352"/>
      <c r="Q158" s="352"/>
      <c r="R158" s="352"/>
      <c r="S158" s="352"/>
      <c r="T158" s="353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3"/>
      <c r="Z159" s="343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62"/>
      <c r="N163" s="351" t="s">
        <v>66</v>
      </c>
      <c r="O163" s="352"/>
      <c r="P163" s="352"/>
      <c r="Q163" s="352"/>
      <c r="R163" s="352"/>
      <c r="S163" s="352"/>
      <c r="T163" s="353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2"/>
      <c r="N164" s="351" t="s">
        <v>66</v>
      </c>
      <c r="O164" s="352"/>
      <c r="P164" s="352"/>
      <c r="Q164" s="352"/>
      <c r="R164" s="352"/>
      <c r="S164" s="352"/>
      <c r="T164" s="353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62"/>
      <c r="N168" s="351" t="s">
        <v>66</v>
      </c>
      <c r="O168" s="352"/>
      <c r="P168" s="352"/>
      <c r="Q168" s="352"/>
      <c r="R168" s="352"/>
      <c r="S168" s="352"/>
      <c r="T168" s="353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2"/>
      <c r="N169" s="351" t="s">
        <v>66</v>
      </c>
      <c r="O169" s="352"/>
      <c r="P169" s="352"/>
      <c r="Q169" s="352"/>
      <c r="R169" s="352"/>
      <c r="S169" s="352"/>
      <c r="T169" s="353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2"/>
      <c r="Z170" s="342"/>
    </row>
    <row r="171" spans="1:53" ht="27" hidden="1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5"/>
      <c r="S171" s="34"/>
      <c r="T171" s="34"/>
      <c r="U171" s="35" t="s">
        <v>65</v>
      </c>
      <c r="V171" s="347">
        <v>0</v>
      </c>
      <c r="W171" s="34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5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62"/>
      <c r="N175" s="351" t="s">
        <v>66</v>
      </c>
      <c r="O175" s="352"/>
      <c r="P175" s="352"/>
      <c r="Q175" s="352"/>
      <c r="R175" s="352"/>
      <c r="S175" s="352"/>
      <c r="T175" s="353"/>
      <c r="U175" s="37" t="s">
        <v>67</v>
      </c>
      <c r="V175" s="349">
        <f>IFERROR(V171/H171,"0")+IFERROR(V172/H172,"0")+IFERROR(V173/H173,"0")+IFERROR(V174/H174,"0")</f>
        <v>0</v>
      </c>
      <c r="W175" s="349">
        <f>IFERROR(W171/H171,"0")+IFERROR(W172/H172,"0")+IFERROR(W173/H173,"0")+IFERROR(W174/H174,"0")</f>
        <v>0</v>
      </c>
      <c r="X175" s="349">
        <f>IFERROR(IF(X171="",0,X171),"0")+IFERROR(IF(X172="",0,X172),"0")+IFERROR(IF(X173="",0,X173),"0")+IFERROR(IF(X174="",0,X174),"0")</f>
        <v>0</v>
      </c>
      <c r="Y175" s="350"/>
      <c r="Z175" s="350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2"/>
      <c r="N176" s="351" t="s">
        <v>66</v>
      </c>
      <c r="O176" s="352"/>
      <c r="P176" s="352"/>
      <c r="Q176" s="352"/>
      <c r="R176" s="352"/>
      <c r="S176" s="352"/>
      <c r="T176" s="353"/>
      <c r="U176" s="37" t="s">
        <v>65</v>
      </c>
      <c r="V176" s="349">
        <f>IFERROR(SUM(V171:V174),"0")</f>
        <v>0</v>
      </c>
      <c r="W176" s="349">
        <f>IFERROR(SUM(W171:W174),"0")</f>
        <v>0</v>
      </c>
      <c r="X176" s="37"/>
      <c r="Y176" s="350"/>
      <c r="Z176" s="350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5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5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5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1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62"/>
      <c r="N195" s="351" t="s">
        <v>66</v>
      </c>
      <c r="O195" s="352"/>
      <c r="P195" s="352"/>
      <c r="Q195" s="352"/>
      <c r="R195" s="352"/>
      <c r="S195" s="352"/>
      <c r="T195" s="353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2"/>
      <c r="N196" s="351" t="s">
        <v>66</v>
      </c>
      <c r="O196" s="352"/>
      <c r="P196" s="352"/>
      <c r="Q196" s="352"/>
      <c r="R196" s="352"/>
      <c r="S196" s="352"/>
      <c r="T196" s="353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hidden="1" customHeight="1" x14ac:dyDescent="0.25">
      <c r="A197" s="356" t="s">
        <v>202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62"/>
      <c r="N202" s="351" t="s">
        <v>66</v>
      </c>
      <c r="O202" s="352"/>
      <c r="P202" s="352"/>
      <c r="Q202" s="352"/>
      <c r="R202" s="352"/>
      <c r="S202" s="352"/>
      <c r="T202" s="353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2"/>
      <c r="N203" s="351" t="s">
        <v>66</v>
      </c>
      <c r="O203" s="352"/>
      <c r="P203" s="352"/>
      <c r="Q203" s="352"/>
      <c r="R203" s="352"/>
      <c r="S203" s="352"/>
      <c r="T203" s="353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3"/>
      <c r="Z204" s="343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00" t="s">
        <v>313</v>
      </c>
      <c r="O206" s="359"/>
      <c r="P206" s="359"/>
      <c r="Q206" s="359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4" t="s">
        <v>316</v>
      </c>
      <c r="O207" s="359"/>
      <c r="P207" s="359"/>
      <c r="Q207" s="359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25" t="s">
        <v>319</v>
      </c>
      <c r="O208" s="359"/>
      <c r="P208" s="359"/>
      <c r="Q208" s="359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322</v>
      </c>
      <c r="O209" s="359"/>
      <c r="P209" s="359"/>
      <c r="Q209" s="359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65" t="s">
        <v>325</v>
      </c>
      <c r="O210" s="359"/>
      <c r="P210" s="359"/>
      <c r="Q210" s="359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8" t="s">
        <v>328</v>
      </c>
      <c r="O211" s="359"/>
      <c r="P211" s="359"/>
      <c r="Q211" s="359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61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62"/>
      <c r="N212" s="351" t="s">
        <v>66</v>
      </c>
      <c r="O212" s="352"/>
      <c r="P212" s="352"/>
      <c r="Q212" s="352"/>
      <c r="R212" s="352"/>
      <c r="S212" s="352"/>
      <c r="T212" s="353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2"/>
      <c r="N213" s="351" t="s">
        <v>66</v>
      </c>
      <c r="O213" s="352"/>
      <c r="P213" s="352"/>
      <c r="Q213" s="352"/>
      <c r="R213" s="352"/>
      <c r="S213" s="352"/>
      <c r="T213" s="353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2"/>
      <c r="Z214" s="342"/>
    </row>
    <row r="215" spans="1:53" ht="27" hidden="1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5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1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62"/>
      <c r="N216" s="351" t="s">
        <v>66</v>
      </c>
      <c r="O216" s="352"/>
      <c r="P216" s="352"/>
      <c r="Q216" s="352"/>
      <c r="R216" s="352"/>
      <c r="S216" s="352"/>
      <c r="T216" s="353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2"/>
      <c r="N217" s="351" t="s">
        <v>66</v>
      </c>
      <c r="O217" s="352"/>
      <c r="P217" s="352"/>
      <c r="Q217" s="352"/>
      <c r="R217" s="352"/>
      <c r="S217" s="352"/>
      <c r="T217" s="353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3"/>
      <c r="Z218" s="343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334</v>
      </c>
      <c r="O220" s="359"/>
      <c r="P220" s="359"/>
      <c r="Q220" s="359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9" t="s">
        <v>337</v>
      </c>
      <c r="O221" s="359"/>
      <c r="P221" s="359"/>
      <c r="Q221" s="359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340</v>
      </c>
      <c r="O222" s="359"/>
      <c r="P222" s="359"/>
      <c r="Q222" s="359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358" t="s">
        <v>343</v>
      </c>
      <c r="O223" s="359"/>
      <c r="P223" s="359"/>
      <c r="Q223" s="359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346</v>
      </c>
      <c r="O224" s="359"/>
      <c r="P224" s="359"/>
      <c r="Q224" s="359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4" t="s">
        <v>349</v>
      </c>
      <c r="O225" s="359"/>
      <c r="P225" s="359"/>
      <c r="Q225" s="359"/>
      <c r="R225" s="355"/>
      <c r="S225" s="34"/>
      <c r="T225" s="34"/>
      <c r="U225" s="35" t="s">
        <v>65</v>
      </c>
      <c r="V225" s="347">
        <v>0</v>
      </c>
      <c r="W225" s="348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62"/>
      <c r="N226" s="351" t="s">
        <v>66</v>
      </c>
      <c r="O226" s="352"/>
      <c r="P226" s="352"/>
      <c r="Q226" s="352"/>
      <c r="R226" s="352"/>
      <c r="S226" s="352"/>
      <c r="T226" s="353"/>
      <c r="U226" s="37" t="s">
        <v>67</v>
      </c>
      <c r="V226" s="349">
        <f>IFERROR(V220/H220,"0")+IFERROR(V221/H221,"0")+IFERROR(V222/H222,"0")+IFERROR(V223/H223,"0")+IFERROR(V224/H224,"0")+IFERROR(V225/H225,"0")</f>
        <v>0</v>
      </c>
      <c r="W226" s="349">
        <f>IFERROR(W220/H220,"0")+IFERROR(W221/H221,"0")+IFERROR(W222/H222,"0")+IFERROR(W223/H223,"0")+IFERROR(W224/H224,"0")+IFERROR(W225/H225,"0")</f>
        <v>0</v>
      </c>
      <c r="X226" s="349">
        <f>IFERROR(IF(X220="",0,X220),"0")+IFERROR(IF(X221="",0,X221),"0")+IFERROR(IF(X222="",0,X222),"0")+IFERROR(IF(X223="",0,X223),"0")+IFERROR(IF(X224="",0,X224),"0")+IFERROR(IF(X225="",0,X225),"0")</f>
        <v>0</v>
      </c>
      <c r="Y226" s="350"/>
      <c r="Z226" s="350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2"/>
      <c r="N227" s="351" t="s">
        <v>66</v>
      </c>
      <c r="O227" s="352"/>
      <c r="P227" s="352"/>
      <c r="Q227" s="352"/>
      <c r="R227" s="352"/>
      <c r="S227" s="352"/>
      <c r="T227" s="353"/>
      <c r="U227" s="37" t="s">
        <v>65</v>
      </c>
      <c r="V227" s="349">
        <f>IFERROR(SUM(V220:V225),"0")</f>
        <v>0</v>
      </c>
      <c r="W227" s="349">
        <f>IFERROR(SUM(W220:W225),"0")</f>
        <v>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3"/>
      <c r="Z228" s="343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5"/>
      <c r="S232" s="34"/>
      <c r="T232" s="34"/>
      <c r="U232" s="35" t="s">
        <v>65</v>
      </c>
      <c r="V232" s="347">
        <v>600</v>
      </c>
      <c r="W232" s="348">
        <f t="shared" si="13"/>
        <v>604.80000000000007</v>
      </c>
      <c r="X232" s="36">
        <f>IFERROR(IF(W232=0,"",ROUNDUP(W232/H232,0)*0.02175),"")</f>
        <v>1.218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4301011395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4301010928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3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5"/>
      <c r="S238" s="34"/>
      <c r="T238" s="34"/>
      <c r="U238" s="35" t="s">
        <v>65</v>
      </c>
      <c r="V238" s="347">
        <v>50</v>
      </c>
      <c r="W238" s="348">
        <f t="shared" si="13"/>
        <v>50</v>
      </c>
      <c r="X238" s="36">
        <f t="shared" ref="X238:X244" si="14">IFERROR(IF(W238=0,"",ROUNDUP(W238/H238,0)*0.00937),"")</f>
        <v>9.3700000000000006E-2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61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62"/>
      <c r="N245" s="351" t="s">
        <v>66</v>
      </c>
      <c r="O245" s="352"/>
      <c r="P245" s="352"/>
      <c r="Q245" s="352"/>
      <c r="R245" s="352"/>
      <c r="S245" s="352"/>
      <c r="T245" s="353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65.555555555555543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66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1.3117000000000001</v>
      </c>
      <c r="Y245" s="350"/>
      <c r="Z245" s="350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2"/>
      <c r="N246" s="351" t="s">
        <v>66</v>
      </c>
      <c r="O246" s="352"/>
      <c r="P246" s="352"/>
      <c r="Q246" s="352"/>
      <c r="R246" s="352"/>
      <c r="S246" s="352"/>
      <c r="T246" s="353"/>
      <c r="U246" s="37" t="s">
        <v>65</v>
      </c>
      <c r="V246" s="349">
        <f>IFERROR(SUM(V230:V244),"0")</f>
        <v>650</v>
      </c>
      <c r="W246" s="349">
        <f>IFERROR(SUM(W230:W244),"0")</f>
        <v>654.80000000000007</v>
      </c>
      <c r="X246" s="37"/>
      <c r="Y246" s="350"/>
      <c r="Z246" s="350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2"/>
      <c r="N249" s="351" t="s">
        <v>66</v>
      </c>
      <c r="O249" s="352"/>
      <c r="P249" s="352"/>
      <c r="Q249" s="352"/>
      <c r="R249" s="352"/>
      <c r="S249" s="352"/>
      <c r="T249" s="353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2"/>
      <c r="N250" s="351" t="s">
        <v>66</v>
      </c>
      <c r="O250" s="352"/>
      <c r="P250" s="352"/>
      <c r="Q250" s="352"/>
      <c r="R250" s="352"/>
      <c r="S250" s="352"/>
      <c r="T250" s="353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5"/>
      <c r="S252" s="34"/>
      <c r="T252" s="34"/>
      <c r="U252" s="35" t="s">
        <v>65</v>
      </c>
      <c r="V252" s="347">
        <v>150</v>
      </c>
      <c r="W252" s="348">
        <f>IFERROR(IF(V252="",0,CEILING((V252/$H252),1)*$H252),"")</f>
        <v>151.20000000000002</v>
      </c>
      <c r="X252" s="36">
        <f>IFERROR(IF(W252=0,"",ROUNDUP(W252/H252,0)*0.00753),"")</f>
        <v>0.27107999999999999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5"/>
      <c r="S253" s="34"/>
      <c r="T253" s="34"/>
      <c r="U253" s="35" t="s">
        <v>65</v>
      </c>
      <c r="V253" s="347">
        <v>150</v>
      </c>
      <c r="W253" s="348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1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62"/>
      <c r="N256" s="351" t="s">
        <v>66</v>
      </c>
      <c r="O256" s="352"/>
      <c r="P256" s="352"/>
      <c r="Q256" s="352"/>
      <c r="R256" s="352"/>
      <c r="S256" s="352"/>
      <c r="T256" s="353"/>
      <c r="U256" s="37" t="s">
        <v>67</v>
      </c>
      <c r="V256" s="349">
        <f>IFERROR(V252/H252,"0")+IFERROR(V253/H253,"0")+IFERROR(V254/H254,"0")+IFERROR(V255/H255,"0")</f>
        <v>71.428571428571431</v>
      </c>
      <c r="W256" s="349">
        <f>IFERROR(W252/H252,"0")+IFERROR(W253/H253,"0")+IFERROR(W254/H254,"0")+IFERROR(W255/H255,"0")</f>
        <v>72</v>
      </c>
      <c r="X256" s="349">
        <f>IFERROR(IF(X252="",0,X252),"0")+IFERROR(IF(X253="",0,X253),"0")+IFERROR(IF(X254="",0,X254),"0")+IFERROR(IF(X255="",0,X255),"0")</f>
        <v>0.54215999999999998</v>
      </c>
      <c r="Y256" s="350"/>
      <c r="Z256" s="350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2"/>
      <c r="N257" s="351" t="s">
        <v>66</v>
      </c>
      <c r="O257" s="352"/>
      <c r="P257" s="352"/>
      <c r="Q257" s="352"/>
      <c r="R257" s="352"/>
      <c r="S257" s="352"/>
      <c r="T257" s="353"/>
      <c r="U257" s="37" t="s">
        <v>65</v>
      </c>
      <c r="V257" s="349">
        <f>IFERROR(SUM(V252:V255),"0")</f>
        <v>300</v>
      </c>
      <c r="W257" s="349">
        <f>IFERROR(SUM(W252:W255),"0")</f>
        <v>302.40000000000003</v>
      </c>
      <c r="X257" s="37"/>
      <c r="Y257" s="350"/>
      <c r="Z257" s="350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5"/>
      <c r="S259" s="34"/>
      <c r="T259" s="34"/>
      <c r="U259" s="35" t="s">
        <v>65</v>
      </c>
      <c r="V259" s="347">
        <v>1000</v>
      </c>
      <c r="W259" s="348">
        <f t="shared" ref="W259:W266" si="15">IFERROR(IF(V259="",0,CEILING((V259/$H259),1)*$H259),"")</f>
        <v>1006.1999999999999</v>
      </c>
      <c r="X259" s="36">
        <f>IFERROR(IF(W259=0,"",ROUNDUP(W259/H259,0)*0.02175),"")</f>
        <v>2.8057499999999997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61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62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128.2051282051282</v>
      </c>
      <c r="W267" s="349">
        <f>IFERROR(W259/H259,"0")+IFERROR(W260/H260,"0")+IFERROR(W261/H261,"0")+IFERROR(W262/H262,"0")+IFERROR(W263/H263,"0")+IFERROR(W264/H264,"0")+IFERROR(W265/H265,"0")+IFERROR(W266/H266,"0")</f>
        <v>129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2.8057499999999997</v>
      </c>
      <c r="Y267" s="350"/>
      <c r="Z267" s="350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2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9">
        <f>IFERROR(SUM(V259:V266),"0")</f>
        <v>1000</v>
      </c>
      <c r="W268" s="349">
        <f>IFERROR(SUM(W259:W266),"0")</f>
        <v>1006.1999999999999</v>
      </c>
      <c r="X268" s="37"/>
      <c r="Y268" s="350"/>
      <c r="Z268" s="350"/>
    </row>
    <row r="269" spans="1:53" ht="14.25" hidden="1" customHeight="1" x14ac:dyDescent="0.25">
      <c r="A269" s="356" t="s">
        <v>202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5"/>
      <c r="S271" s="34"/>
      <c r="T271" s="34"/>
      <c r="U271" s="35" t="s">
        <v>65</v>
      </c>
      <c r="V271" s="347">
        <v>30</v>
      </c>
      <c r="W271" s="348">
        <f>IFERROR(IF(V271="",0,CEILING((V271/$H271),1)*$H271),"")</f>
        <v>31.2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5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61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62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9">
        <f>IFERROR(V270/H270,"0")+IFERROR(V271/H271,"0")+IFERROR(V272/H272,"0")</f>
        <v>3.8461538461538463</v>
      </c>
      <c r="W273" s="349">
        <f>IFERROR(W270/H270,"0")+IFERROR(W271/H271,"0")+IFERROR(W272/H272,"0")</f>
        <v>4</v>
      </c>
      <c r="X273" s="349">
        <f>IFERROR(IF(X270="",0,X270),"0")+IFERROR(IF(X271="",0,X271),"0")+IFERROR(IF(X272="",0,X272),"0")</f>
        <v>8.6999999999999994E-2</v>
      </c>
      <c r="Y273" s="350"/>
      <c r="Z273" s="350"/>
    </row>
    <row r="274" spans="1:53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2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9">
        <f>IFERROR(SUM(V270:V272),"0")</f>
        <v>30</v>
      </c>
      <c r="W274" s="349">
        <f>IFERROR(SUM(W270:W272),"0")</f>
        <v>31.2</v>
      </c>
      <c r="X274" s="37"/>
      <c r="Y274" s="350"/>
      <c r="Z274" s="350"/>
    </row>
    <row r="275" spans="1:53" ht="14.25" hidden="1" customHeight="1" x14ac:dyDescent="0.25">
      <c r="A275" s="356" t="s">
        <v>83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32" t="s">
        <v>413</v>
      </c>
      <c r="O276" s="359"/>
      <c r="P276" s="359"/>
      <c r="Q276" s="359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1" t="s">
        <v>416</v>
      </c>
      <c r="O277" s="359"/>
      <c r="P277" s="359"/>
      <c r="Q277" s="359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62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2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hidden="1" customHeight="1" x14ac:dyDescent="0.25">
      <c r="A281" s="356" t="s">
        <v>419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61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62"/>
      <c r="N285" s="351" t="s">
        <v>66</v>
      </c>
      <c r="O285" s="352"/>
      <c r="P285" s="352"/>
      <c r="Q285" s="352"/>
      <c r="R285" s="352"/>
      <c r="S285" s="352"/>
      <c r="T285" s="353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57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2"/>
      <c r="N286" s="351" t="s">
        <v>66</v>
      </c>
      <c r="O286" s="352"/>
      <c r="P286" s="352"/>
      <c r="Q286" s="352"/>
      <c r="R286" s="352"/>
      <c r="S286" s="352"/>
      <c r="T286" s="353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  <c r="V287" s="357"/>
      <c r="W287" s="357"/>
      <c r="X287" s="357"/>
      <c r="Y287" s="343"/>
      <c r="Z287" s="343"/>
    </row>
    <row r="288" spans="1:53" ht="14.25" hidden="1" customHeight="1" x14ac:dyDescent="0.25">
      <c r="A288" s="356" t="s">
        <v>105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4301011396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4301011322</v>
      </c>
      <c r="D292" s="354">
        <v>4607091387452</v>
      </c>
      <c r="E292" s="355"/>
      <c r="F292" s="346">
        <v>1.35</v>
      </c>
      <c r="G292" s="32">
        <v>8</v>
      </c>
      <c r="H292" s="346">
        <v>10.8</v>
      </c>
      <c r="I292" s="346">
        <v>11.28</v>
      </c>
      <c r="J292" s="32">
        <v>56</v>
      </c>
      <c r="K292" s="32" t="s">
        <v>100</v>
      </c>
      <c r="L292" s="33" t="s">
        <v>119</v>
      </c>
      <c r="M292" s="32">
        <v>55</v>
      </c>
      <c r="N292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4301011619</v>
      </c>
      <c r="D293" s="354">
        <v>4607091387452</v>
      </c>
      <c r="E293" s="355"/>
      <c r="F293" s="346">
        <v>1.45</v>
      </c>
      <c r="G293" s="32">
        <v>8</v>
      </c>
      <c r="H293" s="346">
        <v>11.6</v>
      </c>
      <c r="I293" s="346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61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2"/>
      <c r="N297" s="351" t="s">
        <v>66</v>
      </c>
      <c r="O297" s="352"/>
      <c r="P297" s="352"/>
      <c r="Q297" s="352"/>
      <c r="R297" s="352"/>
      <c r="S297" s="352"/>
      <c r="T297" s="353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2"/>
      <c r="N298" s="351" t="s">
        <v>66</v>
      </c>
      <c r="O298" s="352"/>
      <c r="P298" s="352"/>
      <c r="Q298" s="352"/>
      <c r="R298" s="352"/>
      <c r="S298" s="352"/>
      <c r="T298" s="353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61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2"/>
      <c r="N302" s="351" t="s">
        <v>66</v>
      </c>
      <c r="O302" s="352"/>
      <c r="P302" s="352"/>
      <c r="Q302" s="352"/>
      <c r="R302" s="352"/>
      <c r="S302" s="352"/>
      <c r="T302" s="353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2"/>
      <c r="N303" s="351" t="s">
        <v>66</v>
      </c>
      <c r="O303" s="352"/>
      <c r="P303" s="352"/>
      <c r="Q303" s="352"/>
      <c r="R303" s="352"/>
      <c r="S303" s="352"/>
      <c r="T303" s="353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43"/>
      <c r="Z304" s="343"/>
    </row>
    <row r="305" spans="1:53" ht="14.25" hidden="1" customHeight="1" x14ac:dyDescent="0.25">
      <c r="A305" s="356" t="s">
        <v>60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2"/>
      <c r="Z305" s="342"/>
    </row>
    <row r="306" spans="1:53" ht="27" hidden="1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5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61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2"/>
      <c r="N307" s="351" t="s">
        <v>66</v>
      </c>
      <c r="O307" s="352"/>
      <c r="P307" s="352"/>
      <c r="Q307" s="352"/>
      <c r="R307" s="352"/>
      <c r="S307" s="352"/>
      <c r="T307" s="353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hidden="1" x14ac:dyDescent="0.2">
      <c r="A308" s="357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2"/>
      <c r="N308" s="351" t="s">
        <v>66</v>
      </c>
      <c r="O308" s="352"/>
      <c r="P308" s="352"/>
      <c r="Q308" s="352"/>
      <c r="R308" s="352"/>
      <c r="S308" s="352"/>
      <c r="T308" s="353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hidden="1" customHeight="1" x14ac:dyDescent="0.25">
      <c r="A309" s="356" t="s">
        <v>68</v>
      </c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  <c r="V309" s="357"/>
      <c r="W309" s="357"/>
      <c r="X309" s="357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5"/>
      <c r="S311" s="34"/>
      <c r="T311" s="34"/>
      <c r="U311" s="35" t="s">
        <v>65</v>
      </c>
      <c r="V311" s="347">
        <v>0</v>
      </c>
      <c r="W311" s="348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61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62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9">
        <f>IFERROR(V310/H310,"0")+IFERROR(V311/H311,"0")+IFERROR(V312/H312,"0")</f>
        <v>0</v>
      </c>
      <c r="W313" s="349">
        <f>IFERROR(W310/H310,"0")+IFERROR(W311/H311,"0")+IFERROR(W312/H312,"0")</f>
        <v>0</v>
      </c>
      <c r="X313" s="349">
        <f>IFERROR(IF(X310="",0,X310),"0")+IFERROR(IF(X311="",0,X311),"0")+IFERROR(IF(X312="",0,X312),"0")</f>
        <v>0</v>
      </c>
      <c r="Y313" s="350"/>
      <c r="Z313" s="350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2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9">
        <f>IFERROR(SUM(V310:V312),"0")</f>
        <v>0</v>
      </c>
      <c r="W314" s="349">
        <f>IFERROR(SUM(W310:W312),"0")</f>
        <v>0</v>
      </c>
      <c r="X314" s="37"/>
      <c r="Y314" s="350"/>
      <c r="Z314" s="350"/>
    </row>
    <row r="315" spans="1:53" ht="14.25" hidden="1" customHeight="1" x14ac:dyDescent="0.25">
      <c r="A315" s="356" t="s">
        <v>202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62"/>
      <c r="N317" s="351" t="s">
        <v>66</v>
      </c>
      <c r="O317" s="352"/>
      <c r="P317" s="352"/>
      <c r="Q317" s="352"/>
      <c r="R317" s="352"/>
      <c r="S317" s="352"/>
      <c r="T317" s="353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2"/>
      <c r="N318" s="351" t="s">
        <v>66</v>
      </c>
      <c r="O318" s="352"/>
      <c r="P318" s="352"/>
      <c r="Q318" s="352"/>
      <c r="R318" s="352"/>
      <c r="S318" s="352"/>
      <c r="T318" s="353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62"/>
      <c r="N321" s="351" t="s">
        <v>66</v>
      </c>
      <c r="O321" s="352"/>
      <c r="P321" s="352"/>
      <c r="Q321" s="352"/>
      <c r="R321" s="352"/>
      <c r="S321" s="352"/>
      <c r="T321" s="353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2"/>
      <c r="N322" s="351" t="s">
        <v>66</v>
      </c>
      <c r="O322" s="352"/>
      <c r="P322" s="352"/>
      <c r="Q322" s="352"/>
      <c r="R322" s="352"/>
      <c r="S322" s="352"/>
      <c r="T322" s="353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485" t="s">
        <v>459</v>
      </c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"/>
      <c r="Z323" s="48"/>
    </row>
    <row r="324" spans="1:53" ht="16.5" hidden="1" customHeight="1" x14ac:dyDescent="0.25">
      <c r="A324" s="389" t="s">
        <v>460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3"/>
      <c r="Z324" s="343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61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2"/>
      <c r="N327" s="351" t="s">
        <v>66</v>
      </c>
      <c r="O327" s="352"/>
      <c r="P327" s="352"/>
      <c r="Q327" s="352"/>
      <c r="R327" s="352"/>
      <c r="S327" s="352"/>
      <c r="T327" s="353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2"/>
      <c r="N328" s="351" t="s">
        <v>66</v>
      </c>
      <c r="O328" s="352"/>
      <c r="P328" s="352"/>
      <c r="Q328" s="352"/>
      <c r="R328" s="352"/>
      <c r="S328" s="352"/>
      <c r="T328" s="353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485" t="s">
        <v>463</v>
      </c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"/>
      <c r="Z329" s="48"/>
    </row>
    <row r="330" spans="1:53" ht="16.5" hidden="1" customHeight="1" x14ac:dyDescent="0.25">
      <c r="A330" s="389" t="s">
        <v>464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3"/>
      <c r="Z330" s="343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5"/>
      <c r="S333" s="34"/>
      <c r="T333" s="34"/>
      <c r="U333" s="35" t="s">
        <v>65</v>
      </c>
      <c r="V333" s="347">
        <v>500</v>
      </c>
      <c r="W333" s="348">
        <f t="shared" si="17"/>
        <v>510</v>
      </c>
      <c r="X333" s="36">
        <f>IFERROR(IF(W333=0,"",ROUNDUP(W333/H333,0)*0.02175),"")</f>
        <v>0.73949999999999994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5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5"/>
      <c r="S337" s="34"/>
      <c r="T337" s="34"/>
      <c r="U337" s="35" t="s">
        <v>65</v>
      </c>
      <c r="V337" s="347">
        <v>400</v>
      </c>
      <c r="W337" s="348">
        <f t="shared" si="17"/>
        <v>405</v>
      </c>
      <c r="X337" s="36">
        <f>IFERROR(IF(W337=0,"",ROUNDUP(W337/H337,0)*0.02175),"")</f>
        <v>0.58724999999999994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5"/>
      <c r="S338" s="34"/>
      <c r="T338" s="34"/>
      <c r="U338" s="35" t="s">
        <v>65</v>
      </c>
      <c r="V338" s="347">
        <v>0</v>
      </c>
      <c r="W338" s="348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5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61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62"/>
      <c r="N340" s="351" t="s">
        <v>66</v>
      </c>
      <c r="O340" s="352"/>
      <c r="P340" s="352"/>
      <c r="Q340" s="352"/>
      <c r="R340" s="352"/>
      <c r="S340" s="352"/>
      <c r="T340" s="353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60</v>
      </c>
      <c r="W340" s="349">
        <f>IFERROR(W332/H332,"0")+IFERROR(W333/H333,"0")+IFERROR(W334/H334,"0")+IFERROR(W335/H335,"0")+IFERROR(W336/H336,"0")+IFERROR(W337/H337,"0")+IFERROR(W338/H338,"0")+IFERROR(W339/H339,"0")</f>
        <v>61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1.3267499999999999</v>
      </c>
      <c r="Y340" s="350"/>
      <c r="Z340" s="350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2"/>
      <c r="N341" s="351" t="s">
        <v>66</v>
      </c>
      <c r="O341" s="352"/>
      <c r="P341" s="352"/>
      <c r="Q341" s="352"/>
      <c r="R341" s="352"/>
      <c r="S341" s="352"/>
      <c r="T341" s="353"/>
      <c r="U341" s="37" t="s">
        <v>65</v>
      </c>
      <c r="V341" s="349">
        <f>IFERROR(SUM(V332:V339),"0")</f>
        <v>900</v>
      </c>
      <c r="W341" s="349">
        <f>IFERROR(SUM(W332:W339),"0")</f>
        <v>915</v>
      </c>
      <c r="X341" s="37"/>
      <c r="Y341" s="350"/>
      <c r="Z341" s="350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5"/>
      <c r="S343" s="34"/>
      <c r="T343" s="34"/>
      <c r="U343" s="35" t="s">
        <v>65</v>
      </c>
      <c r="V343" s="347">
        <v>1000</v>
      </c>
      <c r="W343" s="348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5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61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62"/>
      <c r="N346" s="351" t="s">
        <v>66</v>
      </c>
      <c r="O346" s="352"/>
      <c r="P346" s="352"/>
      <c r="Q346" s="352"/>
      <c r="R346" s="352"/>
      <c r="S346" s="352"/>
      <c r="T346" s="353"/>
      <c r="U346" s="37" t="s">
        <v>67</v>
      </c>
      <c r="V346" s="349">
        <f>IFERROR(V343/H343,"0")+IFERROR(V344/H344,"0")+IFERROR(V345/H345,"0")</f>
        <v>66.666666666666671</v>
      </c>
      <c r="W346" s="349">
        <f>IFERROR(W343/H343,"0")+IFERROR(W344/H344,"0")+IFERROR(W345/H345,"0")</f>
        <v>67</v>
      </c>
      <c r="X346" s="349">
        <f>IFERROR(IF(X343="",0,X343),"0")+IFERROR(IF(X344="",0,X344),"0")+IFERROR(IF(X345="",0,X345),"0")</f>
        <v>1.4572499999999999</v>
      </c>
      <c r="Y346" s="350"/>
      <c r="Z346" s="350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2"/>
      <c r="N347" s="351" t="s">
        <v>66</v>
      </c>
      <c r="O347" s="352"/>
      <c r="P347" s="352"/>
      <c r="Q347" s="352"/>
      <c r="R347" s="352"/>
      <c r="S347" s="352"/>
      <c r="T347" s="353"/>
      <c r="U347" s="37" t="s">
        <v>65</v>
      </c>
      <c r="V347" s="349">
        <f>IFERROR(SUM(V343:V345),"0")</f>
        <v>1000</v>
      </c>
      <c r="W347" s="349">
        <f>IFERROR(SUM(W343:W345),"0")</f>
        <v>1005</v>
      </c>
      <c r="X347" s="37"/>
      <c r="Y347" s="350"/>
      <c r="Z347" s="350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486</v>
      </c>
      <c r="O349" s="359"/>
      <c r="P349" s="359"/>
      <c r="Q349" s="359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3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61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2"/>
      <c r="N351" s="351" t="s">
        <v>66</v>
      </c>
      <c r="O351" s="352"/>
      <c r="P351" s="352"/>
      <c r="Q351" s="352"/>
      <c r="R351" s="352"/>
      <c r="S351" s="352"/>
      <c r="T351" s="353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2"/>
      <c r="N352" s="351" t="s">
        <v>66</v>
      </c>
      <c r="O352" s="352"/>
      <c r="P352" s="352"/>
      <c r="Q352" s="352"/>
      <c r="R352" s="352"/>
      <c r="S352" s="352"/>
      <c r="T352" s="353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56" t="s">
        <v>202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61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62"/>
      <c r="N355" s="351" t="s">
        <v>66</v>
      </c>
      <c r="O355" s="352"/>
      <c r="P355" s="352"/>
      <c r="Q355" s="352"/>
      <c r="R355" s="352"/>
      <c r="S355" s="352"/>
      <c r="T355" s="353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2"/>
      <c r="N356" s="351" t="s">
        <v>66</v>
      </c>
      <c r="O356" s="352"/>
      <c r="P356" s="352"/>
      <c r="Q356" s="352"/>
      <c r="R356" s="352"/>
      <c r="S356" s="352"/>
      <c r="T356" s="353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3"/>
      <c r="Z357" s="343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2"/>
      <c r="Z358" s="342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5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61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2"/>
      <c r="N364" s="351" t="s">
        <v>66</v>
      </c>
      <c r="O364" s="352"/>
      <c r="P364" s="352"/>
      <c r="Q364" s="352"/>
      <c r="R364" s="352"/>
      <c r="S364" s="352"/>
      <c r="T364" s="353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2"/>
      <c r="N365" s="351" t="s">
        <v>66</v>
      </c>
      <c r="O365" s="352"/>
      <c r="P365" s="352"/>
      <c r="Q365" s="352"/>
      <c r="R365" s="352"/>
      <c r="S365" s="352"/>
      <c r="T365" s="353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8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61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62"/>
      <c r="N369" s="351" t="s">
        <v>66</v>
      </c>
      <c r="O369" s="352"/>
      <c r="P369" s="352"/>
      <c r="Q369" s="352"/>
      <c r="R369" s="352"/>
      <c r="S369" s="352"/>
      <c r="T369" s="353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2"/>
      <c r="N370" s="351" t="s">
        <v>66</v>
      </c>
      <c r="O370" s="352"/>
      <c r="P370" s="352"/>
      <c r="Q370" s="352"/>
      <c r="R370" s="352"/>
      <c r="S370" s="352"/>
      <c r="T370" s="353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2"/>
      <c r="Z371" s="342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5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61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62"/>
      <c r="N376" s="351" t="s">
        <v>66</v>
      </c>
      <c r="O376" s="352"/>
      <c r="P376" s="352"/>
      <c r="Q376" s="352"/>
      <c r="R376" s="352"/>
      <c r="S376" s="352"/>
      <c r="T376" s="353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2"/>
      <c r="N377" s="351" t="s">
        <v>66</v>
      </c>
      <c r="O377" s="352"/>
      <c r="P377" s="352"/>
      <c r="Q377" s="352"/>
      <c r="R377" s="352"/>
      <c r="S377" s="352"/>
      <c r="T377" s="353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56" t="s">
        <v>202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61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62"/>
      <c r="N380" s="351" t="s">
        <v>66</v>
      </c>
      <c r="O380" s="352"/>
      <c r="P380" s="352"/>
      <c r="Q380" s="352"/>
      <c r="R380" s="352"/>
      <c r="S380" s="352"/>
      <c r="T380" s="353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2"/>
      <c r="N381" s="351" t="s">
        <v>66</v>
      </c>
      <c r="O381" s="352"/>
      <c r="P381" s="352"/>
      <c r="Q381" s="352"/>
      <c r="R381" s="352"/>
      <c r="S381" s="352"/>
      <c r="T381" s="353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485" t="s">
        <v>516</v>
      </c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"/>
      <c r="Z382" s="48"/>
    </row>
    <row r="383" spans="1:53" ht="16.5" hidden="1" customHeight="1" x14ac:dyDescent="0.25">
      <c r="A383" s="389" t="s">
        <v>517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3"/>
      <c r="Z383" s="343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61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62"/>
      <c r="N387" s="351" t="s">
        <v>66</v>
      </c>
      <c r="O387" s="352"/>
      <c r="P387" s="352"/>
      <c r="Q387" s="352"/>
      <c r="R387" s="352"/>
      <c r="S387" s="352"/>
      <c r="T387" s="353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2"/>
      <c r="N388" s="351" t="s">
        <v>66</v>
      </c>
      <c r="O388" s="352"/>
      <c r="P388" s="352"/>
      <c r="Q388" s="352"/>
      <c r="R388" s="352"/>
      <c r="S388" s="352"/>
      <c r="T388" s="353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2"/>
      <c r="Z389" s="342"/>
    </row>
    <row r="390" spans="1:53" ht="27" hidden="1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5"/>
      <c r="S390" s="34"/>
      <c r="T390" s="34"/>
      <c r="U390" s="35" t="s">
        <v>65</v>
      </c>
      <c r="V390" s="347">
        <v>0</v>
      </c>
      <c r="W390" s="348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5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5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5"/>
      <c r="S395" s="34"/>
      <c r="T395" s="34"/>
      <c r="U395" s="35" t="s">
        <v>65</v>
      </c>
      <c r="V395" s="347">
        <v>0</v>
      </c>
      <c r="W395" s="348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5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61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62"/>
      <c r="N403" s="351" t="s">
        <v>66</v>
      </c>
      <c r="O403" s="352"/>
      <c r="P403" s="352"/>
      <c r="Q403" s="352"/>
      <c r="R403" s="352"/>
      <c r="S403" s="352"/>
      <c r="T403" s="353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0"/>
      <c r="Z403" s="350"/>
    </row>
    <row r="404" spans="1:53" hidden="1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2"/>
      <c r="N404" s="351" t="s">
        <v>66</v>
      </c>
      <c r="O404" s="352"/>
      <c r="P404" s="352"/>
      <c r="Q404" s="352"/>
      <c r="R404" s="352"/>
      <c r="S404" s="352"/>
      <c r="T404" s="353"/>
      <c r="U404" s="37" t="s">
        <v>65</v>
      </c>
      <c r="V404" s="349">
        <f>IFERROR(SUM(V390:V402),"0")</f>
        <v>0</v>
      </c>
      <c r="W404" s="349">
        <f>IFERROR(SUM(W390:W402),"0")</f>
        <v>0</v>
      </c>
      <c r="X404" s="37"/>
      <c r="Y404" s="350"/>
      <c r="Z404" s="350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61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62"/>
      <c r="N410" s="351" t="s">
        <v>66</v>
      </c>
      <c r="O410" s="352"/>
      <c r="P410" s="352"/>
      <c r="Q410" s="352"/>
      <c r="R410" s="352"/>
      <c r="S410" s="352"/>
      <c r="T410" s="353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2"/>
      <c r="N411" s="351" t="s">
        <v>66</v>
      </c>
      <c r="O411" s="352"/>
      <c r="P411" s="352"/>
      <c r="Q411" s="352"/>
      <c r="R411" s="352"/>
      <c r="S411" s="352"/>
      <c r="T411" s="353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56" t="s">
        <v>202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61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2"/>
      <c r="N414" s="351" t="s">
        <v>66</v>
      </c>
      <c r="O414" s="352"/>
      <c r="P414" s="352"/>
      <c r="Q414" s="352"/>
      <c r="R414" s="352"/>
      <c r="S414" s="352"/>
      <c r="T414" s="353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2"/>
      <c r="N415" s="351" t="s">
        <v>66</v>
      </c>
      <c r="O415" s="352"/>
      <c r="P415" s="352"/>
      <c r="Q415" s="352"/>
      <c r="R415" s="352"/>
      <c r="S415" s="352"/>
      <c r="T415" s="353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2"/>
      <c r="Z416" s="342"/>
    </row>
    <row r="417" spans="1:53" ht="27" hidden="1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5"/>
      <c r="S417" s="34"/>
      <c r="T417" s="34"/>
      <c r="U417" s="35" t="s">
        <v>65</v>
      </c>
      <c r="V417" s="347">
        <v>0</v>
      </c>
      <c r="W417" s="348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61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62"/>
      <c r="N420" s="351" t="s">
        <v>66</v>
      </c>
      <c r="O420" s="352"/>
      <c r="P420" s="352"/>
      <c r="Q420" s="352"/>
      <c r="R420" s="352"/>
      <c r="S420" s="352"/>
      <c r="T420" s="353"/>
      <c r="U420" s="37" t="s">
        <v>67</v>
      </c>
      <c r="V420" s="349">
        <f>IFERROR(V417/H417,"0")+IFERROR(V418/H418,"0")+IFERROR(V419/H419,"0")</f>
        <v>0</v>
      </c>
      <c r="W420" s="349">
        <f>IFERROR(W417/H417,"0")+IFERROR(W418/H418,"0")+IFERROR(W419/H419,"0")</f>
        <v>0</v>
      </c>
      <c r="X420" s="349">
        <f>IFERROR(IF(X417="",0,X417),"0")+IFERROR(IF(X418="",0,X418),"0")+IFERROR(IF(X419="",0,X419),"0")</f>
        <v>0</v>
      </c>
      <c r="Y420" s="350"/>
      <c r="Z420" s="350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2"/>
      <c r="N421" s="351" t="s">
        <v>66</v>
      </c>
      <c r="O421" s="352"/>
      <c r="P421" s="352"/>
      <c r="Q421" s="352"/>
      <c r="R421" s="352"/>
      <c r="S421" s="352"/>
      <c r="T421" s="353"/>
      <c r="U421" s="37" t="s">
        <v>65</v>
      </c>
      <c r="V421" s="349">
        <f>IFERROR(SUM(V417:V419),"0")</f>
        <v>0</v>
      </c>
      <c r="W421" s="349">
        <f>IFERROR(SUM(W417:W419),"0")</f>
        <v>0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3"/>
      <c r="Z422" s="343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61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62"/>
      <c r="N426" s="351" t="s">
        <v>66</v>
      </c>
      <c r="O426" s="352"/>
      <c r="P426" s="352"/>
      <c r="Q426" s="352"/>
      <c r="R426" s="352"/>
      <c r="S426" s="352"/>
      <c r="T426" s="353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2"/>
      <c r="N427" s="351" t="s">
        <v>66</v>
      </c>
      <c r="O427" s="352"/>
      <c r="P427" s="352"/>
      <c r="Q427" s="352"/>
      <c r="R427" s="352"/>
      <c r="S427" s="352"/>
      <c r="T427" s="353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2"/>
      <c r="Z428" s="342"/>
    </row>
    <row r="429" spans="1:53" ht="27" hidden="1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5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61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2"/>
      <c r="N436" s="351" t="s">
        <v>66</v>
      </c>
      <c r="O436" s="352"/>
      <c r="P436" s="352"/>
      <c r="Q436" s="352"/>
      <c r="R436" s="352"/>
      <c r="S436" s="352"/>
      <c r="T436" s="353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2"/>
      <c r="N437" s="351" t="s">
        <v>66</v>
      </c>
      <c r="O437" s="352"/>
      <c r="P437" s="352"/>
      <c r="Q437" s="352"/>
      <c r="R437" s="352"/>
      <c r="S437" s="352"/>
      <c r="T437" s="353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61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62"/>
      <c r="N440" s="351" t="s">
        <v>66</v>
      </c>
      <c r="O440" s="352"/>
      <c r="P440" s="352"/>
      <c r="Q440" s="352"/>
      <c r="R440" s="352"/>
      <c r="S440" s="352"/>
      <c r="T440" s="353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2"/>
      <c r="N441" s="351" t="s">
        <v>66</v>
      </c>
      <c r="O441" s="352"/>
      <c r="P441" s="352"/>
      <c r="Q441" s="352"/>
      <c r="R441" s="352"/>
      <c r="S441" s="352"/>
      <c r="T441" s="353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56" t="s">
        <v>587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61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62"/>
      <c r="N444" s="351" t="s">
        <v>66</v>
      </c>
      <c r="O444" s="352"/>
      <c r="P444" s="352"/>
      <c r="Q444" s="352"/>
      <c r="R444" s="352"/>
      <c r="S444" s="352"/>
      <c r="T444" s="353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2"/>
      <c r="N445" s="351" t="s">
        <v>66</v>
      </c>
      <c r="O445" s="352"/>
      <c r="P445" s="352"/>
      <c r="Q445" s="352"/>
      <c r="R445" s="352"/>
      <c r="S445" s="352"/>
      <c r="T445" s="353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485" t="s">
        <v>590</v>
      </c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"/>
      <c r="Z446" s="48"/>
    </row>
    <row r="447" spans="1:53" ht="16.5" hidden="1" customHeight="1" x14ac:dyDescent="0.25">
      <c r="A447" s="389" t="s">
        <v>590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3"/>
      <c r="Z447" s="343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6" t="s">
        <v>593</v>
      </c>
      <c r="O449" s="359"/>
      <c r="P449" s="359"/>
      <c r="Q449" s="359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4301011363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9"/>
      <c r="P450" s="359"/>
      <c r="Q450" s="359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596</v>
      </c>
      <c r="C451" s="31">
        <v>4301011779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47" t="s">
        <v>597</v>
      </c>
      <c r="O451" s="359"/>
      <c r="P451" s="359"/>
      <c r="Q451" s="359"/>
      <c r="R451" s="355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90" t="s">
        <v>600</v>
      </c>
      <c r="O452" s="359"/>
      <c r="P452" s="359"/>
      <c r="Q452" s="359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603</v>
      </c>
      <c r="O453" s="359"/>
      <c r="P453" s="359"/>
      <c r="Q453" s="359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696" t="s">
        <v>606</v>
      </c>
      <c r="O454" s="359"/>
      <c r="P454" s="359"/>
      <c r="Q454" s="359"/>
      <c r="R454" s="355"/>
      <c r="S454" s="34"/>
      <c r="T454" s="34"/>
      <c r="U454" s="35" t="s">
        <v>65</v>
      </c>
      <c r="V454" s="347">
        <v>100</v>
      </c>
      <c r="W454" s="348">
        <f t="shared" si="21"/>
        <v>100.32000000000001</v>
      </c>
      <c r="X454" s="36">
        <f t="shared" si="22"/>
        <v>0.22724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78" t="s">
        <v>609</v>
      </c>
      <c r="O455" s="359"/>
      <c r="P455" s="359"/>
      <c r="Q455" s="359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3" t="s">
        <v>612</v>
      </c>
      <c r="O456" s="359"/>
      <c r="P456" s="359"/>
      <c r="Q456" s="359"/>
      <c r="R456" s="355"/>
      <c r="S456" s="34"/>
      <c r="T456" s="34"/>
      <c r="U456" s="35" t="s">
        <v>65</v>
      </c>
      <c r="V456" s="347">
        <v>0</v>
      </c>
      <c r="W456" s="348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5" t="s">
        <v>616</v>
      </c>
      <c r="O458" s="359"/>
      <c r="P458" s="359"/>
      <c r="Q458" s="359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4" t="s">
        <v>619</v>
      </c>
      <c r="O459" s="359"/>
      <c r="P459" s="359"/>
      <c r="Q459" s="359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2" t="s">
        <v>624</v>
      </c>
      <c r="O461" s="359"/>
      <c r="P461" s="359"/>
      <c r="Q461" s="359"/>
      <c r="R461" s="355"/>
      <c r="S461" s="34"/>
      <c r="T461" s="34"/>
      <c r="U461" s="35" t="s">
        <v>65</v>
      </c>
      <c r="V461" s="347">
        <v>0</v>
      </c>
      <c r="W461" s="348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2" t="s">
        <v>1</v>
      </c>
    </row>
    <row r="462" spans="1:53" x14ac:dyDescent="0.2">
      <c r="A462" s="361"/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62"/>
      <c r="N462" s="351" t="s">
        <v>66</v>
      </c>
      <c r="O462" s="352"/>
      <c r="P462" s="352"/>
      <c r="Q462" s="352"/>
      <c r="R462" s="352"/>
      <c r="S462" s="352"/>
      <c r="T462" s="353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18.939393939393938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19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0.22724</v>
      </c>
      <c r="Y462" s="350"/>
      <c r="Z462" s="350"/>
    </row>
    <row r="463" spans="1:53" x14ac:dyDescent="0.2">
      <c r="A463" s="357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2"/>
      <c r="N463" s="351" t="s">
        <v>66</v>
      </c>
      <c r="O463" s="352"/>
      <c r="P463" s="352"/>
      <c r="Q463" s="352"/>
      <c r="R463" s="352"/>
      <c r="S463" s="352"/>
      <c r="T463" s="353"/>
      <c r="U463" s="37" t="s">
        <v>65</v>
      </c>
      <c r="V463" s="349">
        <f>IFERROR(SUM(V449:V461),"0")</f>
        <v>100</v>
      </c>
      <c r="W463" s="349">
        <f>IFERROR(SUM(W449:W461),"0")</f>
        <v>100.32000000000001</v>
      </c>
      <c r="X463" s="37"/>
      <c r="Y463" s="350"/>
      <c r="Z463" s="350"/>
    </row>
    <row r="464" spans="1:53" ht="14.25" hidden="1" customHeight="1" x14ac:dyDescent="0.25">
      <c r="A464" s="356" t="s">
        <v>97</v>
      </c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  <c r="V464" s="357"/>
      <c r="W464" s="357"/>
      <c r="X464" s="357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5"/>
      <c r="S465" s="34"/>
      <c r="T465" s="34"/>
      <c r="U465" s="35" t="s">
        <v>65</v>
      </c>
      <c r="V465" s="347">
        <v>150</v>
      </c>
      <c r="W465" s="348">
        <f>IFERROR(IF(V465="",0,CEILING((V465/$H465),1)*$H465),"")</f>
        <v>153.12</v>
      </c>
      <c r="X465" s="36">
        <f>IFERROR(IF(W465=0,"",ROUNDUP(W465/H465,0)*0.01196),"")</f>
        <v>0.34683999999999998</v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1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62"/>
      <c r="N467" s="351" t="s">
        <v>66</v>
      </c>
      <c r="O467" s="352"/>
      <c r="P467" s="352"/>
      <c r="Q467" s="352"/>
      <c r="R467" s="352"/>
      <c r="S467" s="352"/>
      <c r="T467" s="353"/>
      <c r="U467" s="37" t="s">
        <v>67</v>
      </c>
      <c r="V467" s="349">
        <f>IFERROR(V465/H465,"0")+IFERROR(V466/H466,"0")</f>
        <v>28.409090909090907</v>
      </c>
      <c r="W467" s="349">
        <f>IFERROR(W465/H465,"0")+IFERROR(W466/H466,"0")</f>
        <v>29</v>
      </c>
      <c r="X467" s="349">
        <f>IFERROR(IF(X465="",0,X465),"0")+IFERROR(IF(X466="",0,X466),"0")</f>
        <v>0.34683999999999998</v>
      </c>
      <c r="Y467" s="350"/>
      <c r="Z467" s="350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2"/>
      <c r="N468" s="351" t="s">
        <v>66</v>
      </c>
      <c r="O468" s="352"/>
      <c r="P468" s="352"/>
      <c r="Q468" s="352"/>
      <c r="R468" s="352"/>
      <c r="S468" s="352"/>
      <c r="T468" s="353"/>
      <c r="U468" s="37" t="s">
        <v>65</v>
      </c>
      <c r="V468" s="349">
        <f>IFERROR(SUM(V465:V466),"0")</f>
        <v>150</v>
      </c>
      <c r="W468" s="349">
        <f>IFERROR(SUM(W465:W466),"0")</f>
        <v>153.12</v>
      </c>
      <c r="X468" s="37"/>
      <c r="Y468" s="350"/>
      <c r="Z468" s="350"/>
    </row>
    <row r="469" spans="1:53" ht="14.25" hidden="1" customHeight="1" x14ac:dyDescent="0.25">
      <c r="A469" s="356" t="s">
        <v>60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2"/>
      <c r="Z469" s="342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5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5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5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61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362"/>
      <c r="N476" s="351" t="s">
        <v>66</v>
      </c>
      <c r="O476" s="352"/>
      <c r="P476" s="352"/>
      <c r="Q476" s="352"/>
      <c r="R476" s="352"/>
      <c r="S476" s="352"/>
      <c r="T476" s="353"/>
      <c r="U476" s="37" t="s">
        <v>67</v>
      </c>
      <c r="V476" s="349">
        <f>IFERROR(V470/H470,"0")+IFERROR(V471/H471,"0")+IFERROR(V472/H472,"0")+IFERROR(V473/H473,"0")+IFERROR(V474/H474,"0")+IFERROR(V475/H475,"0")</f>
        <v>0</v>
      </c>
      <c r="W476" s="349">
        <f>IFERROR(W470/H470,"0")+IFERROR(W471/H471,"0")+IFERROR(W472/H472,"0")+IFERROR(W473/H473,"0")+IFERROR(W474/H474,"0")+IFERROR(W475/H475,"0")</f>
        <v>0</v>
      </c>
      <c r="X476" s="349">
        <f>IFERROR(IF(X470="",0,X470),"0")+IFERROR(IF(X471="",0,X471),"0")+IFERROR(IF(X472="",0,X472),"0")+IFERROR(IF(X473="",0,X473),"0")+IFERROR(IF(X474="",0,X474),"0")+IFERROR(IF(X475="",0,X475),"0")</f>
        <v>0</v>
      </c>
      <c r="Y476" s="350"/>
      <c r="Z476" s="350"/>
    </row>
    <row r="477" spans="1:53" hidden="1" x14ac:dyDescent="0.2">
      <c r="A477" s="357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2"/>
      <c r="N477" s="351" t="s">
        <v>66</v>
      </c>
      <c r="O477" s="352"/>
      <c r="P477" s="352"/>
      <c r="Q477" s="352"/>
      <c r="R477" s="352"/>
      <c r="S477" s="352"/>
      <c r="T477" s="353"/>
      <c r="U477" s="37" t="s">
        <v>65</v>
      </c>
      <c r="V477" s="349">
        <f>IFERROR(SUM(V470:V475),"0")</f>
        <v>0</v>
      </c>
      <c r="W477" s="349">
        <f>IFERROR(SUM(W470:W475),"0")</f>
        <v>0</v>
      </c>
      <c r="X477" s="37"/>
      <c r="Y477" s="350"/>
      <c r="Z477" s="350"/>
    </row>
    <row r="478" spans="1:53" ht="14.25" hidden="1" customHeight="1" x14ac:dyDescent="0.25">
      <c r="A478" s="356" t="s">
        <v>68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61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62"/>
      <c r="N481" s="351" t="s">
        <v>66</v>
      </c>
      <c r="O481" s="352"/>
      <c r="P481" s="352"/>
      <c r="Q481" s="352"/>
      <c r="R481" s="352"/>
      <c r="S481" s="352"/>
      <c r="T481" s="353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2"/>
      <c r="N482" s="351" t="s">
        <v>66</v>
      </c>
      <c r="O482" s="352"/>
      <c r="P482" s="352"/>
      <c r="Q482" s="352"/>
      <c r="R482" s="352"/>
      <c r="S482" s="352"/>
      <c r="T482" s="353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485" t="s">
        <v>645</v>
      </c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"/>
      <c r="Z483" s="48"/>
    </row>
    <row r="484" spans="1:53" ht="16.5" hidden="1" customHeight="1" x14ac:dyDescent="0.25">
      <c r="A484" s="389" t="s">
        <v>646</v>
      </c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  <c r="V484" s="357"/>
      <c r="W484" s="357"/>
      <c r="X484" s="357"/>
      <c r="Y484" s="343"/>
      <c r="Z484" s="343"/>
    </row>
    <row r="485" spans="1:53" ht="14.25" hidden="1" customHeight="1" x14ac:dyDescent="0.25">
      <c r="A485" s="356" t="s">
        <v>105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84" t="s">
        <v>649</v>
      </c>
      <c r="O486" s="359"/>
      <c r="P486" s="359"/>
      <c r="Q486" s="359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6" t="s">
        <v>652</v>
      </c>
      <c r="O487" s="359"/>
      <c r="P487" s="359"/>
      <c r="Q487" s="359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54" t="s">
        <v>655</v>
      </c>
      <c r="O488" s="359"/>
      <c r="P488" s="359"/>
      <c r="Q488" s="359"/>
      <c r="R488" s="355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75" t="s">
        <v>658</v>
      </c>
      <c r="O489" s="359"/>
      <c r="P489" s="359"/>
      <c r="Q489" s="359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81" t="s">
        <v>661</v>
      </c>
      <c r="O490" s="359"/>
      <c r="P490" s="359"/>
      <c r="Q490" s="359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hidden="1" x14ac:dyDescent="0.2">
      <c r="A491" s="361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2"/>
      <c r="N491" s="351" t="s">
        <v>66</v>
      </c>
      <c r="O491" s="352"/>
      <c r="P491" s="352"/>
      <c r="Q491" s="352"/>
      <c r="R491" s="352"/>
      <c r="S491" s="352"/>
      <c r="T491" s="353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hidden="1" x14ac:dyDescent="0.2">
      <c r="A492" s="357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2"/>
      <c r="N492" s="351" t="s">
        <v>66</v>
      </c>
      <c r="O492" s="352"/>
      <c r="P492" s="352"/>
      <c r="Q492" s="352"/>
      <c r="R492" s="352"/>
      <c r="S492" s="352"/>
      <c r="T492" s="353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hidden="1" customHeight="1" x14ac:dyDescent="0.25">
      <c r="A493" s="356" t="s">
        <v>97</v>
      </c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7" t="s">
        <v>664</v>
      </c>
      <c r="O494" s="359"/>
      <c r="P494" s="359"/>
      <c r="Q494" s="359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6" t="s">
        <v>667</v>
      </c>
      <c r="O495" s="359"/>
      <c r="P495" s="359"/>
      <c r="Q495" s="359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1" t="s">
        <v>670</v>
      </c>
      <c r="O496" s="359"/>
      <c r="P496" s="359"/>
      <c r="Q496" s="359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61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62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2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56" t="s">
        <v>60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6" t="s">
        <v>673</v>
      </c>
      <c r="O500" s="359"/>
      <c r="P500" s="359"/>
      <c r="Q500" s="359"/>
      <c r="R500" s="355"/>
      <c r="S500" s="34"/>
      <c r="T500" s="34"/>
      <c r="U500" s="35" t="s">
        <v>65</v>
      </c>
      <c r="V500" s="347">
        <v>100</v>
      </c>
      <c r="W500" s="348">
        <f>IFERROR(IF(V500="",0,CEILING((V500/$H500),1)*$H500),"")</f>
        <v>100.80000000000001</v>
      </c>
      <c r="X500" s="36">
        <f>IFERROR(IF(W500=0,"",ROUNDUP(W500/H500,0)*0.00753),"")</f>
        <v>0.18071999999999999</v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9"/>
      <c r="P501" s="359"/>
      <c r="Q501" s="359"/>
      <c r="R501" s="355"/>
      <c r="S501" s="34"/>
      <c r="T501" s="34"/>
      <c r="U501" s="35" t="s">
        <v>65</v>
      </c>
      <c r="V501" s="347">
        <v>250</v>
      </c>
      <c r="W501" s="348">
        <f>IFERROR(IF(V501="",0,CEILING((V501/$H501),1)*$H501),"")</f>
        <v>252</v>
      </c>
      <c r="X501" s="36">
        <f>IFERROR(IF(W501=0,"",ROUNDUP(W501/H501,0)*0.00753),"")</f>
        <v>0.45180000000000003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62" t="s">
        <v>679</v>
      </c>
      <c r="O502" s="359"/>
      <c r="P502" s="359"/>
      <c r="Q502" s="359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93" t="s">
        <v>682</v>
      </c>
      <c r="O503" s="359"/>
      <c r="P503" s="359"/>
      <c r="Q503" s="359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1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62"/>
      <c r="N504" s="351" t="s">
        <v>66</v>
      </c>
      <c r="O504" s="352"/>
      <c r="P504" s="352"/>
      <c r="Q504" s="352"/>
      <c r="R504" s="352"/>
      <c r="S504" s="352"/>
      <c r="T504" s="353"/>
      <c r="U504" s="37" t="s">
        <v>67</v>
      </c>
      <c r="V504" s="349">
        <f>IFERROR(V500/H500,"0")+IFERROR(V501/H501,"0")+IFERROR(V502/H502,"0")+IFERROR(V503/H503,"0")</f>
        <v>83.333333333333329</v>
      </c>
      <c r="W504" s="349">
        <f>IFERROR(W500/H500,"0")+IFERROR(W501/H501,"0")+IFERROR(W502/H502,"0")+IFERROR(W503/H503,"0")</f>
        <v>84</v>
      </c>
      <c r="X504" s="349">
        <f>IFERROR(IF(X500="",0,X500),"0")+IFERROR(IF(X501="",0,X501),"0")+IFERROR(IF(X502="",0,X502),"0")+IFERROR(IF(X503="",0,X503),"0")</f>
        <v>0.63251999999999997</v>
      </c>
      <c r="Y504" s="350"/>
      <c r="Z504" s="350"/>
    </row>
    <row r="505" spans="1:53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2"/>
      <c r="N505" s="351" t="s">
        <v>66</v>
      </c>
      <c r="O505" s="352"/>
      <c r="P505" s="352"/>
      <c r="Q505" s="352"/>
      <c r="R505" s="352"/>
      <c r="S505" s="352"/>
      <c r="T505" s="353"/>
      <c r="U505" s="37" t="s">
        <v>65</v>
      </c>
      <c r="V505" s="349">
        <f>IFERROR(SUM(V500:V503),"0")</f>
        <v>350</v>
      </c>
      <c r="W505" s="349">
        <f>IFERROR(SUM(W500:W503),"0")</f>
        <v>352.8</v>
      </c>
      <c r="X505" s="37"/>
      <c r="Y505" s="350"/>
      <c r="Z505" s="350"/>
    </row>
    <row r="506" spans="1:53" ht="14.25" hidden="1" customHeight="1" x14ac:dyDescent="0.25">
      <c r="A506" s="356" t="s">
        <v>68</v>
      </c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  <c r="V506" s="357"/>
      <c r="W506" s="357"/>
      <c r="X506" s="357"/>
      <c r="Y506" s="342"/>
      <c r="Z506" s="342"/>
    </row>
    <row r="507" spans="1:53" ht="27" hidden="1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5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8" t="s">
        <v>687</v>
      </c>
      <c r="O508" s="359"/>
      <c r="P508" s="359"/>
      <c r="Q508" s="359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9" t="s">
        <v>690</v>
      </c>
      <c r="O509" s="359"/>
      <c r="P509" s="359"/>
      <c r="Q509" s="359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0" t="s">
        <v>693</v>
      </c>
      <c r="O510" s="359"/>
      <c r="P510" s="359"/>
      <c r="Q510" s="359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23" t="s">
        <v>696</v>
      </c>
      <c r="O511" s="359"/>
      <c r="P511" s="359"/>
      <c r="Q511" s="359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idden="1" x14ac:dyDescent="0.2">
      <c r="A512" s="361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62"/>
      <c r="N512" s="351" t="s">
        <v>66</v>
      </c>
      <c r="O512" s="352"/>
      <c r="P512" s="352"/>
      <c r="Q512" s="352"/>
      <c r="R512" s="352"/>
      <c r="S512" s="352"/>
      <c r="T512" s="353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hidden="1" x14ac:dyDescent="0.2">
      <c r="A513" s="357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2"/>
      <c r="N513" s="351" t="s">
        <v>66</v>
      </c>
      <c r="O513" s="352"/>
      <c r="P513" s="352"/>
      <c r="Q513" s="352"/>
      <c r="R513" s="352"/>
      <c r="S513" s="352"/>
      <c r="T513" s="353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499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95"/>
      <c r="N514" s="440" t="s">
        <v>697</v>
      </c>
      <c r="O514" s="441"/>
      <c r="P514" s="441"/>
      <c r="Q514" s="441"/>
      <c r="R514" s="441"/>
      <c r="S514" s="441"/>
      <c r="T514" s="442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6865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6929.24</v>
      </c>
      <c r="X514" s="37"/>
      <c r="Y514" s="350"/>
      <c r="Z514" s="350"/>
    </row>
    <row r="515" spans="1:29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95"/>
      <c r="N515" s="440" t="s">
        <v>698</v>
      </c>
      <c r="O515" s="441"/>
      <c r="P515" s="441"/>
      <c r="Q515" s="441"/>
      <c r="R515" s="441"/>
      <c r="S515" s="441"/>
      <c r="T515" s="442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7200.7372738372742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7268.1220000000003</v>
      </c>
      <c r="X515" s="37"/>
      <c r="Y515" s="350"/>
      <c r="Z515" s="350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95"/>
      <c r="N516" s="440" t="s">
        <v>699</v>
      </c>
      <c r="O516" s="441"/>
      <c r="P516" s="441"/>
      <c r="Q516" s="441"/>
      <c r="R516" s="441"/>
      <c r="S516" s="441"/>
      <c r="T516" s="442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12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12</v>
      </c>
      <c r="X516" s="37"/>
      <c r="Y516" s="350"/>
      <c r="Z516" s="350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95"/>
      <c r="N517" s="440" t="s">
        <v>701</v>
      </c>
      <c r="O517" s="441"/>
      <c r="P517" s="441"/>
      <c r="Q517" s="441"/>
      <c r="R517" s="441"/>
      <c r="S517" s="441"/>
      <c r="T517" s="442"/>
      <c r="U517" s="37" t="s">
        <v>65</v>
      </c>
      <c r="V517" s="349">
        <f>GrossWeightTotal+PalletQtyTotal*25</f>
        <v>7500.7372738372742</v>
      </c>
      <c r="W517" s="349">
        <f>GrossWeightTotalR+PalletQtyTotalR*25</f>
        <v>7568.1220000000003</v>
      </c>
      <c r="X517" s="37"/>
      <c r="Y517" s="350"/>
      <c r="Z517" s="350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95"/>
      <c r="N518" s="440" t="s">
        <v>702</v>
      </c>
      <c r="O518" s="441"/>
      <c r="P518" s="441"/>
      <c r="Q518" s="441"/>
      <c r="R518" s="441"/>
      <c r="S518" s="441"/>
      <c r="T518" s="442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838.632571132571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846</v>
      </c>
      <c r="X518" s="37"/>
      <c r="Y518" s="350"/>
      <c r="Z518" s="350"/>
    </row>
    <row r="519" spans="1:29" ht="14.25" hidden="1" customHeight="1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95"/>
      <c r="N519" s="440" t="s">
        <v>703</v>
      </c>
      <c r="O519" s="441"/>
      <c r="P519" s="441"/>
      <c r="Q519" s="441"/>
      <c r="R519" s="441"/>
      <c r="S519" s="441"/>
      <c r="T519" s="442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13.743179999999999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410" t="s">
        <v>95</v>
      </c>
      <c r="D521" s="416"/>
      <c r="E521" s="416"/>
      <c r="F521" s="417"/>
      <c r="G521" s="410" t="s">
        <v>224</v>
      </c>
      <c r="H521" s="416"/>
      <c r="I521" s="416"/>
      <c r="J521" s="416"/>
      <c r="K521" s="416"/>
      <c r="L521" s="416"/>
      <c r="M521" s="416"/>
      <c r="N521" s="416"/>
      <c r="O521" s="417"/>
      <c r="P521" s="340" t="s">
        <v>459</v>
      </c>
      <c r="Q521" s="410" t="s">
        <v>463</v>
      </c>
      <c r="R521" s="417"/>
      <c r="S521" s="410" t="s">
        <v>516</v>
      </c>
      <c r="T521" s="417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45" t="s">
        <v>706</v>
      </c>
      <c r="B522" s="410" t="s">
        <v>59</v>
      </c>
      <c r="C522" s="410" t="s">
        <v>96</v>
      </c>
      <c r="D522" s="410" t="s">
        <v>104</v>
      </c>
      <c r="E522" s="410" t="s">
        <v>95</v>
      </c>
      <c r="F522" s="410" t="s">
        <v>216</v>
      </c>
      <c r="G522" s="410" t="s">
        <v>225</v>
      </c>
      <c r="H522" s="410" t="s">
        <v>232</v>
      </c>
      <c r="I522" s="410" t="s">
        <v>251</v>
      </c>
      <c r="J522" s="410" t="s">
        <v>310</v>
      </c>
      <c r="K522" s="341"/>
      <c r="L522" s="410" t="s">
        <v>331</v>
      </c>
      <c r="M522" s="410" t="s">
        <v>350</v>
      </c>
      <c r="N522" s="410" t="s">
        <v>428</v>
      </c>
      <c r="O522" s="410" t="s">
        <v>446</v>
      </c>
      <c r="P522" s="410" t="s">
        <v>460</v>
      </c>
      <c r="Q522" s="410" t="s">
        <v>464</v>
      </c>
      <c r="R522" s="410" t="s">
        <v>491</v>
      </c>
      <c r="S522" s="410" t="s">
        <v>517</v>
      </c>
      <c r="T522" s="410" t="s">
        <v>566</v>
      </c>
      <c r="U522" s="410" t="s">
        <v>590</v>
      </c>
      <c r="V522" s="410" t="s">
        <v>646</v>
      </c>
      <c r="Z522" s="52"/>
      <c r="AC522" s="341"/>
    </row>
    <row r="523" spans="1:29" ht="13.5" customHeight="1" thickBot="1" x14ac:dyDescent="0.25">
      <c r="A523" s="646"/>
      <c r="B523" s="411"/>
      <c r="C523" s="411"/>
      <c r="D523" s="411"/>
      <c r="E523" s="411"/>
      <c r="F523" s="411"/>
      <c r="G523" s="411"/>
      <c r="H523" s="411"/>
      <c r="I523" s="411"/>
      <c r="J523" s="411"/>
      <c r="K523" s="341"/>
      <c r="L523" s="411"/>
      <c r="M523" s="411"/>
      <c r="N523" s="411"/>
      <c r="O523" s="411"/>
      <c r="P523" s="411"/>
      <c r="Q523" s="411"/>
      <c r="R523" s="411"/>
      <c r="S523" s="411"/>
      <c r="T523" s="411"/>
      <c r="U523" s="411"/>
      <c r="V523" s="411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696.60000000000014</v>
      </c>
      <c r="D524" s="46">
        <f>IFERROR(W56*1,"0")+IFERROR(W57*1,"0")+IFERROR(W58*1,"0")+IFERROR(W59*1,"0")</f>
        <v>1454.4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257.39999999999998</v>
      </c>
      <c r="F524" s="46">
        <f>IFERROR(W132*1,"0")+IFERROR(W133*1,"0")+IFERROR(W134*1,"0")+IFERROR(W135*1,"0")</f>
        <v>0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1994.6000000000001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0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1920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253.44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352.8</v>
      </c>
      <c r="Z524" s="52"/>
      <c r="AC524" s="34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50,00"/>
        <filter val="100,00"/>
        <filter val="12"/>
        <filter val="128,21"/>
        <filter val="145,00"/>
        <filter val="150,00"/>
        <filter val="18,94"/>
        <filter val="19,26"/>
        <filter val="192,59"/>
        <filter val="250,00"/>
        <filter val="28,41"/>
        <filter val="3,85"/>
        <filter val="30,00"/>
        <filter val="300,00"/>
        <filter val="350,00"/>
        <filter val="400,00"/>
        <filter val="45,00"/>
        <filter val="450,00"/>
        <filter val="5,56"/>
        <filter val="5,95"/>
        <filter val="50,00"/>
        <filter val="500,00"/>
        <filter val="6 865,00"/>
        <filter val="60,00"/>
        <filter val="600,00"/>
        <filter val="65,56"/>
        <filter val="650,00"/>
        <filter val="66,67"/>
        <filter val="690,00"/>
        <filter val="7 200,74"/>
        <filter val="7 500,74"/>
        <filter val="71,43"/>
        <filter val="83,33"/>
        <filter val="838,63"/>
        <filter val="88,89"/>
        <filter val="90,00"/>
        <filter val="900,00"/>
      </filters>
    </filterColumn>
  </autoFilter>
  <mergeCells count="935"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D133:E133"/>
    <mergeCell ref="N83:R83"/>
    <mergeCell ref="N154:R154"/>
    <mergeCell ref="A177:X17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291:E291"/>
    <mergeCell ref="A13:L1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D200:E200"/>
    <mergeCell ref="A327:M328"/>
    <mergeCell ref="N517:T517"/>
    <mergeCell ref="D394:E394"/>
    <mergeCell ref="A346:M347"/>
    <mergeCell ref="N454:R454"/>
    <mergeCell ref="N513:T513"/>
    <mergeCell ref="N381:T381"/>
    <mergeCell ref="A491:M492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69:R69"/>
    <mergeCell ref="N367:R367"/>
    <mergeCell ref="N354:R354"/>
    <mergeCell ref="N425:R425"/>
    <mergeCell ref="N133:R133"/>
    <mergeCell ref="A85:M86"/>
    <mergeCell ref="N427:T427"/>
    <mergeCell ref="A426:M427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N468:T46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N472:R472"/>
    <mergeCell ref="D418:E4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1" spans="2:8" x14ac:dyDescent="0.2">
      <c r="B11" s="47" t="s">
        <v>14</v>
      </c>
      <c r="C11" s="47" t="s">
        <v>725</v>
      </c>
      <c r="D11" s="47" t="s">
        <v>726</v>
      </c>
      <c r="E11" s="47"/>
    </row>
    <row r="12" spans="2:8" x14ac:dyDescent="0.2">
      <c r="B12" s="47" t="s">
        <v>727</v>
      </c>
      <c r="C12" s="47" t="s">
        <v>728</v>
      </c>
      <c r="D12" s="47" t="s">
        <v>729</v>
      </c>
      <c r="E12" s="47"/>
    </row>
    <row r="13" spans="2:8" x14ac:dyDescent="0.2">
      <c r="B13" s="47" t="s">
        <v>730</v>
      </c>
      <c r="C13" s="47" t="s">
        <v>731</v>
      </c>
      <c r="D13" s="47" t="s">
        <v>100</v>
      </c>
      <c r="E13" s="47"/>
    </row>
    <row r="15" spans="2:8" x14ac:dyDescent="0.2">
      <c r="B15" s="47" t="s">
        <v>732</v>
      </c>
      <c r="C15" s="47" t="s">
        <v>711</v>
      </c>
      <c r="D15" s="47"/>
      <c r="E15" s="47"/>
    </row>
    <row r="17" spans="2:5" x14ac:dyDescent="0.2">
      <c r="B17" s="47" t="s">
        <v>733</v>
      </c>
      <c r="C17" s="47" t="s">
        <v>714</v>
      </c>
      <c r="D17" s="47"/>
      <c r="E17" s="47"/>
    </row>
    <row r="19" spans="2:5" x14ac:dyDescent="0.2">
      <c r="B19" s="47" t="s">
        <v>734</v>
      </c>
      <c r="C19" s="47" t="s">
        <v>717</v>
      </c>
      <c r="D19" s="47"/>
      <c r="E19" s="47"/>
    </row>
    <row r="21" spans="2:5" x14ac:dyDescent="0.2">
      <c r="B21" s="47" t="s">
        <v>735</v>
      </c>
      <c r="C21" s="47" t="s">
        <v>720</v>
      </c>
      <c r="D21" s="47"/>
      <c r="E21" s="47"/>
    </row>
    <row r="23" spans="2:5" x14ac:dyDescent="0.2">
      <c r="B23" s="47" t="s">
        <v>736</v>
      </c>
      <c r="C23" s="47" t="s">
        <v>723</v>
      </c>
      <c r="D23" s="47"/>
      <c r="E23" s="47"/>
    </row>
    <row r="25" spans="2:5" x14ac:dyDescent="0.2">
      <c r="B25" s="47" t="s">
        <v>737</v>
      </c>
      <c r="C25" s="47" t="s">
        <v>725</v>
      </c>
      <c r="D25" s="47"/>
      <c r="E25" s="47"/>
    </row>
    <row r="27" spans="2:5" x14ac:dyDescent="0.2">
      <c r="B27" s="47" t="s">
        <v>738</v>
      </c>
      <c r="C27" s="47" t="s">
        <v>728</v>
      </c>
      <c r="D27" s="47"/>
      <c r="E27" s="47"/>
    </row>
    <row r="29" spans="2:5" x14ac:dyDescent="0.2">
      <c r="B29" s="47" t="s">
        <v>739</v>
      </c>
      <c r="C29" s="47" t="s">
        <v>731</v>
      </c>
      <c r="D29" s="47"/>
      <c r="E29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  <row r="33" spans="2:5" x14ac:dyDescent="0.2">
      <c r="B33" s="47" t="s">
        <v>742</v>
      </c>
      <c r="C33" s="47"/>
      <c r="D33" s="47"/>
      <c r="E33" s="47"/>
    </row>
    <row r="34" spans="2:5" x14ac:dyDescent="0.2">
      <c r="B34" s="47" t="s">
        <v>743</v>
      </c>
      <c r="C34" s="47"/>
      <c r="D34" s="47"/>
      <c r="E34" s="47"/>
    </row>
    <row r="35" spans="2:5" x14ac:dyDescent="0.2">
      <c r="B35" s="47" t="s">
        <v>744</v>
      </c>
      <c r="C35" s="47"/>
      <c r="D35" s="47"/>
      <c r="E35" s="47"/>
    </row>
    <row r="36" spans="2:5" x14ac:dyDescent="0.2">
      <c r="B36" s="47" t="s">
        <v>745</v>
      </c>
      <c r="C36" s="47"/>
      <c r="D36" s="47"/>
      <c r="E36" s="47"/>
    </row>
    <row r="37" spans="2:5" x14ac:dyDescent="0.2">
      <c r="B37" s="47" t="s">
        <v>746</v>
      </c>
      <c r="C37" s="47"/>
      <c r="D37" s="47"/>
      <c r="E37" s="47"/>
    </row>
    <row r="38" spans="2:5" x14ac:dyDescent="0.2">
      <c r="B38" s="47" t="s">
        <v>747</v>
      </c>
      <c r="C38" s="47"/>
      <c r="D38" s="47"/>
      <c r="E38" s="47"/>
    </row>
    <row r="39" spans="2:5" x14ac:dyDescent="0.2">
      <c r="B39" s="47" t="s">
        <v>748</v>
      </c>
      <c r="C39" s="47"/>
      <c r="D39" s="47"/>
      <c r="E39" s="47"/>
    </row>
    <row r="40" spans="2:5" x14ac:dyDescent="0.2">
      <c r="B40" s="47" t="s">
        <v>749</v>
      </c>
      <c r="C40" s="47"/>
      <c r="D40" s="47"/>
      <c r="E40" s="47"/>
    </row>
    <row r="41" spans="2:5" x14ac:dyDescent="0.2">
      <c r="B41" s="47" t="s">
        <v>750</v>
      </c>
      <c r="C41" s="47"/>
      <c r="D41" s="47"/>
      <c r="E41" s="47"/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2024-03-12T10:25:42Z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