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3D4BBC-82EE-4E0F-9C52-E61E697BEB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V481" i="1"/>
  <c r="W480" i="1"/>
  <c r="X480" i="1" s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X470" i="1"/>
  <c r="W470" i="1"/>
  <c r="N470" i="1"/>
  <c r="V468" i="1"/>
  <c r="W467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N450" i="1"/>
  <c r="W449" i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X424" i="1" s="1"/>
  <c r="N424" i="1"/>
  <c r="V421" i="1"/>
  <c r="V420" i="1"/>
  <c r="X419" i="1"/>
  <c r="W419" i="1"/>
  <c r="N419" i="1"/>
  <c r="W418" i="1"/>
  <c r="X418" i="1" s="1"/>
  <c r="N418" i="1"/>
  <c r="W417" i="1"/>
  <c r="W421" i="1" s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X385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X372" i="1"/>
  <c r="W372" i="1"/>
  <c r="N372" i="1"/>
  <c r="V370" i="1"/>
  <c r="V369" i="1"/>
  <c r="W368" i="1"/>
  <c r="X368" i="1" s="1"/>
  <c r="N368" i="1"/>
  <c r="W367" i="1"/>
  <c r="W370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R524" i="1" s="1"/>
  <c r="N359" i="1"/>
  <c r="V356" i="1"/>
  <c r="V355" i="1"/>
  <c r="W354" i="1"/>
  <c r="W355" i="1" s="1"/>
  <c r="N354" i="1"/>
  <c r="V352" i="1"/>
  <c r="V351" i="1"/>
  <c r="W350" i="1"/>
  <c r="X350" i="1" s="1"/>
  <c r="N350" i="1"/>
  <c r="X349" i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V328" i="1"/>
  <c r="W327" i="1"/>
  <c r="V327" i="1"/>
  <c r="X326" i="1"/>
  <c r="X327" i="1" s="1"/>
  <c r="W326" i="1"/>
  <c r="P524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V313" i="1"/>
  <c r="W312" i="1"/>
  <c r="X312" i="1" s="1"/>
  <c r="N312" i="1"/>
  <c r="W311" i="1"/>
  <c r="X311" i="1" s="1"/>
  <c r="N311" i="1"/>
  <c r="W310" i="1"/>
  <c r="X310" i="1" s="1"/>
  <c r="N310" i="1"/>
  <c r="V308" i="1"/>
  <c r="V307" i="1"/>
  <c r="W306" i="1"/>
  <c r="W308" i="1" s="1"/>
  <c r="N306" i="1"/>
  <c r="V303" i="1"/>
  <c r="V302" i="1"/>
  <c r="W301" i="1"/>
  <c r="X301" i="1" s="1"/>
  <c r="N301" i="1"/>
  <c r="W300" i="1"/>
  <c r="W303" i="1" s="1"/>
  <c r="N300" i="1"/>
  <c r="V298" i="1"/>
  <c r="V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V286" i="1"/>
  <c r="V285" i="1"/>
  <c r="X284" i="1"/>
  <c r="W284" i="1"/>
  <c r="N284" i="1"/>
  <c r="W283" i="1"/>
  <c r="X283" i="1" s="1"/>
  <c r="N283" i="1"/>
  <c r="W282" i="1"/>
  <c r="W286" i="1" s="1"/>
  <c r="N282" i="1"/>
  <c r="V280" i="1"/>
  <c r="V279" i="1"/>
  <c r="W278" i="1"/>
  <c r="X278" i="1" s="1"/>
  <c r="N278" i="1"/>
  <c r="W277" i="1"/>
  <c r="X277" i="1" s="1"/>
  <c r="W276" i="1"/>
  <c r="V274" i="1"/>
  <c r="V273" i="1"/>
  <c r="W272" i="1"/>
  <c r="X272" i="1" s="1"/>
  <c r="N272" i="1"/>
  <c r="W271" i="1"/>
  <c r="X271" i="1" s="1"/>
  <c r="N271" i="1"/>
  <c r="X270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4" i="1" s="1"/>
  <c r="V217" i="1"/>
  <c r="V216" i="1"/>
  <c r="W215" i="1"/>
  <c r="W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W203" i="1" s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W195" i="1" s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9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X148" i="1"/>
  <c r="W148" i="1"/>
  <c r="N148" i="1"/>
  <c r="V145" i="1"/>
  <c r="V144" i="1"/>
  <c r="W143" i="1"/>
  <c r="X143" i="1" s="1"/>
  <c r="N143" i="1"/>
  <c r="W142" i="1"/>
  <c r="X142" i="1" s="1"/>
  <c r="N142" i="1"/>
  <c r="W141" i="1"/>
  <c r="X141" i="1" s="1"/>
  <c r="N141" i="1"/>
  <c r="V137" i="1"/>
  <c r="V136" i="1"/>
  <c r="X135" i="1"/>
  <c r="W135" i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X106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X90" i="1"/>
  <c r="W90" i="1"/>
  <c r="N90" i="1"/>
  <c r="W89" i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W8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W60" i="1" s="1"/>
  <c r="N57" i="1"/>
  <c r="X56" i="1"/>
  <c r="W56" i="1"/>
  <c r="N56" i="1"/>
  <c r="V53" i="1"/>
  <c r="V52" i="1"/>
  <c r="W51" i="1"/>
  <c r="X51" i="1" s="1"/>
  <c r="N51" i="1"/>
  <c r="W50" i="1"/>
  <c r="C524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W34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A9" i="1"/>
  <c r="F10" i="1" s="1"/>
  <c r="D7" i="1"/>
  <c r="O6" i="1"/>
  <c r="N2" i="1"/>
  <c r="X118" i="1" l="1"/>
  <c r="W92" i="1"/>
  <c r="W175" i="1"/>
  <c r="X220" i="1"/>
  <c r="X226" i="1" s="1"/>
  <c r="W226" i="1"/>
  <c r="X248" i="1"/>
  <c r="X249" i="1" s="1"/>
  <c r="W249" i="1"/>
  <c r="W280" i="1"/>
  <c r="X306" i="1"/>
  <c r="X307" i="1" s="1"/>
  <c r="W307" i="1"/>
  <c r="W462" i="1"/>
  <c r="W144" i="1"/>
  <c r="X245" i="1"/>
  <c r="X256" i="1"/>
  <c r="X273" i="1"/>
  <c r="X313" i="1"/>
  <c r="X340" i="1"/>
  <c r="X351" i="1"/>
  <c r="W420" i="1"/>
  <c r="X476" i="1"/>
  <c r="X128" i="1"/>
  <c r="X376" i="1"/>
  <c r="X387" i="1"/>
  <c r="X426" i="1"/>
  <c r="V514" i="1"/>
  <c r="W33" i="1"/>
  <c r="X88" i="1"/>
  <c r="W93" i="1"/>
  <c r="X171" i="1"/>
  <c r="W212" i="1"/>
  <c r="M524" i="1"/>
  <c r="W256" i="1"/>
  <c r="W268" i="1"/>
  <c r="W274" i="1"/>
  <c r="X282" i="1"/>
  <c r="X285" i="1" s="1"/>
  <c r="W314" i="1"/>
  <c r="Q524" i="1"/>
  <c r="W346" i="1"/>
  <c r="W351" i="1"/>
  <c r="W376" i="1"/>
  <c r="W387" i="1"/>
  <c r="X413" i="1"/>
  <c r="X414" i="1" s="1"/>
  <c r="W414" i="1"/>
  <c r="X417" i="1"/>
  <c r="X449" i="1"/>
  <c r="X462" i="1" s="1"/>
  <c r="H9" i="1"/>
  <c r="A10" i="1"/>
  <c r="W516" i="1"/>
  <c r="W515" i="1"/>
  <c r="B524" i="1"/>
  <c r="V518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4" i="1"/>
  <c r="X57" i="1"/>
  <c r="X60" i="1" s="1"/>
  <c r="W61" i="1"/>
  <c r="E524" i="1"/>
  <c r="X65" i="1"/>
  <c r="X85" i="1" s="1"/>
  <c r="W86" i="1"/>
  <c r="X89" i="1"/>
  <c r="X92" i="1" s="1"/>
  <c r="W119" i="1"/>
  <c r="W128" i="1"/>
  <c r="X149" i="1"/>
  <c r="X157" i="1" s="1"/>
  <c r="W157" i="1"/>
  <c r="F9" i="1"/>
  <c r="J9" i="1"/>
  <c r="W52" i="1"/>
  <c r="W104" i="1"/>
  <c r="X95" i="1"/>
  <c r="X103" i="1" s="1"/>
  <c r="W103" i="1"/>
  <c r="W118" i="1"/>
  <c r="W129" i="1"/>
  <c r="W137" i="1"/>
  <c r="X132" i="1"/>
  <c r="X136" i="1" s="1"/>
  <c r="F524" i="1"/>
  <c r="W136" i="1"/>
  <c r="X144" i="1"/>
  <c r="H524" i="1"/>
  <c r="X175" i="1"/>
  <c r="X297" i="1"/>
  <c r="W164" i="1"/>
  <c r="W168" i="1"/>
  <c r="W176" i="1"/>
  <c r="W196" i="1"/>
  <c r="W202" i="1"/>
  <c r="W213" i="1"/>
  <c r="W217" i="1"/>
  <c r="W245" i="1"/>
  <c r="W257" i="1"/>
  <c r="W267" i="1"/>
  <c r="W273" i="1"/>
  <c r="W279" i="1"/>
  <c r="W285" i="1"/>
  <c r="W298" i="1"/>
  <c r="W302" i="1"/>
  <c r="W313" i="1"/>
  <c r="W341" i="1"/>
  <c r="W347" i="1"/>
  <c r="W352" i="1"/>
  <c r="W356" i="1"/>
  <c r="W365" i="1"/>
  <c r="W369" i="1"/>
  <c r="W377" i="1"/>
  <c r="W427" i="1"/>
  <c r="W436" i="1"/>
  <c r="X429" i="1"/>
  <c r="X436" i="1" s="1"/>
  <c r="W477" i="1"/>
  <c r="W482" i="1"/>
  <c r="X479" i="1"/>
  <c r="X481" i="1" s="1"/>
  <c r="W505" i="1"/>
  <c r="W512" i="1"/>
  <c r="X507" i="1"/>
  <c r="X512" i="1" s="1"/>
  <c r="W513" i="1"/>
  <c r="J524" i="1"/>
  <c r="O524" i="1"/>
  <c r="S524" i="1"/>
  <c r="G524" i="1"/>
  <c r="W145" i="1"/>
  <c r="W158" i="1"/>
  <c r="I524" i="1"/>
  <c r="W163" i="1"/>
  <c r="X166" i="1"/>
  <c r="X168" i="1" s="1"/>
  <c r="X178" i="1"/>
  <c r="X195" i="1" s="1"/>
  <c r="X198" i="1"/>
  <c r="X202" i="1" s="1"/>
  <c r="X206" i="1"/>
  <c r="X212" i="1" s="1"/>
  <c r="X215" i="1"/>
  <c r="X216" i="1" s="1"/>
  <c r="W227" i="1"/>
  <c r="W246" i="1"/>
  <c r="X259" i="1"/>
  <c r="X267" i="1" s="1"/>
  <c r="X276" i="1"/>
  <c r="X279" i="1" s="1"/>
  <c r="N524" i="1"/>
  <c r="W297" i="1"/>
  <c r="X300" i="1"/>
  <c r="X302" i="1" s="1"/>
  <c r="W328" i="1"/>
  <c r="W340" i="1"/>
  <c r="X343" i="1"/>
  <c r="X346" i="1" s="1"/>
  <c r="X354" i="1"/>
  <c r="X355" i="1" s="1"/>
  <c r="X359" i="1"/>
  <c r="X364" i="1" s="1"/>
  <c r="W364" i="1"/>
  <c r="X367" i="1"/>
  <c r="X369" i="1" s="1"/>
  <c r="X379" i="1"/>
  <c r="X380" i="1" s="1"/>
  <c r="W380" i="1"/>
  <c r="W388" i="1"/>
  <c r="W403" i="1"/>
  <c r="X390" i="1"/>
  <c r="X403" i="1" s="1"/>
  <c r="W404" i="1"/>
  <c r="W411" i="1"/>
  <c r="X406" i="1"/>
  <c r="X410" i="1" s="1"/>
  <c r="W410" i="1"/>
  <c r="X420" i="1"/>
  <c r="T524" i="1"/>
  <c r="W437" i="1"/>
  <c r="W440" i="1"/>
  <c r="X439" i="1"/>
  <c r="X440" i="1" s="1"/>
  <c r="W441" i="1"/>
  <c r="W444" i="1"/>
  <c r="X443" i="1"/>
  <c r="X444" i="1" s="1"/>
  <c r="W445" i="1"/>
  <c r="W463" i="1"/>
  <c r="W468" i="1"/>
  <c r="X465" i="1"/>
  <c r="X467" i="1" s="1"/>
  <c r="W476" i="1"/>
  <c r="W481" i="1"/>
  <c r="V524" i="1"/>
  <c r="W491" i="1"/>
  <c r="X486" i="1"/>
  <c r="X491" i="1" s="1"/>
  <c r="W492" i="1"/>
  <c r="W504" i="1"/>
  <c r="X500" i="1"/>
  <c r="X504" i="1" s="1"/>
  <c r="U524" i="1"/>
  <c r="W426" i="1"/>
  <c r="W518" i="1" l="1"/>
  <c r="X519" i="1"/>
  <c r="W514" i="1"/>
  <c r="W517" i="1"/>
</calcChain>
</file>

<file path=xl/sharedStrings.xml><?xml version="1.0" encoding="utf-8"?>
<sst xmlns="http://schemas.openxmlformats.org/spreadsheetml/2006/main" count="2227" uniqueCount="752">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</sst>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4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93" t="s">
        <v>8</v>
      </c>
      <c r="B5" s="441"/>
      <c r="C5" s="442"/>
      <c r="D5" s="385"/>
      <c r="E5" s="387"/>
      <c r="F5" s="682" t="s">
        <v>9</v>
      </c>
      <c r="G5" s="442"/>
      <c r="H5" s="385" t="s">
        <v>751</v>
      </c>
      <c r="I5" s="386"/>
      <c r="J5" s="386"/>
      <c r="K5" s="386"/>
      <c r="L5" s="387"/>
      <c r="N5" s="24" t="s">
        <v>10</v>
      </c>
      <c r="O5" s="610">
        <v>45365</v>
      </c>
      <c r="P5" s="398"/>
      <c r="R5" s="714" t="s">
        <v>11</v>
      </c>
      <c r="S5" s="395"/>
      <c r="T5" s="535" t="s">
        <v>12</v>
      </c>
      <c r="U5" s="398"/>
      <c r="Z5" s="51"/>
      <c r="AA5" s="51"/>
      <c r="AB5" s="51"/>
    </row>
    <row r="6" spans="1:29" s="345" customFormat="1" ht="24" customHeight="1" x14ac:dyDescent="0.2">
      <c r="A6" s="493" t="s">
        <v>13</v>
      </c>
      <c r="B6" s="441"/>
      <c r="C6" s="442"/>
      <c r="D6" s="631" t="s">
        <v>14</v>
      </c>
      <c r="E6" s="632"/>
      <c r="F6" s="632"/>
      <c r="G6" s="632"/>
      <c r="H6" s="632"/>
      <c r="I6" s="632"/>
      <c r="J6" s="632"/>
      <c r="K6" s="632"/>
      <c r="L6" s="398"/>
      <c r="N6" s="24" t="s">
        <v>15</v>
      </c>
      <c r="O6" s="475" t="str">
        <f>IF(O5=0," ",CHOOSE(WEEKDAY(O5,2),"Понедельник","Вторник","Среда","Четверг","Пятница","Суббота","Воскресенье"))</f>
        <v>Четверг</v>
      </c>
      <c r="P6" s="355"/>
      <c r="R6" s="394" t="s">
        <v>16</v>
      </c>
      <c r="S6" s="395"/>
      <c r="T6" s="540" t="s">
        <v>17</v>
      </c>
      <c r="U6" s="406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68" t="str">
        <f>IFERROR(VLOOKUP(DeliveryAddress,Table,3,0),1)</f>
        <v>6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7"/>
      <c r="S7" s="395"/>
      <c r="T7" s="541"/>
      <c r="U7" s="542"/>
      <c r="Z7" s="51"/>
      <c r="AA7" s="51"/>
      <c r="AB7" s="51"/>
    </row>
    <row r="8" spans="1:29" s="345" customFormat="1" ht="25.5" customHeight="1" x14ac:dyDescent="0.2">
      <c r="A8" s="713" t="s">
        <v>18</v>
      </c>
      <c r="B8" s="352"/>
      <c r="C8" s="353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7">
        <v>0.45833333333333331</v>
      </c>
      <c r="P8" s="398"/>
      <c r="R8" s="357"/>
      <c r="S8" s="395"/>
      <c r="T8" s="541"/>
      <c r="U8" s="542"/>
      <c r="Z8" s="51"/>
      <c r="AA8" s="51"/>
      <c r="AB8" s="51"/>
    </row>
    <row r="9" spans="1:29" s="345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96"/>
      <c r="E9" s="366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N9" s="26" t="s">
        <v>20</v>
      </c>
      <c r="O9" s="610"/>
      <c r="P9" s="398"/>
      <c r="R9" s="357"/>
      <c r="S9" s="395"/>
      <c r="T9" s="543"/>
      <c r="U9" s="544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96"/>
      <c r="E10" s="366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30" t="str">
        <f>IFERROR(VLOOKUP($D$10,Proxy,2,FALSE),"")</f>
        <v/>
      </c>
      <c r="I10" s="357"/>
      <c r="J10" s="357"/>
      <c r="K10" s="357"/>
      <c r="L10" s="357"/>
      <c r="N10" s="26" t="s">
        <v>21</v>
      </c>
      <c r="O10" s="397"/>
      <c r="P10" s="398"/>
      <c r="S10" s="24" t="s">
        <v>22</v>
      </c>
      <c r="T10" s="405" t="s">
        <v>23</v>
      </c>
      <c r="U10" s="406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633" t="s">
        <v>27</v>
      </c>
      <c r="U11" s="63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7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N12" s="24" t="s">
        <v>29</v>
      </c>
      <c r="O12" s="624"/>
      <c r="P12" s="570"/>
      <c r="Q12" s="23"/>
      <c r="S12" s="24"/>
      <c r="T12" s="463"/>
      <c r="U12" s="357"/>
      <c r="Z12" s="51"/>
      <c r="AA12" s="51"/>
      <c r="AB12" s="51"/>
    </row>
    <row r="13" spans="1:29" s="345" customFormat="1" ht="23.25" customHeight="1" x14ac:dyDescent="0.2">
      <c r="A13" s="677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26"/>
      <c r="N13" s="26" t="s">
        <v>31</v>
      </c>
      <c r="O13" s="633"/>
      <c r="P13" s="63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7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9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N15" s="48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514" t="s">
        <v>37</v>
      </c>
      <c r="D17" s="390" t="s">
        <v>38</v>
      </c>
      <c r="E17" s="47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70"/>
      <c r="P17" s="470"/>
      <c r="Q17" s="470"/>
      <c r="R17" s="471"/>
      <c r="S17" s="702" t="s">
        <v>48</v>
      </c>
      <c r="T17" s="442"/>
      <c r="U17" s="390" t="s">
        <v>49</v>
      </c>
      <c r="V17" s="390" t="s">
        <v>50</v>
      </c>
      <c r="W17" s="412" t="s">
        <v>51</v>
      </c>
      <c r="X17" s="390" t="s">
        <v>52</v>
      </c>
      <c r="Y17" s="433" t="s">
        <v>53</v>
      </c>
      <c r="Z17" s="433" t="s">
        <v>54</v>
      </c>
      <c r="AA17" s="433" t="s">
        <v>55</v>
      </c>
      <c r="AB17" s="434"/>
      <c r="AC17" s="435"/>
      <c r="AD17" s="500"/>
      <c r="BA17" s="426" t="s">
        <v>56</v>
      </c>
    </row>
    <row r="18" spans="1:53" ht="14.25" customHeight="1" x14ac:dyDescent="0.2">
      <c r="A18" s="391"/>
      <c r="B18" s="391"/>
      <c r="C18" s="391"/>
      <c r="D18" s="472"/>
      <c r="E18" s="474"/>
      <c r="F18" s="391"/>
      <c r="G18" s="391"/>
      <c r="H18" s="391"/>
      <c r="I18" s="391"/>
      <c r="J18" s="391"/>
      <c r="K18" s="391"/>
      <c r="L18" s="391"/>
      <c r="M18" s="391"/>
      <c r="N18" s="472"/>
      <c r="O18" s="473"/>
      <c r="P18" s="473"/>
      <c r="Q18" s="473"/>
      <c r="R18" s="474"/>
      <c r="S18" s="344" t="s">
        <v>57</v>
      </c>
      <c r="T18" s="344" t="s">
        <v>58</v>
      </c>
      <c r="U18" s="391"/>
      <c r="V18" s="391"/>
      <c r="W18" s="413"/>
      <c r="X18" s="391"/>
      <c r="Y18" s="614"/>
      <c r="Z18" s="614"/>
      <c r="AA18" s="436"/>
      <c r="AB18" s="437"/>
      <c r="AC18" s="438"/>
      <c r="AD18" s="501"/>
      <c r="BA18" s="357"/>
    </row>
    <row r="19" spans="1:53" ht="27.75" hidden="1" customHeight="1" x14ac:dyDescent="0.2">
      <c r="A19" s="485" t="s">
        <v>59</v>
      </c>
      <c r="B19" s="486"/>
      <c r="C19" s="486"/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"/>
      <c r="Z19" s="48"/>
    </row>
    <row r="20" spans="1:53" ht="16.5" hidden="1" customHeight="1" x14ac:dyDescent="0.25">
      <c r="A20" s="38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2"/>
      <c r="Z21" s="342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5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2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2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2"/>
      <c r="Z25" s="342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5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5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5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5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5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6" t="s">
        <v>80</v>
      </c>
      <c r="O31" s="359"/>
      <c r="P31" s="359"/>
      <c r="Q31" s="359"/>
      <c r="R31" s="355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5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1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62"/>
      <c r="N33" s="351" t="s">
        <v>66</v>
      </c>
      <c r="O33" s="352"/>
      <c r="P33" s="352"/>
      <c r="Q33" s="352"/>
      <c r="R33" s="352"/>
      <c r="S33" s="352"/>
      <c r="T33" s="353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2"/>
      <c r="N34" s="351" t="s">
        <v>66</v>
      </c>
      <c r="O34" s="352"/>
      <c r="P34" s="352"/>
      <c r="Q34" s="352"/>
      <c r="R34" s="352"/>
      <c r="S34" s="352"/>
      <c r="T34" s="353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2"/>
      <c r="Z35" s="342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5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1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62"/>
      <c r="N37" s="351" t="s">
        <v>66</v>
      </c>
      <c r="O37" s="352"/>
      <c r="P37" s="352"/>
      <c r="Q37" s="352"/>
      <c r="R37" s="352"/>
      <c r="S37" s="352"/>
      <c r="T37" s="353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2"/>
      <c r="N38" s="351" t="s">
        <v>66</v>
      </c>
      <c r="O38" s="352"/>
      <c r="P38" s="352"/>
      <c r="Q38" s="352"/>
      <c r="R38" s="352"/>
      <c r="S38" s="352"/>
      <c r="T38" s="353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2"/>
      <c r="Z39" s="342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5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1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62"/>
      <c r="N41" s="351" t="s">
        <v>66</v>
      </c>
      <c r="O41" s="352"/>
      <c r="P41" s="352"/>
      <c r="Q41" s="352"/>
      <c r="R41" s="352"/>
      <c r="S41" s="352"/>
      <c r="T41" s="353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2"/>
      <c r="N42" s="351" t="s">
        <v>66</v>
      </c>
      <c r="O42" s="352"/>
      <c r="P42" s="352"/>
      <c r="Q42" s="352"/>
      <c r="R42" s="352"/>
      <c r="S42" s="352"/>
      <c r="T42" s="353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2"/>
      <c r="Z43" s="342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5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1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62"/>
      <c r="N45" s="351" t="s">
        <v>66</v>
      </c>
      <c r="O45" s="352"/>
      <c r="P45" s="352"/>
      <c r="Q45" s="352"/>
      <c r="R45" s="352"/>
      <c r="S45" s="352"/>
      <c r="T45" s="353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2"/>
      <c r="N46" s="351" t="s">
        <v>66</v>
      </c>
      <c r="O46" s="352"/>
      <c r="P46" s="352"/>
      <c r="Q46" s="352"/>
      <c r="R46" s="352"/>
      <c r="S46" s="352"/>
      <c r="T46" s="353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hidden="1" customHeight="1" x14ac:dyDescent="0.2">
      <c r="A47" s="485" t="s">
        <v>95</v>
      </c>
      <c r="B47" s="486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"/>
      <c r="Z47" s="48"/>
    </row>
    <row r="48" spans="1:53" ht="16.5" hidden="1" customHeight="1" x14ac:dyDescent="0.25">
      <c r="A48" s="389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3"/>
      <c r="Z48" s="343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5"/>
      <c r="S50" s="34"/>
      <c r="T50" s="34"/>
      <c r="U50" s="35" t="s">
        <v>65</v>
      </c>
      <c r="V50" s="347">
        <v>70</v>
      </c>
      <c r="W50" s="348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5"/>
      <c r="S51" s="34"/>
      <c r="T51" s="34"/>
      <c r="U51" s="35" t="s">
        <v>65</v>
      </c>
      <c r="V51" s="347">
        <v>68</v>
      </c>
      <c r="W51" s="348">
        <f>IFERROR(IF(V51="",0,CEILING((V51/$H51),1)*$H51),"")</f>
        <v>70.2</v>
      </c>
      <c r="X51" s="36">
        <f>IFERROR(IF(W51=0,"",ROUNDUP(W51/H51,0)*0.00753),"")</f>
        <v>0.19578000000000001</v>
      </c>
      <c r="Y51" s="56"/>
      <c r="Z51" s="57"/>
      <c r="AD51" s="58"/>
      <c r="BA51" s="71" t="s">
        <v>1</v>
      </c>
    </row>
    <row r="52" spans="1:53" x14ac:dyDescent="0.2">
      <c r="A52" s="361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62"/>
      <c r="N52" s="351" t="s">
        <v>66</v>
      </c>
      <c r="O52" s="352"/>
      <c r="P52" s="352"/>
      <c r="Q52" s="352"/>
      <c r="R52" s="352"/>
      <c r="S52" s="352"/>
      <c r="T52" s="353"/>
      <c r="U52" s="37" t="s">
        <v>67</v>
      </c>
      <c r="V52" s="349">
        <f>IFERROR(V50/H50,"0")+IFERROR(V51/H51,"0")</f>
        <v>31.666666666666664</v>
      </c>
      <c r="W52" s="349">
        <f>IFERROR(W50/H50,"0")+IFERROR(W51/H51,"0")</f>
        <v>33</v>
      </c>
      <c r="X52" s="349">
        <f>IFERROR(IF(X50="",0,X50),"0")+IFERROR(IF(X51="",0,X51),"0")</f>
        <v>0.34803000000000001</v>
      </c>
      <c r="Y52" s="350"/>
      <c r="Z52" s="350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2"/>
      <c r="N53" s="351" t="s">
        <v>66</v>
      </c>
      <c r="O53" s="352"/>
      <c r="P53" s="352"/>
      <c r="Q53" s="352"/>
      <c r="R53" s="352"/>
      <c r="S53" s="352"/>
      <c r="T53" s="353"/>
      <c r="U53" s="37" t="s">
        <v>65</v>
      </c>
      <c r="V53" s="349">
        <f>IFERROR(SUM(V50:V51),"0")</f>
        <v>138</v>
      </c>
      <c r="W53" s="349">
        <f>IFERROR(SUM(W50:W51),"0")</f>
        <v>145.80000000000001</v>
      </c>
      <c r="X53" s="37"/>
      <c r="Y53" s="350"/>
      <c r="Z53" s="350"/>
    </row>
    <row r="54" spans="1:53" ht="16.5" hidden="1" customHeight="1" x14ac:dyDescent="0.25">
      <c r="A54" s="389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3"/>
      <c r="Z54" s="343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5"/>
      <c r="S56" s="34"/>
      <c r="T56" s="34"/>
      <c r="U56" s="35" t="s">
        <v>65</v>
      </c>
      <c r="V56" s="347">
        <v>79</v>
      </c>
      <c r="W56" s="348">
        <f>IFERROR(IF(V56="",0,CEILING((V56/$H56),1)*$H56),"")</f>
        <v>86.4</v>
      </c>
      <c r="X56" s="36">
        <f>IFERROR(IF(W56=0,"",ROUNDUP(W56/H56,0)*0.02175),"")</f>
        <v>0.17399999999999999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5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5"/>
      <c r="S58" s="34"/>
      <c r="T58" s="34"/>
      <c r="U58" s="35" t="s">
        <v>65</v>
      </c>
      <c r="V58" s="347">
        <v>145</v>
      </c>
      <c r="W58" s="348">
        <f>IFERROR(IF(V58="",0,CEILING((V58/$H58),1)*$H58),"")</f>
        <v>148.5</v>
      </c>
      <c r="X58" s="36">
        <f>IFERROR(IF(W58=0,"",ROUNDUP(W58/H58,0)*0.00937),"")</f>
        <v>0.30920999999999998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5" t="s">
        <v>114</v>
      </c>
      <c r="O59" s="359"/>
      <c r="P59" s="359"/>
      <c r="Q59" s="359"/>
      <c r="R59" s="355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62"/>
      <c r="N60" s="351" t="s">
        <v>66</v>
      </c>
      <c r="O60" s="352"/>
      <c r="P60" s="352"/>
      <c r="Q60" s="352"/>
      <c r="R60" s="352"/>
      <c r="S60" s="352"/>
      <c r="T60" s="353"/>
      <c r="U60" s="37" t="s">
        <v>67</v>
      </c>
      <c r="V60" s="349">
        <f>IFERROR(V56/H56,"0")+IFERROR(V57/H57,"0")+IFERROR(V58/H58,"0")+IFERROR(V59/H59,"0")</f>
        <v>39.537037037037038</v>
      </c>
      <c r="W60" s="349">
        <f>IFERROR(W56/H56,"0")+IFERROR(W57/H57,"0")+IFERROR(W58/H58,"0")+IFERROR(W59/H59,"0")</f>
        <v>41</v>
      </c>
      <c r="X60" s="349">
        <f>IFERROR(IF(X56="",0,X56),"0")+IFERROR(IF(X57="",0,X57),"0")+IFERROR(IF(X58="",0,X58),"0")+IFERROR(IF(X59="",0,X59),"0")</f>
        <v>0.48320999999999997</v>
      </c>
      <c r="Y60" s="350"/>
      <c r="Z60" s="350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2"/>
      <c r="N61" s="351" t="s">
        <v>66</v>
      </c>
      <c r="O61" s="352"/>
      <c r="P61" s="352"/>
      <c r="Q61" s="352"/>
      <c r="R61" s="352"/>
      <c r="S61" s="352"/>
      <c r="T61" s="353"/>
      <c r="U61" s="37" t="s">
        <v>65</v>
      </c>
      <c r="V61" s="349">
        <f>IFERROR(SUM(V56:V59),"0")</f>
        <v>224</v>
      </c>
      <c r="W61" s="349">
        <f>IFERROR(SUM(W56:W59),"0")</f>
        <v>234.9</v>
      </c>
      <c r="X61" s="37"/>
      <c r="Y61" s="350"/>
      <c r="Z61" s="350"/>
    </row>
    <row r="62" spans="1:53" ht="16.5" hidden="1" customHeight="1" x14ac:dyDescent="0.25">
      <c r="A62" s="389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3"/>
      <c r="Z62" s="343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2"/>
      <c r="Z63" s="342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5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4">
        <v>4607091385670</v>
      </c>
      <c r="E65" s="355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5"/>
      <c r="S65" s="34"/>
      <c r="T65" s="34"/>
      <c r="U65" s="35" t="s">
        <v>65</v>
      </c>
      <c r="V65" s="347">
        <v>19</v>
      </c>
      <c r="W65" s="348">
        <f t="shared" si="2"/>
        <v>22.4</v>
      </c>
      <c r="X65" s="36">
        <f t="shared" si="3"/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4">
        <v>4607091385670</v>
      </c>
      <c r="E66" s="355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5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5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5"/>
      <c r="S68" s="34"/>
      <c r="T68" s="34"/>
      <c r="U68" s="35" t="s">
        <v>65</v>
      </c>
      <c r="V68" s="347">
        <v>0</v>
      </c>
      <c r="W68" s="348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4">
        <v>4680115882133</v>
      </c>
      <c r="E69" s="355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5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4">
        <v>4680115882133</v>
      </c>
      <c r="E70" s="355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5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5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4">
        <v>4680115882539</v>
      </c>
      <c r="E72" s="355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5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4">
        <v>4607091385687</v>
      </c>
      <c r="E73" s="355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5"/>
      <c r="S73" s="34"/>
      <c r="T73" s="34"/>
      <c r="U73" s="35" t="s">
        <v>65</v>
      </c>
      <c r="V73" s="347">
        <v>60</v>
      </c>
      <c r="W73" s="348">
        <f t="shared" si="2"/>
        <v>60</v>
      </c>
      <c r="X73" s="36">
        <f t="shared" si="4"/>
        <v>0.14055000000000001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5"/>
      <c r="S74" s="34"/>
      <c r="T74" s="34"/>
      <c r="U74" s="35" t="s">
        <v>65</v>
      </c>
      <c r="V74" s="347">
        <v>26</v>
      </c>
      <c r="W74" s="348">
        <f t="shared" si="2"/>
        <v>28</v>
      </c>
      <c r="X74" s="36">
        <f t="shared" si="4"/>
        <v>6.5589999999999996E-2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5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5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4">
        <v>4680115881518</v>
      </c>
      <c r="E77" s="355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5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4">
        <v>4680115881303</v>
      </c>
      <c r="E78" s="355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5"/>
      <c r="S78" s="34"/>
      <c r="T78" s="34"/>
      <c r="U78" s="35" t="s">
        <v>65</v>
      </c>
      <c r="V78" s="347">
        <v>67</v>
      </c>
      <c r="W78" s="348">
        <f t="shared" si="2"/>
        <v>67.5</v>
      </c>
      <c r="X78" s="36">
        <f t="shared" si="4"/>
        <v>0.14055000000000001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4">
        <v>4680115882577</v>
      </c>
      <c r="E79" s="355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5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4">
        <v>4680115882577</v>
      </c>
      <c r="E80" s="355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5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4">
        <v>4680115882720</v>
      </c>
      <c r="E81" s="355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5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4">
        <v>4680115880269</v>
      </c>
      <c r="E82" s="355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5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4">
        <v>4680115880429</v>
      </c>
      <c r="E83" s="355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5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4">
        <v>4680115881457</v>
      </c>
      <c r="E84" s="355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5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1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62"/>
      <c r="N85" s="351" t="s">
        <v>66</v>
      </c>
      <c r="O85" s="352"/>
      <c r="P85" s="352"/>
      <c r="Q85" s="352"/>
      <c r="R85" s="352"/>
      <c r="S85" s="352"/>
      <c r="T85" s="353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38.085317460317462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39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0.39018999999999998</v>
      </c>
      <c r="Y85" s="350"/>
      <c r="Z85" s="350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2"/>
      <c r="N86" s="351" t="s">
        <v>66</v>
      </c>
      <c r="O86" s="352"/>
      <c r="P86" s="352"/>
      <c r="Q86" s="352"/>
      <c r="R86" s="352"/>
      <c r="S86" s="352"/>
      <c r="T86" s="353"/>
      <c r="U86" s="37" t="s">
        <v>65</v>
      </c>
      <c r="V86" s="349">
        <f>IFERROR(SUM(V64:V84),"0")</f>
        <v>172</v>
      </c>
      <c r="W86" s="349">
        <f>IFERROR(SUM(W64:W84),"0")</f>
        <v>177.9</v>
      </c>
      <c r="X86" s="37"/>
      <c r="Y86" s="350"/>
      <c r="Z86" s="350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2"/>
      <c r="Z87" s="342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4">
        <v>4680115881488</v>
      </c>
      <c r="E88" s="355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5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4">
        <v>4680115882751</v>
      </c>
      <c r="E89" s="355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5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4">
        <v>4680115882775</v>
      </c>
      <c r="E90" s="355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5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4">
        <v>4680115880658</v>
      </c>
      <c r="E91" s="355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5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1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62"/>
      <c r="N92" s="351" t="s">
        <v>66</v>
      </c>
      <c r="O92" s="352"/>
      <c r="P92" s="352"/>
      <c r="Q92" s="352"/>
      <c r="R92" s="352"/>
      <c r="S92" s="352"/>
      <c r="T92" s="353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2"/>
      <c r="N93" s="351" t="s">
        <v>66</v>
      </c>
      <c r="O93" s="352"/>
      <c r="P93" s="352"/>
      <c r="Q93" s="352"/>
      <c r="R93" s="352"/>
      <c r="S93" s="352"/>
      <c r="T93" s="353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2"/>
      <c r="Z94" s="342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4">
        <v>4607091387667</v>
      </c>
      <c r="E95" s="355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5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4">
        <v>4607091387636</v>
      </c>
      <c r="E96" s="355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5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4">
        <v>4607091382426</v>
      </c>
      <c r="E97" s="355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5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4">
        <v>4607091386547</v>
      </c>
      <c r="E98" s="355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5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4">
        <v>4607091384734</v>
      </c>
      <c r="E99" s="355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4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5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4">
        <v>4607091382464</v>
      </c>
      <c r="E100" s="355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5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4">
        <v>4680115883444</v>
      </c>
      <c r="E101" s="355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5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4">
        <v>4680115883444</v>
      </c>
      <c r="E102" s="355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5"/>
      <c r="S102" s="34"/>
      <c r="T102" s="34"/>
      <c r="U102" s="35" t="s">
        <v>65</v>
      </c>
      <c r="V102" s="347">
        <v>42</v>
      </c>
      <c r="W102" s="348">
        <f t="shared" si="5"/>
        <v>42</v>
      </c>
      <c r="X102" s="36">
        <f>IFERROR(IF(W102=0,"",ROUNDUP(W102/H102,0)*0.00753),"")</f>
        <v>0.11295000000000001</v>
      </c>
      <c r="Y102" s="56"/>
      <c r="Z102" s="57"/>
      <c r="AD102" s="58"/>
      <c r="BA102" s="108" t="s">
        <v>1</v>
      </c>
    </row>
    <row r="103" spans="1:53" x14ac:dyDescent="0.2">
      <c r="A103" s="361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62"/>
      <c r="N103" s="351" t="s">
        <v>66</v>
      </c>
      <c r="O103" s="352"/>
      <c r="P103" s="352"/>
      <c r="Q103" s="352"/>
      <c r="R103" s="352"/>
      <c r="S103" s="352"/>
      <c r="T103" s="353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15.000000000000002</v>
      </c>
      <c r="W103" s="349">
        <f>IFERROR(W95/H95,"0")+IFERROR(W96/H96,"0")+IFERROR(W97/H97,"0")+IFERROR(W98/H98,"0")+IFERROR(W99/H99,"0")+IFERROR(W100/H100,"0")+IFERROR(W101/H101,"0")+IFERROR(W102/H102,"0")</f>
        <v>15.000000000000002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0.11295000000000001</v>
      </c>
      <c r="Y103" s="350"/>
      <c r="Z103" s="350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2"/>
      <c r="N104" s="351" t="s">
        <v>66</v>
      </c>
      <c r="O104" s="352"/>
      <c r="P104" s="352"/>
      <c r="Q104" s="352"/>
      <c r="R104" s="352"/>
      <c r="S104" s="352"/>
      <c r="T104" s="353"/>
      <c r="U104" s="37" t="s">
        <v>65</v>
      </c>
      <c r="V104" s="349">
        <f>IFERROR(SUM(V95:V102),"0")</f>
        <v>42</v>
      </c>
      <c r="W104" s="349">
        <f>IFERROR(SUM(W95:W102),"0")</f>
        <v>42</v>
      </c>
      <c r="X104" s="37"/>
      <c r="Y104" s="350"/>
      <c r="Z104" s="350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2"/>
      <c r="Z105" s="342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4">
        <v>4607091386967</v>
      </c>
      <c r="E106" s="355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5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4301051543</v>
      </c>
      <c r="D107" s="354">
        <v>4607091386967</v>
      </c>
      <c r="E107" s="355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5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4">
        <v>4607091385304</v>
      </c>
      <c r="E108" s="355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5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4">
        <v>4607091386264</v>
      </c>
      <c r="E109" s="355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5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4">
        <v>4607091386264</v>
      </c>
      <c r="E110" s="355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">
        <v>188</v>
      </c>
      <c r="O110" s="359"/>
      <c r="P110" s="359"/>
      <c r="Q110" s="359"/>
      <c r="R110" s="355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4301051477</v>
      </c>
      <c r="D111" s="354">
        <v>4680115882584</v>
      </c>
      <c r="E111" s="355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5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189</v>
      </c>
      <c r="B112" s="54" t="s">
        <v>191</v>
      </c>
      <c r="C112" s="31">
        <v>4301051476</v>
      </c>
      <c r="D112" s="354">
        <v>4680115882584</v>
      </c>
      <c r="E112" s="355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5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192</v>
      </c>
      <c r="B113" s="54" t="s">
        <v>193</v>
      </c>
      <c r="C113" s="31">
        <v>4301051436</v>
      </c>
      <c r="D113" s="354">
        <v>4607091385731</v>
      </c>
      <c r="E113" s="355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5"/>
      <c r="S113" s="34"/>
      <c r="T113" s="34"/>
      <c r="U113" s="35" t="s">
        <v>65</v>
      </c>
      <c r="V113" s="347">
        <v>0</v>
      </c>
      <c r="W113" s="34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4301051439</v>
      </c>
      <c r="D114" s="354">
        <v>4680115880214</v>
      </c>
      <c r="E114" s="355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5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4301051438</v>
      </c>
      <c r="D115" s="354">
        <v>4680115880894</v>
      </c>
      <c r="E115" s="355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5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198</v>
      </c>
      <c r="B116" s="54" t="s">
        <v>199</v>
      </c>
      <c r="C116" s="31">
        <v>4301051313</v>
      </c>
      <c r="D116" s="354">
        <v>4607091385427</v>
      </c>
      <c r="E116" s="355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5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4301051480</v>
      </c>
      <c r="D117" s="354">
        <v>4680115882645</v>
      </c>
      <c r="E117" s="355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5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61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62"/>
      <c r="N118" s="351" t="s">
        <v>66</v>
      </c>
      <c r="O118" s="352"/>
      <c r="P118" s="352"/>
      <c r="Q118" s="352"/>
      <c r="R118" s="352"/>
      <c r="S118" s="352"/>
      <c r="T118" s="353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0"/>
      <c r="Z118" s="350"/>
    </row>
    <row r="119" spans="1:53" hidden="1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2"/>
      <c r="N119" s="351" t="s">
        <v>66</v>
      </c>
      <c r="O119" s="352"/>
      <c r="P119" s="352"/>
      <c r="Q119" s="352"/>
      <c r="R119" s="352"/>
      <c r="S119" s="352"/>
      <c r="T119" s="353"/>
      <c r="U119" s="37" t="s">
        <v>65</v>
      </c>
      <c r="V119" s="349">
        <f>IFERROR(SUM(V106:V117),"0")</f>
        <v>0</v>
      </c>
      <c r="W119" s="349">
        <f>IFERROR(SUM(W106:W117),"0")</f>
        <v>0</v>
      </c>
      <c r="X119" s="37"/>
      <c r="Y119" s="350"/>
      <c r="Z119" s="350"/>
    </row>
    <row r="120" spans="1:53" ht="14.25" hidden="1" customHeight="1" x14ac:dyDescent="0.25">
      <c r="A120" s="356" t="s">
        <v>202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2"/>
      <c r="Z120" s="342"/>
    </row>
    <row r="121" spans="1:53" ht="27" hidden="1" customHeight="1" x14ac:dyDescent="0.25">
      <c r="A121" s="54" t="s">
        <v>203</v>
      </c>
      <c r="B121" s="54" t="s">
        <v>204</v>
      </c>
      <c r="C121" s="31">
        <v>4301060296</v>
      </c>
      <c r="D121" s="354">
        <v>4607091383065</v>
      </c>
      <c r="E121" s="355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5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4301060350</v>
      </c>
      <c r="D122" s="354">
        <v>4680115881532</v>
      </c>
      <c r="E122" s="355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5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205</v>
      </c>
      <c r="B123" s="54" t="s">
        <v>207</v>
      </c>
      <c r="C123" s="31">
        <v>4301060366</v>
      </c>
      <c r="D123" s="354">
        <v>4680115881532</v>
      </c>
      <c r="E123" s="355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5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205</v>
      </c>
      <c r="B124" s="54" t="s">
        <v>208</v>
      </c>
      <c r="C124" s="31">
        <v>4301060371</v>
      </c>
      <c r="D124" s="354">
        <v>4680115881532</v>
      </c>
      <c r="E124" s="355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">
        <v>209</v>
      </c>
      <c r="O124" s="359"/>
      <c r="P124" s="359"/>
      <c r="Q124" s="359"/>
      <c r="R124" s="355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210</v>
      </c>
      <c r="B125" s="54" t="s">
        <v>211</v>
      </c>
      <c r="C125" s="31">
        <v>4301060356</v>
      </c>
      <c r="D125" s="354">
        <v>4680115882652</v>
      </c>
      <c r="E125" s="355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5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212</v>
      </c>
      <c r="B126" s="54" t="s">
        <v>213</v>
      </c>
      <c r="C126" s="31">
        <v>4301060309</v>
      </c>
      <c r="D126" s="354">
        <v>4680115880238</v>
      </c>
      <c r="E126" s="355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5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214</v>
      </c>
      <c r="B127" s="54" t="s">
        <v>215</v>
      </c>
      <c r="C127" s="31">
        <v>4301060351</v>
      </c>
      <c r="D127" s="354">
        <v>4680115881464</v>
      </c>
      <c r="E127" s="355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5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61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62"/>
      <c r="N128" s="351" t="s">
        <v>66</v>
      </c>
      <c r="O128" s="352"/>
      <c r="P128" s="352"/>
      <c r="Q128" s="352"/>
      <c r="R128" s="352"/>
      <c r="S128" s="352"/>
      <c r="T128" s="353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2"/>
      <c r="N129" s="351" t="s">
        <v>66</v>
      </c>
      <c r="O129" s="352"/>
      <c r="P129" s="352"/>
      <c r="Q129" s="352"/>
      <c r="R129" s="352"/>
      <c r="S129" s="352"/>
      <c r="T129" s="353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hidden="1" customHeight="1" x14ac:dyDescent="0.25">
      <c r="A130" s="389" t="s">
        <v>216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3"/>
      <c r="Z130" s="343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2"/>
      <c r="Z131" s="342"/>
    </row>
    <row r="132" spans="1:53" ht="27" hidden="1" customHeight="1" x14ac:dyDescent="0.25">
      <c r="A132" s="54" t="s">
        <v>217</v>
      </c>
      <c r="B132" s="54" t="s">
        <v>218</v>
      </c>
      <c r="C132" s="31">
        <v>4301051360</v>
      </c>
      <c r="D132" s="354">
        <v>4607091385168</v>
      </c>
      <c r="E132" s="355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5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217</v>
      </c>
      <c r="B133" s="54" t="s">
        <v>219</v>
      </c>
      <c r="C133" s="31">
        <v>4301051612</v>
      </c>
      <c r="D133" s="354">
        <v>4607091385168</v>
      </c>
      <c r="E133" s="355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5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220</v>
      </c>
      <c r="B134" s="54" t="s">
        <v>221</v>
      </c>
      <c r="C134" s="31">
        <v>4301051362</v>
      </c>
      <c r="D134" s="354">
        <v>4607091383256</v>
      </c>
      <c r="E134" s="355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5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4">
        <v>4607091385748</v>
      </c>
      <c r="E135" s="355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5"/>
      <c r="S135" s="34"/>
      <c r="T135" s="34"/>
      <c r="U135" s="35" t="s">
        <v>65</v>
      </c>
      <c r="V135" s="347">
        <v>86</v>
      </c>
      <c r="W135" s="348">
        <f>IFERROR(IF(V135="",0,CEILING((V135/$H135),1)*$H135),"")</f>
        <v>86.4</v>
      </c>
      <c r="X135" s="36">
        <f>IFERROR(IF(W135=0,"",ROUNDUP(W135/H135,0)*0.00753),"")</f>
        <v>0.24096000000000001</v>
      </c>
      <c r="Y135" s="56"/>
      <c r="Z135" s="57"/>
      <c r="AD135" s="58"/>
      <c r="BA135" s="131" t="s">
        <v>1</v>
      </c>
    </row>
    <row r="136" spans="1:53" x14ac:dyDescent="0.2">
      <c r="A136" s="361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62"/>
      <c r="N136" s="351" t="s">
        <v>66</v>
      </c>
      <c r="O136" s="352"/>
      <c r="P136" s="352"/>
      <c r="Q136" s="352"/>
      <c r="R136" s="352"/>
      <c r="S136" s="352"/>
      <c r="T136" s="353"/>
      <c r="U136" s="37" t="s">
        <v>67</v>
      </c>
      <c r="V136" s="349">
        <f>IFERROR(V132/H132,"0")+IFERROR(V133/H133,"0")+IFERROR(V134/H134,"0")+IFERROR(V135/H135,"0")</f>
        <v>31.851851851851851</v>
      </c>
      <c r="W136" s="349">
        <f>IFERROR(W132/H132,"0")+IFERROR(W133/H133,"0")+IFERROR(W134/H134,"0")+IFERROR(W135/H135,"0")</f>
        <v>32</v>
      </c>
      <c r="X136" s="349">
        <f>IFERROR(IF(X132="",0,X132),"0")+IFERROR(IF(X133="",0,X133),"0")+IFERROR(IF(X134="",0,X134),"0")+IFERROR(IF(X135="",0,X135),"0")</f>
        <v>0.24096000000000001</v>
      </c>
      <c r="Y136" s="350"/>
      <c r="Z136" s="350"/>
    </row>
    <row r="137" spans="1:53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2"/>
      <c r="N137" s="351" t="s">
        <v>66</v>
      </c>
      <c r="O137" s="352"/>
      <c r="P137" s="352"/>
      <c r="Q137" s="352"/>
      <c r="R137" s="352"/>
      <c r="S137" s="352"/>
      <c r="T137" s="353"/>
      <c r="U137" s="37" t="s">
        <v>65</v>
      </c>
      <c r="V137" s="349">
        <f>IFERROR(SUM(V132:V135),"0")</f>
        <v>86</v>
      </c>
      <c r="W137" s="349">
        <f>IFERROR(SUM(W132:W135),"0")</f>
        <v>86.4</v>
      </c>
      <c r="X137" s="37"/>
      <c r="Y137" s="350"/>
      <c r="Z137" s="350"/>
    </row>
    <row r="138" spans="1:53" ht="27.75" hidden="1" customHeight="1" x14ac:dyDescent="0.2">
      <c r="A138" s="485" t="s">
        <v>224</v>
      </c>
      <c r="B138" s="486"/>
      <c r="C138" s="486"/>
      <c r="D138" s="486"/>
      <c r="E138" s="486"/>
      <c r="F138" s="486"/>
      <c r="G138" s="486"/>
      <c r="H138" s="486"/>
      <c r="I138" s="486"/>
      <c r="J138" s="486"/>
      <c r="K138" s="486"/>
      <c r="L138" s="486"/>
      <c r="M138" s="486"/>
      <c r="N138" s="486"/>
      <c r="O138" s="486"/>
      <c r="P138" s="486"/>
      <c r="Q138" s="486"/>
      <c r="R138" s="486"/>
      <c r="S138" s="486"/>
      <c r="T138" s="486"/>
      <c r="U138" s="486"/>
      <c r="V138" s="486"/>
      <c r="W138" s="486"/>
      <c r="X138" s="486"/>
      <c r="Y138" s="48"/>
      <c r="Z138" s="48"/>
    </row>
    <row r="139" spans="1:53" ht="16.5" hidden="1" customHeight="1" x14ac:dyDescent="0.25">
      <c r="A139" s="389" t="s">
        <v>225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3"/>
      <c r="Z139" s="343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2"/>
      <c r="Z140" s="342"/>
    </row>
    <row r="141" spans="1:53" ht="27" hidden="1" customHeight="1" x14ac:dyDescent="0.25">
      <c r="A141" s="54" t="s">
        <v>226</v>
      </c>
      <c r="B141" s="54" t="s">
        <v>227</v>
      </c>
      <c r="C141" s="31">
        <v>4301011223</v>
      </c>
      <c r="D141" s="354">
        <v>4607091383423</v>
      </c>
      <c r="E141" s="355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5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228</v>
      </c>
      <c r="B142" s="54" t="s">
        <v>229</v>
      </c>
      <c r="C142" s="31">
        <v>4301011338</v>
      </c>
      <c r="D142" s="354">
        <v>4607091381405</v>
      </c>
      <c r="E142" s="355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5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230</v>
      </c>
      <c r="B143" s="54" t="s">
        <v>231</v>
      </c>
      <c r="C143" s="31">
        <v>4301011333</v>
      </c>
      <c r="D143" s="354">
        <v>4607091386516</v>
      </c>
      <c r="E143" s="355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5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1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62"/>
      <c r="N144" s="351" t="s">
        <v>66</v>
      </c>
      <c r="O144" s="352"/>
      <c r="P144" s="352"/>
      <c r="Q144" s="352"/>
      <c r="R144" s="352"/>
      <c r="S144" s="352"/>
      <c r="T144" s="353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2"/>
      <c r="N145" s="351" t="s">
        <v>66</v>
      </c>
      <c r="O145" s="352"/>
      <c r="P145" s="352"/>
      <c r="Q145" s="352"/>
      <c r="R145" s="352"/>
      <c r="S145" s="352"/>
      <c r="T145" s="353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hidden="1" customHeight="1" x14ac:dyDescent="0.25">
      <c r="A146" s="389" t="s">
        <v>232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3"/>
      <c r="Z146" s="343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2"/>
      <c r="Z147" s="342"/>
    </row>
    <row r="148" spans="1:53" ht="27" hidden="1" customHeight="1" x14ac:dyDescent="0.25">
      <c r="A148" s="54" t="s">
        <v>233</v>
      </c>
      <c r="B148" s="54" t="s">
        <v>234</v>
      </c>
      <c r="C148" s="31">
        <v>4301031191</v>
      </c>
      <c r="D148" s="354">
        <v>4680115880993</v>
      </c>
      <c r="E148" s="355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5"/>
      <c r="S148" s="34"/>
      <c r="T148" s="34"/>
      <c r="U148" s="35" t="s">
        <v>65</v>
      </c>
      <c r="V148" s="347">
        <v>0</v>
      </c>
      <c r="W148" s="348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235</v>
      </c>
      <c r="B149" s="54" t="s">
        <v>236</v>
      </c>
      <c r="C149" s="31">
        <v>4301031204</v>
      </c>
      <c r="D149" s="354">
        <v>4680115881761</v>
      </c>
      <c r="E149" s="355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5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4301031201</v>
      </c>
      <c r="D150" s="354">
        <v>4680115881563</v>
      </c>
      <c r="E150" s="355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5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4">
        <v>4680115880986</v>
      </c>
      <c r="E151" s="355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5"/>
      <c r="S151" s="34"/>
      <c r="T151" s="34"/>
      <c r="U151" s="35" t="s">
        <v>65</v>
      </c>
      <c r="V151" s="347">
        <v>16</v>
      </c>
      <c r="W151" s="348">
        <f t="shared" si="8"/>
        <v>16.8</v>
      </c>
      <c r="X151" s="36">
        <f>IFERROR(IF(W151=0,"",ROUNDUP(W151/H151,0)*0.00502),"")</f>
        <v>4.0160000000000001E-2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4301031190</v>
      </c>
      <c r="D152" s="354">
        <v>4680115880207</v>
      </c>
      <c r="E152" s="355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5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4301031205</v>
      </c>
      <c r="D153" s="354">
        <v>4680115881785</v>
      </c>
      <c r="E153" s="355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5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4">
        <v>4680115881679</v>
      </c>
      <c r="E154" s="355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5"/>
      <c r="S154" s="34"/>
      <c r="T154" s="34"/>
      <c r="U154" s="35" t="s">
        <v>65</v>
      </c>
      <c r="V154" s="347">
        <v>21</v>
      </c>
      <c r="W154" s="348">
        <f t="shared" si="8"/>
        <v>21</v>
      </c>
      <c r="X154" s="36">
        <f>IFERROR(IF(W154=0,"",ROUNDUP(W154/H154,0)*0.00502),"")</f>
        <v>5.0200000000000002E-2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4301031158</v>
      </c>
      <c r="D155" s="354">
        <v>4680115880191</v>
      </c>
      <c r="E155" s="355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5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249</v>
      </c>
      <c r="B156" s="54" t="s">
        <v>250</v>
      </c>
      <c r="C156" s="31">
        <v>4301031245</v>
      </c>
      <c r="D156" s="354">
        <v>4680115883963</v>
      </c>
      <c r="E156" s="355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5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1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62"/>
      <c r="N157" s="351" t="s">
        <v>66</v>
      </c>
      <c r="O157" s="352"/>
      <c r="P157" s="352"/>
      <c r="Q157" s="352"/>
      <c r="R157" s="352"/>
      <c r="S157" s="352"/>
      <c r="T157" s="353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17.61904761904762</v>
      </c>
      <c r="W157" s="349">
        <f>IFERROR(W148/H148,"0")+IFERROR(W149/H149,"0")+IFERROR(W150/H150,"0")+IFERROR(W151/H151,"0")+IFERROR(W152/H152,"0")+IFERROR(W153/H153,"0")+IFERROR(W154/H154,"0")+IFERROR(W155/H155,"0")+IFERROR(W156/H156,"0")</f>
        <v>18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9.0359999999999996E-2</v>
      </c>
      <c r="Y157" s="350"/>
      <c r="Z157" s="350"/>
    </row>
    <row r="158" spans="1:53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2"/>
      <c r="N158" s="351" t="s">
        <v>66</v>
      </c>
      <c r="O158" s="352"/>
      <c r="P158" s="352"/>
      <c r="Q158" s="352"/>
      <c r="R158" s="352"/>
      <c r="S158" s="352"/>
      <c r="T158" s="353"/>
      <c r="U158" s="37" t="s">
        <v>65</v>
      </c>
      <c r="V158" s="349">
        <f>IFERROR(SUM(V148:V156),"0")</f>
        <v>37</v>
      </c>
      <c r="W158" s="349">
        <f>IFERROR(SUM(W148:W156),"0")</f>
        <v>37.799999999999997</v>
      </c>
      <c r="X158" s="37"/>
      <c r="Y158" s="350"/>
      <c r="Z158" s="350"/>
    </row>
    <row r="159" spans="1:53" ht="16.5" hidden="1" customHeight="1" x14ac:dyDescent="0.25">
      <c r="A159" s="389" t="s">
        <v>251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3"/>
      <c r="Z159" s="343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2"/>
      <c r="Z160" s="342"/>
    </row>
    <row r="161" spans="1:53" ht="16.5" hidden="1" customHeight="1" x14ac:dyDescent="0.25">
      <c r="A161" s="54" t="s">
        <v>252</v>
      </c>
      <c r="B161" s="54" t="s">
        <v>253</v>
      </c>
      <c r="C161" s="31">
        <v>4301011450</v>
      </c>
      <c r="D161" s="354">
        <v>4680115881402</v>
      </c>
      <c r="E161" s="355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5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254</v>
      </c>
      <c r="B162" s="54" t="s">
        <v>255</v>
      </c>
      <c r="C162" s="31">
        <v>4301011454</v>
      </c>
      <c r="D162" s="354">
        <v>4680115881396</v>
      </c>
      <c r="E162" s="355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5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1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62"/>
      <c r="N163" s="351" t="s">
        <v>66</v>
      </c>
      <c r="O163" s="352"/>
      <c r="P163" s="352"/>
      <c r="Q163" s="352"/>
      <c r="R163" s="352"/>
      <c r="S163" s="352"/>
      <c r="T163" s="353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2"/>
      <c r="N164" s="351" t="s">
        <v>66</v>
      </c>
      <c r="O164" s="352"/>
      <c r="P164" s="352"/>
      <c r="Q164" s="352"/>
      <c r="R164" s="352"/>
      <c r="S164" s="352"/>
      <c r="T164" s="353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2"/>
      <c r="Z165" s="342"/>
    </row>
    <row r="166" spans="1:53" ht="16.5" hidden="1" customHeight="1" x14ac:dyDescent="0.25">
      <c r="A166" s="54" t="s">
        <v>256</v>
      </c>
      <c r="B166" s="54" t="s">
        <v>257</v>
      </c>
      <c r="C166" s="31">
        <v>4301020262</v>
      </c>
      <c r="D166" s="354">
        <v>4680115882935</v>
      </c>
      <c r="E166" s="355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5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258</v>
      </c>
      <c r="B167" s="54" t="s">
        <v>259</v>
      </c>
      <c r="C167" s="31">
        <v>4301020220</v>
      </c>
      <c r="D167" s="354">
        <v>4680115880764</v>
      </c>
      <c r="E167" s="355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5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1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62"/>
      <c r="N168" s="351" t="s">
        <v>66</v>
      </c>
      <c r="O168" s="352"/>
      <c r="P168" s="352"/>
      <c r="Q168" s="352"/>
      <c r="R168" s="352"/>
      <c r="S168" s="352"/>
      <c r="T168" s="353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2"/>
      <c r="N169" s="351" t="s">
        <v>66</v>
      </c>
      <c r="O169" s="352"/>
      <c r="P169" s="352"/>
      <c r="Q169" s="352"/>
      <c r="R169" s="352"/>
      <c r="S169" s="352"/>
      <c r="T169" s="353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2"/>
      <c r="Z170" s="342"/>
    </row>
    <row r="171" spans="1:53" ht="27" hidden="1" customHeight="1" x14ac:dyDescent="0.25">
      <c r="A171" s="54" t="s">
        <v>260</v>
      </c>
      <c r="B171" s="54" t="s">
        <v>261</v>
      </c>
      <c r="C171" s="31">
        <v>4301031224</v>
      </c>
      <c r="D171" s="354">
        <v>4680115882683</v>
      </c>
      <c r="E171" s="355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5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262</v>
      </c>
      <c r="B172" s="54" t="s">
        <v>263</v>
      </c>
      <c r="C172" s="31">
        <v>4301031230</v>
      </c>
      <c r="D172" s="354">
        <v>4680115882690</v>
      </c>
      <c r="E172" s="355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5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4301031220</v>
      </c>
      <c r="D173" s="354">
        <v>4680115882669</v>
      </c>
      <c r="E173" s="355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5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4301031221</v>
      </c>
      <c r="D174" s="354">
        <v>4680115882676</v>
      </c>
      <c r="E174" s="355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5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61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62"/>
      <c r="N175" s="351" t="s">
        <v>66</v>
      </c>
      <c r="O175" s="352"/>
      <c r="P175" s="352"/>
      <c r="Q175" s="352"/>
      <c r="R175" s="352"/>
      <c r="S175" s="352"/>
      <c r="T175" s="353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hidden="1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2"/>
      <c r="N176" s="351" t="s">
        <v>66</v>
      </c>
      <c r="O176" s="352"/>
      <c r="P176" s="352"/>
      <c r="Q176" s="352"/>
      <c r="R176" s="352"/>
      <c r="S176" s="352"/>
      <c r="T176" s="353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2"/>
      <c r="Z177" s="342"/>
    </row>
    <row r="178" spans="1:53" ht="27" hidden="1" customHeight="1" x14ac:dyDescent="0.25">
      <c r="A178" s="54" t="s">
        <v>268</v>
      </c>
      <c r="B178" s="54" t="s">
        <v>269</v>
      </c>
      <c r="C178" s="31">
        <v>4301051409</v>
      </c>
      <c r="D178" s="354">
        <v>4680115881556</v>
      </c>
      <c r="E178" s="355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5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270</v>
      </c>
      <c r="B179" s="54" t="s">
        <v>271</v>
      </c>
      <c r="C179" s="31">
        <v>4301051538</v>
      </c>
      <c r="D179" s="354">
        <v>4680115880573</v>
      </c>
      <c r="E179" s="355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5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272</v>
      </c>
      <c r="B180" s="54" t="s">
        <v>273</v>
      </c>
      <c r="C180" s="31">
        <v>4301051408</v>
      </c>
      <c r="D180" s="354">
        <v>4680115881594</v>
      </c>
      <c r="E180" s="355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5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4301051505</v>
      </c>
      <c r="D181" s="354">
        <v>4680115881587</v>
      </c>
      <c r="E181" s="355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5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276</v>
      </c>
      <c r="B182" s="54" t="s">
        <v>277</v>
      </c>
      <c r="C182" s="31">
        <v>4301051380</v>
      </c>
      <c r="D182" s="354">
        <v>4680115880962</v>
      </c>
      <c r="E182" s="355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5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278</v>
      </c>
      <c r="B183" s="54" t="s">
        <v>279</v>
      </c>
      <c r="C183" s="31">
        <v>4301051411</v>
      </c>
      <c r="D183" s="354">
        <v>4680115881617</v>
      </c>
      <c r="E183" s="355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5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4">
        <v>4680115881228</v>
      </c>
      <c r="E184" s="355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5"/>
      <c r="S184" s="34"/>
      <c r="T184" s="34"/>
      <c r="U184" s="35" t="s">
        <v>65</v>
      </c>
      <c r="V184" s="347">
        <v>48</v>
      </c>
      <c r="W184" s="348">
        <f t="shared" si="9"/>
        <v>48</v>
      </c>
      <c r="X184" s="36">
        <f>IFERROR(IF(W184=0,"",ROUNDUP(W184/H184,0)*0.00753),"")</f>
        <v>0.15060000000000001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4301051506</v>
      </c>
      <c r="D185" s="354">
        <v>4680115881037</v>
      </c>
      <c r="E185" s="355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5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4">
        <v>4680115881211</v>
      </c>
      <c r="E186" s="355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5"/>
      <c r="S186" s="34"/>
      <c r="T186" s="34"/>
      <c r="U186" s="35" t="s">
        <v>65</v>
      </c>
      <c r="V186" s="347">
        <v>76</v>
      </c>
      <c r="W186" s="348">
        <f t="shared" si="9"/>
        <v>76.8</v>
      </c>
      <c r="X186" s="36">
        <f>IFERROR(IF(W186=0,"",ROUNDUP(W186/H186,0)*0.00753),"")</f>
        <v>0.24096000000000001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4301051378</v>
      </c>
      <c r="D187" s="354">
        <v>4680115881020</v>
      </c>
      <c r="E187" s="355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5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4301051407</v>
      </c>
      <c r="D188" s="354">
        <v>4680115882195</v>
      </c>
      <c r="E188" s="355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5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4301051479</v>
      </c>
      <c r="D189" s="354">
        <v>4680115882607</v>
      </c>
      <c r="E189" s="355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5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4">
        <v>4680115880092</v>
      </c>
      <c r="E190" s="355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5"/>
      <c r="S190" s="34"/>
      <c r="T190" s="34"/>
      <c r="U190" s="35" t="s">
        <v>65</v>
      </c>
      <c r="V190" s="347">
        <v>64</v>
      </c>
      <c r="W190" s="348">
        <f t="shared" si="9"/>
        <v>64.8</v>
      </c>
      <c r="X190" s="36">
        <f t="shared" si="10"/>
        <v>0.20331000000000002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4301051469</v>
      </c>
      <c r="D191" s="354">
        <v>4680115880221</v>
      </c>
      <c r="E191" s="355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5"/>
      <c r="S191" s="34"/>
      <c r="T191" s="34"/>
      <c r="U191" s="35" t="s">
        <v>65</v>
      </c>
      <c r="V191" s="347">
        <v>72</v>
      </c>
      <c r="W191" s="348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296</v>
      </c>
      <c r="B192" s="54" t="s">
        <v>297</v>
      </c>
      <c r="C192" s="31">
        <v>4301051523</v>
      </c>
      <c r="D192" s="354">
        <v>4680115882942</v>
      </c>
      <c r="E192" s="355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5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4301051326</v>
      </c>
      <c r="D193" s="354">
        <v>4680115880504</v>
      </c>
      <c r="E193" s="355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5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300</v>
      </c>
      <c r="B194" s="54" t="s">
        <v>301</v>
      </c>
      <c r="C194" s="31">
        <v>4301051410</v>
      </c>
      <c r="D194" s="354">
        <v>4680115882164</v>
      </c>
      <c r="E194" s="355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5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61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62"/>
      <c r="N195" s="351" t="s">
        <v>66</v>
      </c>
      <c r="O195" s="352"/>
      <c r="P195" s="352"/>
      <c r="Q195" s="352"/>
      <c r="R195" s="352"/>
      <c r="S195" s="352"/>
      <c r="T195" s="353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108.33333333333334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109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0.82077</v>
      </c>
      <c r="Y195" s="350"/>
      <c r="Z195" s="350"/>
    </row>
    <row r="196" spans="1:53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2"/>
      <c r="N196" s="351" t="s">
        <v>66</v>
      </c>
      <c r="O196" s="352"/>
      <c r="P196" s="352"/>
      <c r="Q196" s="352"/>
      <c r="R196" s="352"/>
      <c r="S196" s="352"/>
      <c r="T196" s="353"/>
      <c r="U196" s="37" t="s">
        <v>65</v>
      </c>
      <c r="V196" s="349">
        <f>IFERROR(SUM(V178:V194),"0")</f>
        <v>260</v>
      </c>
      <c r="W196" s="349">
        <f>IFERROR(SUM(W178:W194),"0")</f>
        <v>261.60000000000002</v>
      </c>
      <c r="X196" s="37"/>
      <c r="Y196" s="350"/>
      <c r="Z196" s="350"/>
    </row>
    <row r="197" spans="1:53" ht="14.25" hidden="1" customHeight="1" x14ac:dyDescent="0.25">
      <c r="A197" s="356" t="s">
        <v>202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2"/>
      <c r="Z197" s="342"/>
    </row>
    <row r="198" spans="1:53" ht="16.5" hidden="1" customHeight="1" x14ac:dyDescent="0.25">
      <c r="A198" s="54" t="s">
        <v>302</v>
      </c>
      <c r="B198" s="54" t="s">
        <v>303</v>
      </c>
      <c r="C198" s="31">
        <v>4301060360</v>
      </c>
      <c r="D198" s="354">
        <v>4680115882874</v>
      </c>
      <c r="E198" s="355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5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304</v>
      </c>
      <c r="B199" s="54" t="s">
        <v>305</v>
      </c>
      <c r="C199" s="31">
        <v>4301060359</v>
      </c>
      <c r="D199" s="354">
        <v>4680115884434</v>
      </c>
      <c r="E199" s="355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5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4301060338</v>
      </c>
      <c r="D200" s="354">
        <v>4680115880801</v>
      </c>
      <c r="E200" s="355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5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308</v>
      </c>
      <c r="B201" s="54" t="s">
        <v>309</v>
      </c>
      <c r="C201" s="31">
        <v>4301060339</v>
      </c>
      <c r="D201" s="354">
        <v>4680115880818</v>
      </c>
      <c r="E201" s="355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5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61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62"/>
      <c r="N202" s="351" t="s">
        <v>66</v>
      </c>
      <c r="O202" s="352"/>
      <c r="P202" s="352"/>
      <c r="Q202" s="352"/>
      <c r="R202" s="352"/>
      <c r="S202" s="352"/>
      <c r="T202" s="353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2"/>
      <c r="N203" s="351" t="s">
        <v>66</v>
      </c>
      <c r="O203" s="352"/>
      <c r="P203" s="352"/>
      <c r="Q203" s="352"/>
      <c r="R203" s="352"/>
      <c r="S203" s="352"/>
      <c r="T203" s="353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hidden="1" customHeight="1" x14ac:dyDescent="0.25">
      <c r="A204" s="389" t="s">
        <v>310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3"/>
      <c r="Z204" s="343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2"/>
      <c r="Z205" s="342"/>
    </row>
    <row r="206" spans="1:53" ht="27" hidden="1" customHeight="1" x14ac:dyDescent="0.25">
      <c r="A206" s="54" t="s">
        <v>311</v>
      </c>
      <c r="B206" s="54" t="s">
        <v>312</v>
      </c>
      <c r="C206" s="31">
        <v>4301011717</v>
      </c>
      <c r="D206" s="354">
        <v>4680115884274</v>
      </c>
      <c r="E206" s="355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00" t="s">
        <v>313</v>
      </c>
      <c r="O206" s="359"/>
      <c r="P206" s="359"/>
      <c r="Q206" s="359"/>
      <c r="R206" s="355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314</v>
      </c>
      <c r="B207" s="54" t="s">
        <v>315</v>
      </c>
      <c r="C207" s="31">
        <v>4301011719</v>
      </c>
      <c r="D207" s="354">
        <v>4680115884298</v>
      </c>
      <c r="E207" s="355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4" t="s">
        <v>316</v>
      </c>
      <c r="O207" s="359"/>
      <c r="P207" s="359"/>
      <c r="Q207" s="359"/>
      <c r="R207" s="355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4301011733</v>
      </c>
      <c r="D208" s="354">
        <v>4680115884250</v>
      </c>
      <c r="E208" s="355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25" t="s">
        <v>319</v>
      </c>
      <c r="O208" s="359"/>
      <c r="P208" s="359"/>
      <c r="Q208" s="359"/>
      <c r="R208" s="355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4301011718</v>
      </c>
      <c r="D209" s="354">
        <v>4680115884281</v>
      </c>
      <c r="E209" s="355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322</v>
      </c>
      <c r="O209" s="359"/>
      <c r="P209" s="359"/>
      <c r="Q209" s="359"/>
      <c r="R209" s="355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4301011720</v>
      </c>
      <c r="D210" s="354">
        <v>4680115884199</v>
      </c>
      <c r="E210" s="355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65" t="s">
        <v>325</v>
      </c>
      <c r="O210" s="359"/>
      <c r="P210" s="359"/>
      <c r="Q210" s="359"/>
      <c r="R210" s="355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4301011716</v>
      </c>
      <c r="D211" s="354">
        <v>4680115884267</v>
      </c>
      <c r="E211" s="355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8" t="s">
        <v>328</v>
      </c>
      <c r="O211" s="359"/>
      <c r="P211" s="359"/>
      <c r="Q211" s="359"/>
      <c r="R211" s="355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61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62"/>
      <c r="N212" s="351" t="s">
        <v>66</v>
      </c>
      <c r="O212" s="352"/>
      <c r="P212" s="352"/>
      <c r="Q212" s="352"/>
      <c r="R212" s="352"/>
      <c r="S212" s="352"/>
      <c r="T212" s="353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2"/>
      <c r="N213" s="351" t="s">
        <v>66</v>
      </c>
      <c r="O213" s="352"/>
      <c r="P213" s="352"/>
      <c r="Q213" s="352"/>
      <c r="R213" s="352"/>
      <c r="S213" s="352"/>
      <c r="T213" s="353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4">
        <v>4607091389845</v>
      </c>
      <c r="E215" s="355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5"/>
      <c r="S215" s="34"/>
      <c r="T215" s="34"/>
      <c r="U215" s="35" t="s">
        <v>65</v>
      </c>
      <c r="V215" s="347">
        <v>22</v>
      </c>
      <c r="W215" s="348">
        <f>IFERROR(IF(V215="",0,CEILING((V215/$H215),1)*$H215),"")</f>
        <v>23.1</v>
      </c>
      <c r="X215" s="36">
        <f>IFERROR(IF(W215=0,"",ROUNDUP(W215/H215,0)*0.00502),"")</f>
        <v>5.5220000000000005E-2</v>
      </c>
      <c r="Y215" s="56"/>
      <c r="Z215" s="57"/>
      <c r="AD215" s="58"/>
      <c r="BA215" s="179" t="s">
        <v>1</v>
      </c>
    </row>
    <row r="216" spans="1:53" x14ac:dyDescent="0.2">
      <c r="A216" s="361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62"/>
      <c r="N216" s="351" t="s">
        <v>66</v>
      </c>
      <c r="O216" s="352"/>
      <c r="P216" s="352"/>
      <c r="Q216" s="352"/>
      <c r="R216" s="352"/>
      <c r="S216" s="352"/>
      <c r="T216" s="353"/>
      <c r="U216" s="37" t="s">
        <v>67</v>
      </c>
      <c r="V216" s="349">
        <f>IFERROR(V215/H215,"0")</f>
        <v>10.476190476190476</v>
      </c>
      <c r="W216" s="349">
        <f>IFERROR(W215/H215,"0")</f>
        <v>11</v>
      </c>
      <c r="X216" s="349">
        <f>IFERROR(IF(X215="",0,X215),"0")</f>
        <v>5.5220000000000005E-2</v>
      </c>
      <c r="Y216" s="350"/>
      <c r="Z216" s="350"/>
    </row>
    <row r="217" spans="1:53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2"/>
      <c r="N217" s="351" t="s">
        <v>66</v>
      </c>
      <c r="O217" s="352"/>
      <c r="P217" s="352"/>
      <c r="Q217" s="352"/>
      <c r="R217" s="352"/>
      <c r="S217" s="352"/>
      <c r="T217" s="353"/>
      <c r="U217" s="37" t="s">
        <v>65</v>
      </c>
      <c r="V217" s="349">
        <f>IFERROR(SUM(V215:V215),"0")</f>
        <v>22</v>
      </c>
      <c r="W217" s="349">
        <f>IFERROR(SUM(W215:W215),"0")</f>
        <v>23.1</v>
      </c>
      <c r="X217" s="37"/>
      <c r="Y217" s="350"/>
      <c r="Z217" s="350"/>
    </row>
    <row r="218" spans="1:53" ht="16.5" hidden="1" customHeight="1" x14ac:dyDescent="0.25">
      <c r="A218" s="389" t="s">
        <v>331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3"/>
      <c r="Z218" s="343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2"/>
      <c r="Z219" s="342"/>
    </row>
    <row r="220" spans="1:53" ht="27" hidden="1" customHeight="1" x14ac:dyDescent="0.25">
      <c r="A220" s="54" t="s">
        <v>332</v>
      </c>
      <c r="B220" s="54" t="s">
        <v>333</v>
      </c>
      <c r="C220" s="31">
        <v>4301011826</v>
      </c>
      <c r="D220" s="354">
        <v>4680115884137</v>
      </c>
      <c r="E220" s="355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7" t="s">
        <v>334</v>
      </c>
      <c r="O220" s="359"/>
      <c r="P220" s="359"/>
      <c r="Q220" s="359"/>
      <c r="R220" s="355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335</v>
      </c>
      <c r="B221" s="54" t="s">
        <v>336</v>
      </c>
      <c r="C221" s="31">
        <v>4301011724</v>
      </c>
      <c r="D221" s="354">
        <v>4680115884236</v>
      </c>
      <c r="E221" s="355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9" t="s">
        <v>337</v>
      </c>
      <c r="O221" s="359"/>
      <c r="P221" s="359"/>
      <c r="Q221" s="359"/>
      <c r="R221" s="355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4301011721</v>
      </c>
      <c r="D222" s="354">
        <v>4680115884175</v>
      </c>
      <c r="E222" s="355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340</v>
      </c>
      <c r="O222" s="359"/>
      <c r="P222" s="359"/>
      <c r="Q222" s="359"/>
      <c r="R222" s="355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4301011824</v>
      </c>
      <c r="D223" s="354">
        <v>4680115884144</v>
      </c>
      <c r="E223" s="355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358" t="s">
        <v>343</v>
      </c>
      <c r="O223" s="359"/>
      <c r="P223" s="359"/>
      <c r="Q223" s="359"/>
      <c r="R223" s="355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4301011726</v>
      </c>
      <c r="D224" s="354">
        <v>4680115884182</v>
      </c>
      <c r="E224" s="355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346</v>
      </c>
      <c r="O224" s="359"/>
      <c r="P224" s="359"/>
      <c r="Q224" s="359"/>
      <c r="R224" s="355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4301011722</v>
      </c>
      <c r="D225" s="354">
        <v>4680115884205</v>
      </c>
      <c r="E225" s="355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4" t="s">
        <v>349</v>
      </c>
      <c r="O225" s="359"/>
      <c r="P225" s="359"/>
      <c r="Q225" s="359"/>
      <c r="R225" s="355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1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62"/>
      <c r="N226" s="351" t="s">
        <v>66</v>
      </c>
      <c r="O226" s="352"/>
      <c r="P226" s="352"/>
      <c r="Q226" s="352"/>
      <c r="R226" s="352"/>
      <c r="S226" s="352"/>
      <c r="T226" s="353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2"/>
      <c r="N227" s="351" t="s">
        <v>66</v>
      </c>
      <c r="O227" s="352"/>
      <c r="P227" s="352"/>
      <c r="Q227" s="352"/>
      <c r="R227" s="352"/>
      <c r="S227" s="352"/>
      <c r="T227" s="353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hidden="1" customHeight="1" x14ac:dyDescent="0.25">
      <c r="A228" s="389" t="s">
        <v>350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3"/>
      <c r="Z228" s="343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2"/>
      <c r="Z229" s="342"/>
    </row>
    <row r="230" spans="1:53" ht="27" hidden="1" customHeight="1" x14ac:dyDescent="0.25">
      <c r="A230" s="54" t="s">
        <v>351</v>
      </c>
      <c r="B230" s="54" t="s">
        <v>352</v>
      </c>
      <c r="C230" s="31">
        <v>4301011346</v>
      </c>
      <c r="D230" s="354">
        <v>4607091387445</v>
      </c>
      <c r="E230" s="355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5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4301011362</v>
      </c>
      <c r="D231" s="354">
        <v>4607091386004</v>
      </c>
      <c r="E231" s="355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5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4301011308</v>
      </c>
      <c r="D232" s="354">
        <v>4607091386004</v>
      </c>
      <c r="E232" s="355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5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4301011347</v>
      </c>
      <c r="D233" s="354">
        <v>4607091386073</v>
      </c>
      <c r="E233" s="355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5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4301011395</v>
      </c>
      <c r="D234" s="354">
        <v>4607091387322</v>
      </c>
      <c r="E234" s="355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5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358</v>
      </c>
      <c r="B235" s="54" t="s">
        <v>360</v>
      </c>
      <c r="C235" s="31">
        <v>4301010928</v>
      </c>
      <c r="D235" s="354">
        <v>4607091387322</v>
      </c>
      <c r="E235" s="355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5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362</v>
      </c>
      <c r="C236" s="31">
        <v>4301011311</v>
      </c>
      <c r="D236" s="354">
        <v>4607091387377</v>
      </c>
      <c r="E236" s="355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3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5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363</v>
      </c>
      <c r="B237" s="54" t="s">
        <v>364</v>
      </c>
      <c r="C237" s="31">
        <v>4301010945</v>
      </c>
      <c r="D237" s="354">
        <v>4607091387353</v>
      </c>
      <c r="E237" s="355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5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365</v>
      </c>
      <c r="B238" s="54" t="s">
        <v>366</v>
      </c>
      <c r="C238" s="31">
        <v>4301011328</v>
      </c>
      <c r="D238" s="354">
        <v>4607091386011</v>
      </c>
      <c r="E238" s="355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5"/>
      <c r="S238" s="34"/>
      <c r="T238" s="34"/>
      <c r="U238" s="35" t="s">
        <v>65</v>
      </c>
      <c r="V238" s="347">
        <v>5</v>
      </c>
      <c r="W238" s="348">
        <f t="shared" si="13"/>
        <v>5</v>
      </c>
      <c r="X238" s="36">
        <f t="shared" ref="X238:X244" si="14">IFERROR(IF(W238=0,"",ROUNDUP(W238/H238,0)*0.00937),"")</f>
        <v>9.3699999999999999E-3</v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367</v>
      </c>
      <c r="B239" s="54" t="s">
        <v>368</v>
      </c>
      <c r="C239" s="31">
        <v>4301011329</v>
      </c>
      <c r="D239" s="354">
        <v>4607091387308</v>
      </c>
      <c r="E239" s="355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5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369</v>
      </c>
      <c r="B240" s="54" t="s">
        <v>370</v>
      </c>
      <c r="C240" s="31">
        <v>4301011049</v>
      </c>
      <c r="D240" s="354">
        <v>4607091387339</v>
      </c>
      <c r="E240" s="355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5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371</v>
      </c>
      <c r="B241" s="54" t="s">
        <v>372</v>
      </c>
      <c r="C241" s="31">
        <v>4301011433</v>
      </c>
      <c r="D241" s="354">
        <v>4680115882638</v>
      </c>
      <c r="E241" s="355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5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373</v>
      </c>
      <c r="B242" s="54" t="s">
        <v>374</v>
      </c>
      <c r="C242" s="31">
        <v>4301011573</v>
      </c>
      <c r="D242" s="354">
        <v>4680115881938</v>
      </c>
      <c r="E242" s="355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5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375</v>
      </c>
      <c r="B243" s="54" t="s">
        <v>376</v>
      </c>
      <c r="C243" s="31">
        <v>4301010944</v>
      </c>
      <c r="D243" s="354">
        <v>4607091387346</v>
      </c>
      <c r="E243" s="355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5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377</v>
      </c>
      <c r="B244" s="54" t="s">
        <v>378</v>
      </c>
      <c r="C244" s="31">
        <v>4301011353</v>
      </c>
      <c r="D244" s="354">
        <v>4607091389807</v>
      </c>
      <c r="E244" s="355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5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1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62"/>
      <c r="N245" s="351" t="s">
        <v>66</v>
      </c>
      <c r="O245" s="352"/>
      <c r="P245" s="352"/>
      <c r="Q245" s="352"/>
      <c r="R245" s="352"/>
      <c r="S245" s="352"/>
      <c r="T245" s="353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9.3699999999999999E-3</v>
      </c>
      <c r="Y245" s="350"/>
      <c r="Z245" s="350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2"/>
      <c r="N246" s="351" t="s">
        <v>66</v>
      </c>
      <c r="O246" s="352"/>
      <c r="P246" s="352"/>
      <c r="Q246" s="352"/>
      <c r="R246" s="352"/>
      <c r="S246" s="352"/>
      <c r="T246" s="353"/>
      <c r="U246" s="37" t="s">
        <v>65</v>
      </c>
      <c r="V246" s="349">
        <f>IFERROR(SUM(V230:V244),"0")</f>
        <v>5</v>
      </c>
      <c r="W246" s="349">
        <f>IFERROR(SUM(W230:W244),"0")</f>
        <v>5</v>
      </c>
      <c r="X246" s="37"/>
      <c r="Y246" s="350"/>
      <c r="Z246" s="350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2"/>
      <c r="Z247" s="342"/>
    </row>
    <row r="248" spans="1:53" ht="27" hidden="1" customHeight="1" x14ac:dyDescent="0.25">
      <c r="A248" s="54" t="s">
        <v>379</v>
      </c>
      <c r="B248" s="54" t="s">
        <v>380</v>
      </c>
      <c r="C248" s="31">
        <v>4301020254</v>
      </c>
      <c r="D248" s="354">
        <v>4680115881914</v>
      </c>
      <c r="E248" s="355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5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1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2"/>
      <c r="N249" s="351" t="s">
        <v>66</v>
      </c>
      <c r="O249" s="352"/>
      <c r="P249" s="352"/>
      <c r="Q249" s="352"/>
      <c r="R249" s="352"/>
      <c r="S249" s="352"/>
      <c r="T249" s="353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2"/>
      <c r="N250" s="351" t="s">
        <v>66</v>
      </c>
      <c r="O250" s="352"/>
      <c r="P250" s="352"/>
      <c r="Q250" s="352"/>
      <c r="R250" s="352"/>
      <c r="S250" s="352"/>
      <c r="T250" s="353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2"/>
      <c r="Z251" s="342"/>
    </row>
    <row r="252" spans="1:53" ht="27" hidden="1" customHeight="1" x14ac:dyDescent="0.25">
      <c r="A252" s="54" t="s">
        <v>381</v>
      </c>
      <c r="B252" s="54" t="s">
        <v>382</v>
      </c>
      <c r="C252" s="31">
        <v>4301030878</v>
      </c>
      <c r="D252" s="354">
        <v>4607091387193</v>
      </c>
      <c r="E252" s="355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5"/>
      <c r="S252" s="34"/>
      <c r="T252" s="34"/>
      <c r="U252" s="35" t="s">
        <v>65</v>
      </c>
      <c r="V252" s="347">
        <v>0</v>
      </c>
      <c r="W252" s="348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4">
        <v>4607091387230</v>
      </c>
      <c r="E253" s="355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5"/>
      <c r="S253" s="34"/>
      <c r="T253" s="34"/>
      <c r="U253" s="35" t="s">
        <v>65</v>
      </c>
      <c r="V253" s="347">
        <v>14</v>
      </c>
      <c r="W253" s="348">
        <f>IFERROR(IF(V253="",0,CEILING((V253/$H253),1)*$H253),"")</f>
        <v>16.8</v>
      </c>
      <c r="X253" s="36">
        <f>IFERROR(IF(W253=0,"",ROUNDUP(W253/H253,0)*0.00753),"")</f>
        <v>3.0120000000000001E-2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385</v>
      </c>
      <c r="B254" s="54" t="s">
        <v>386</v>
      </c>
      <c r="C254" s="31">
        <v>4301031152</v>
      </c>
      <c r="D254" s="354">
        <v>4607091387285</v>
      </c>
      <c r="E254" s="355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5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387</v>
      </c>
      <c r="B255" s="54" t="s">
        <v>388</v>
      </c>
      <c r="C255" s="31">
        <v>4301031164</v>
      </c>
      <c r="D255" s="354">
        <v>4680115880481</v>
      </c>
      <c r="E255" s="355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5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1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62"/>
      <c r="N256" s="351" t="s">
        <v>66</v>
      </c>
      <c r="O256" s="352"/>
      <c r="P256" s="352"/>
      <c r="Q256" s="352"/>
      <c r="R256" s="352"/>
      <c r="S256" s="352"/>
      <c r="T256" s="353"/>
      <c r="U256" s="37" t="s">
        <v>67</v>
      </c>
      <c r="V256" s="349">
        <f>IFERROR(V252/H252,"0")+IFERROR(V253/H253,"0")+IFERROR(V254/H254,"0")+IFERROR(V255/H255,"0")</f>
        <v>3.333333333333333</v>
      </c>
      <c r="W256" s="349">
        <f>IFERROR(W252/H252,"0")+IFERROR(W253/H253,"0")+IFERROR(W254/H254,"0")+IFERROR(W255/H255,"0")</f>
        <v>4</v>
      </c>
      <c r="X256" s="349">
        <f>IFERROR(IF(X252="",0,X252),"0")+IFERROR(IF(X253="",0,X253),"0")+IFERROR(IF(X254="",0,X254),"0")+IFERROR(IF(X255="",0,X255),"0")</f>
        <v>3.0120000000000001E-2</v>
      </c>
      <c r="Y256" s="350"/>
      <c r="Z256" s="350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2"/>
      <c r="N257" s="351" t="s">
        <v>66</v>
      </c>
      <c r="O257" s="352"/>
      <c r="P257" s="352"/>
      <c r="Q257" s="352"/>
      <c r="R257" s="352"/>
      <c r="S257" s="352"/>
      <c r="T257" s="353"/>
      <c r="U257" s="37" t="s">
        <v>65</v>
      </c>
      <c r="V257" s="349">
        <f>IFERROR(SUM(V252:V255),"0")</f>
        <v>14</v>
      </c>
      <c r="W257" s="349">
        <f>IFERROR(SUM(W252:W255),"0")</f>
        <v>16.8</v>
      </c>
      <c r="X257" s="37"/>
      <c r="Y257" s="350"/>
      <c r="Z257" s="350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4">
        <v>4607091387766</v>
      </c>
      <c r="E259" s="355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5"/>
      <c r="S259" s="34"/>
      <c r="T259" s="34"/>
      <c r="U259" s="35" t="s">
        <v>65</v>
      </c>
      <c r="V259" s="347">
        <v>389</v>
      </c>
      <c r="W259" s="348">
        <f t="shared" ref="W259:W266" si="15">IFERROR(IF(V259="",0,CEILING((V259/$H259),1)*$H259),"")</f>
        <v>390</v>
      </c>
      <c r="X259" s="36">
        <f>IFERROR(IF(W259=0,"",ROUNDUP(W259/H259,0)*0.02175),"")</f>
        <v>1.0874999999999999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391</v>
      </c>
      <c r="B260" s="54" t="s">
        <v>392</v>
      </c>
      <c r="C260" s="31">
        <v>4301051116</v>
      </c>
      <c r="D260" s="354">
        <v>4607091387957</v>
      </c>
      <c r="E260" s="355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5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393</v>
      </c>
      <c r="B261" s="54" t="s">
        <v>394</v>
      </c>
      <c r="C261" s="31">
        <v>4301051115</v>
      </c>
      <c r="D261" s="354">
        <v>4607091387964</v>
      </c>
      <c r="E261" s="355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5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395</v>
      </c>
      <c r="B262" s="54" t="s">
        <v>396</v>
      </c>
      <c r="C262" s="31">
        <v>4301051134</v>
      </c>
      <c r="D262" s="354">
        <v>4607091381672</v>
      </c>
      <c r="E262" s="355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5"/>
      <c r="S262" s="34"/>
      <c r="T262" s="34"/>
      <c r="U262" s="35" t="s">
        <v>65</v>
      </c>
      <c r="V262" s="347">
        <v>140</v>
      </c>
      <c r="W262" s="348">
        <f t="shared" si="15"/>
        <v>140.4</v>
      </c>
      <c r="X262" s="36">
        <f>IFERROR(IF(W262=0,"",ROUNDUP(W262/H262,0)*0.00937),"")</f>
        <v>0.36542999999999998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397</v>
      </c>
      <c r="B263" s="54" t="s">
        <v>398</v>
      </c>
      <c r="C263" s="31">
        <v>4301051130</v>
      </c>
      <c r="D263" s="354">
        <v>4607091387537</v>
      </c>
      <c r="E263" s="355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5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399</v>
      </c>
      <c r="B264" s="54" t="s">
        <v>400</v>
      </c>
      <c r="C264" s="31">
        <v>4301051132</v>
      </c>
      <c r="D264" s="354">
        <v>4607091387513</v>
      </c>
      <c r="E264" s="355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5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401</v>
      </c>
      <c r="B265" s="54" t="s">
        <v>402</v>
      </c>
      <c r="C265" s="31">
        <v>4301051277</v>
      </c>
      <c r="D265" s="354">
        <v>4680115880511</v>
      </c>
      <c r="E265" s="355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5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403</v>
      </c>
      <c r="B266" s="54" t="s">
        <v>404</v>
      </c>
      <c r="C266" s="31">
        <v>4301051344</v>
      </c>
      <c r="D266" s="354">
        <v>4680115880412</v>
      </c>
      <c r="E266" s="355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5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61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62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88.760683760683762</v>
      </c>
      <c r="W267" s="349">
        <f>IFERROR(W259/H259,"0")+IFERROR(W260/H260,"0")+IFERROR(W261/H261,"0")+IFERROR(W262/H262,"0")+IFERROR(W263/H263,"0")+IFERROR(W264/H264,"0")+IFERROR(W265/H265,"0")+IFERROR(W266/H266,"0")</f>
        <v>89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1.4529299999999998</v>
      </c>
      <c r="Y267" s="350"/>
      <c r="Z267" s="350"/>
    </row>
    <row r="268" spans="1:53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2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9">
        <f>IFERROR(SUM(V259:V266),"0")</f>
        <v>529</v>
      </c>
      <c r="W268" s="349">
        <f>IFERROR(SUM(W259:W266),"0")</f>
        <v>530.4</v>
      </c>
      <c r="X268" s="37"/>
      <c r="Y268" s="350"/>
      <c r="Z268" s="350"/>
    </row>
    <row r="269" spans="1:53" ht="14.25" hidden="1" customHeight="1" x14ac:dyDescent="0.25">
      <c r="A269" s="356" t="s">
        <v>202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42"/>
      <c r="Z269" s="342"/>
    </row>
    <row r="270" spans="1:53" ht="16.5" hidden="1" customHeight="1" x14ac:dyDescent="0.25">
      <c r="A270" s="54" t="s">
        <v>405</v>
      </c>
      <c r="B270" s="54" t="s">
        <v>406</v>
      </c>
      <c r="C270" s="31">
        <v>4301060326</v>
      </c>
      <c r="D270" s="354">
        <v>4607091380880</v>
      </c>
      <c r="E270" s="355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5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407</v>
      </c>
      <c r="B271" s="54" t="s">
        <v>408</v>
      </c>
      <c r="C271" s="31">
        <v>4301060308</v>
      </c>
      <c r="D271" s="354">
        <v>4607091384482</v>
      </c>
      <c r="E271" s="355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5"/>
      <c r="S271" s="34"/>
      <c r="T271" s="34"/>
      <c r="U271" s="35" t="s">
        <v>65</v>
      </c>
      <c r="V271" s="347">
        <v>0</v>
      </c>
      <c r="W271" s="348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409</v>
      </c>
      <c r="B272" s="54" t="s">
        <v>410</v>
      </c>
      <c r="C272" s="31">
        <v>4301060325</v>
      </c>
      <c r="D272" s="354">
        <v>4607091380897</v>
      </c>
      <c r="E272" s="355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5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61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62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9">
        <f>IFERROR(V270/H270,"0")+IFERROR(V271/H271,"0")+IFERROR(V272/H272,"0")</f>
        <v>0</v>
      </c>
      <c r="W273" s="349">
        <f>IFERROR(W270/H270,"0")+IFERROR(W271/H271,"0")+IFERROR(W272/H272,"0")</f>
        <v>0</v>
      </c>
      <c r="X273" s="349">
        <f>IFERROR(IF(X270="",0,X270),"0")+IFERROR(IF(X271="",0,X271),"0")+IFERROR(IF(X272="",0,X272),"0")</f>
        <v>0</v>
      </c>
      <c r="Y273" s="350"/>
      <c r="Z273" s="350"/>
    </row>
    <row r="274" spans="1:53" hidden="1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2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9">
        <f>IFERROR(SUM(V270:V272),"0")</f>
        <v>0</v>
      </c>
      <c r="W274" s="349">
        <f>IFERROR(SUM(W270:W272),"0")</f>
        <v>0</v>
      </c>
      <c r="X274" s="37"/>
      <c r="Y274" s="350"/>
      <c r="Z274" s="350"/>
    </row>
    <row r="275" spans="1:53" ht="14.25" hidden="1" customHeight="1" x14ac:dyDescent="0.25">
      <c r="A275" s="356" t="s">
        <v>83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42"/>
      <c r="Z275" s="342"/>
    </row>
    <row r="276" spans="1:53" ht="16.5" hidden="1" customHeight="1" x14ac:dyDescent="0.25">
      <c r="A276" s="54" t="s">
        <v>411</v>
      </c>
      <c r="B276" s="54" t="s">
        <v>412</v>
      </c>
      <c r="C276" s="31">
        <v>4301030232</v>
      </c>
      <c r="D276" s="354">
        <v>4607091388374</v>
      </c>
      <c r="E276" s="355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532" t="s">
        <v>413</v>
      </c>
      <c r="O276" s="359"/>
      <c r="P276" s="359"/>
      <c r="Q276" s="359"/>
      <c r="R276" s="355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414</v>
      </c>
      <c r="B277" s="54" t="s">
        <v>415</v>
      </c>
      <c r="C277" s="31">
        <v>4301030235</v>
      </c>
      <c r="D277" s="354">
        <v>4607091388381</v>
      </c>
      <c r="E277" s="355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1" t="s">
        <v>416</v>
      </c>
      <c r="O277" s="359"/>
      <c r="P277" s="359"/>
      <c r="Q277" s="359"/>
      <c r="R277" s="355"/>
      <c r="S277" s="34"/>
      <c r="T277" s="34"/>
      <c r="U277" s="35" t="s">
        <v>65</v>
      </c>
      <c r="V277" s="347">
        <v>10</v>
      </c>
      <c r="W277" s="348">
        <f>IFERROR(IF(V277="",0,CEILING((V277/$H277),1)*$H277),"")</f>
        <v>12.16</v>
      </c>
      <c r="X277" s="36">
        <f>IFERROR(IF(W277=0,"",ROUNDUP(W277/H277,0)*0.00753),"")</f>
        <v>3.0120000000000001E-2</v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4301030233</v>
      </c>
      <c r="D278" s="354">
        <v>4607091388404</v>
      </c>
      <c r="E278" s="355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5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61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62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9">
        <f>IFERROR(V276/H276,"0")+IFERROR(V277/H277,"0")+IFERROR(V278/H278,"0")</f>
        <v>3.2894736842105261</v>
      </c>
      <c r="W279" s="349">
        <f>IFERROR(W276/H276,"0")+IFERROR(W277/H277,"0")+IFERROR(W278/H278,"0")</f>
        <v>4</v>
      </c>
      <c r="X279" s="349">
        <f>IFERROR(IF(X276="",0,X276),"0")+IFERROR(IF(X277="",0,X277),"0")+IFERROR(IF(X278="",0,X278),"0")</f>
        <v>3.0120000000000001E-2</v>
      </c>
      <c r="Y279" s="350"/>
      <c r="Z279" s="350"/>
    </row>
    <row r="280" spans="1:53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2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9">
        <f>IFERROR(SUM(V276:V278),"0")</f>
        <v>10</v>
      </c>
      <c r="W280" s="349">
        <f>IFERROR(SUM(W276:W278),"0")</f>
        <v>12.16</v>
      </c>
      <c r="X280" s="37"/>
      <c r="Y280" s="350"/>
      <c r="Z280" s="350"/>
    </row>
    <row r="281" spans="1:53" ht="14.25" hidden="1" customHeight="1" x14ac:dyDescent="0.25">
      <c r="A281" s="356" t="s">
        <v>419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42"/>
      <c r="Z281" s="342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4">
        <v>4680115881808</v>
      </c>
      <c r="E282" s="355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5"/>
      <c r="S282" s="34"/>
      <c r="T282" s="34"/>
      <c r="U282" s="35" t="s">
        <v>65</v>
      </c>
      <c r="V282" s="347">
        <v>10</v>
      </c>
      <c r="W282" s="348">
        <f>IFERROR(IF(V282="",0,CEILING((V282/$H282),1)*$H282),"")</f>
        <v>10</v>
      </c>
      <c r="X282" s="36">
        <f>IFERROR(IF(W282=0,"",ROUNDUP(W282/H282,0)*0.00474),"")</f>
        <v>2.3700000000000002E-2</v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424</v>
      </c>
      <c r="B283" s="54" t="s">
        <v>425</v>
      </c>
      <c r="C283" s="31">
        <v>4301180006</v>
      </c>
      <c r="D283" s="354">
        <v>4680115881822</v>
      </c>
      <c r="E283" s="355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5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4">
        <v>4680115880016</v>
      </c>
      <c r="E284" s="355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5"/>
      <c r="S284" s="34"/>
      <c r="T284" s="34"/>
      <c r="U284" s="35" t="s">
        <v>65</v>
      </c>
      <c r="V284" s="347">
        <v>11</v>
      </c>
      <c r="W284" s="348">
        <f>IFERROR(IF(V284="",0,CEILING((V284/$H284),1)*$H284),"")</f>
        <v>12</v>
      </c>
      <c r="X284" s="36">
        <f>IFERROR(IF(W284=0,"",ROUNDUP(W284/H284,0)*0.00474),"")</f>
        <v>2.844E-2</v>
      </c>
      <c r="Y284" s="56"/>
      <c r="Z284" s="57"/>
      <c r="AD284" s="58"/>
      <c r="BA284" s="222" t="s">
        <v>1</v>
      </c>
    </row>
    <row r="285" spans="1:53" x14ac:dyDescent="0.2">
      <c r="A285" s="361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62"/>
      <c r="N285" s="351" t="s">
        <v>66</v>
      </c>
      <c r="O285" s="352"/>
      <c r="P285" s="352"/>
      <c r="Q285" s="352"/>
      <c r="R285" s="352"/>
      <c r="S285" s="352"/>
      <c r="T285" s="353"/>
      <c r="U285" s="37" t="s">
        <v>67</v>
      </c>
      <c r="V285" s="349">
        <f>IFERROR(V282/H282,"0")+IFERROR(V283/H283,"0")+IFERROR(V284/H284,"0")</f>
        <v>10.5</v>
      </c>
      <c r="W285" s="349">
        <f>IFERROR(W282/H282,"0")+IFERROR(W283/H283,"0")+IFERROR(W284/H284,"0")</f>
        <v>11</v>
      </c>
      <c r="X285" s="349">
        <f>IFERROR(IF(X282="",0,X282),"0")+IFERROR(IF(X283="",0,X283),"0")+IFERROR(IF(X284="",0,X284),"0")</f>
        <v>5.2140000000000006E-2</v>
      </c>
      <c r="Y285" s="350"/>
      <c r="Z285" s="350"/>
    </row>
    <row r="286" spans="1:53" x14ac:dyDescent="0.2">
      <c r="A286" s="357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2"/>
      <c r="N286" s="351" t="s">
        <v>66</v>
      </c>
      <c r="O286" s="352"/>
      <c r="P286" s="352"/>
      <c r="Q286" s="352"/>
      <c r="R286" s="352"/>
      <c r="S286" s="352"/>
      <c r="T286" s="353"/>
      <c r="U286" s="37" t="s">
        <v>65</v>
      </c>
      <c r="V286" s="349">
        <f>IFERROR(SUM(V282:V284),"0")</f>
        <v>21</v>
      </c>
      <c r="W286" s="349">
        <f>IFERROR(SUM(W282:W284),"0")</f>
        <v>22</v>
      </c>
      <c r="X286" s="37"/>
      <c r="Y286" s="350"/>
      <c r="Z286" s="350"/>
    </row>
    <row r="287" spans="1:53" ht="16.5" hidden="1" customHeight="1" x14ac:dyDescent="0.25">
      <c r="A287" s="389" t="s">
        <v>428</v>
      </c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43"/>
      <c r="Z287" s="343"/>
    </row>
    <row r="288" spans="1:53" ht="14.25" hidden="1" customHeight="1" x14ac:dyDescent="0.25">
      <c r="A288" s="356" t="s">
        <v>105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2"/>
      <c r="Z288" s="342"/>
    </row>
    <row r="289" spans="1:53" ht="27" hidden="1" customHeight="1" x14ac:dyDescent="0.25">
      <c r="A289" s="54" t="s">
        <v>429</v>
      </c>
      <c r="B289" s="54" t="s">
        <v>430</v>
      </c>
      <c r="C289" s="31">
        <v>4301011315</v>
      </c>
      <c r="D289" s="354">
        <v>4607091387421</v>
      </c>
      <c r="E289" s="355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5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429</v>
      </c>
      <c r="B290" s="54" t="s">
        <v>431</v>
      </c>
      <c r="C290" s="31">
        <v>4301011121</v>
      </c>
      <c r="D290" s="354">
        <v>4607091387421</v>
      </c>
      <c r="E290" s="355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5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5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433</v>
      </c>
      <c r="C291" s="31">
        <v>4301011396</v>
      </c>
      <c r="D291" s="354">
        <v>4607091387452</v>
      </c>
      <c r="E291" s="355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5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432</v>
      </c>
      <c r="B292" s="54" t="s">
        <v>434</v>
      </c>
      <c r="C292" s="31">
        <v>4301011322</v>
      </c>
      <c r="D292" s="354">
        <v>4607091387452</v>
      </c>
      <c r="E292" s="355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8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5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432</v>
      </c>
      <c r="B293" s="54" t="s">
        <v>435</v>
      </c>
      <c r="C293" s="31">
        <v>4301011619</v>
      </c>
      <c r="D293" s="354">
        <v>4607091387452</v>
      </c>
      <c r="E293" s="355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5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436</v>
      </c>
      <c r="B294" s="54" t="s">
        <v>437</v>
      </c>
      <c r="C294" s="31">
        <v>4301011313</v>
      </c>
      <c r="D294" s="354">
        <v>4607091385984</v>
      </c>
      <c r="E294" s="355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5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439</v>
      </c>
      <c r="C295" s="31">
        <v>4301011316</v>
      </c>
      <c r="D295" s="354">
        <v>4607091387438</v>
      </c>
      <c r="E295" s="355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5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440</v>
      </c>
      <c r="B296" s="54" t="s">
        <v>441</v>
      </c>
      <c r="C296" s="31">
        <v>4301011318</v>
      </c>
      <c r="D296" s="354">
        <v>4607091387469</v>
      </c>
      <c r="E296" s="355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5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61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2"/>
      <c r="N297" s="351" t="s">
        <v>66</v>
      </c>
      <c r="O297" s="352"/>
      <c r="P297" s="352"/>
      <c r="Q297" s="352"/>
      <c r="R297" s="352"/>
      <c r="S297" s="352"/>
      <c r="T297" s="353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2"/>
      <c r="N298" s="351" t="s">
        <v>66</v>
      </c>
      <c r="O298" s="352"/>
      <c r="P298" s="352"/>
      <c r="Q298" s="352"/>
      <c r="R298" s="352"/>
      <c r="S298" s="352"/>
      <c r="T298" s="353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hidden="1" customHeight="1" x14ac:dyDescent="0.25">
      <c r="A299" s="356" t="s">
        <v>60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42"/>
      <c r="Z299" s="342"/>
    </row>
    <row r="300" spans="1:53" ht="27" hidden="1" customHeight="1" x14ac:dyDescent="0.25">
      <c r="A300" s="54" t="s">
        <v>442</v>
      </c>
      <c r="B300" s="54" t="s">
        <v>443</v>
      </c>
      <c r="C300" s="31">
        <v>4301031154</v>
      </c>
      <c r="D300" s="354">
        <v>4607091387292</v>
      </c>
      <c r="E300" s="355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5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444</v>
      </c>
      <c r="B301" s="54" t="s">
        <v>445</v>
      </c>
      <c r="C301" s="31">
        <v>4301031155</v>
      </c>
      <c r="D301" s="354">
        <v>4607091387315</v>
      </c>
      <c r="E301" s="355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5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61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2"/>
      <c r="N302" s="351" t="s">
        <v>66</v>
      </c>
      <c r="O302" s="352"/>
      <c r="P302" s="352"/>
      <c r="Q302" s="352"/>
      <c r="R302" s="352"/>
      <c r="S302" s="352"/>
      <c r="T302" s="353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hidden="1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2"/>
      <c r="N303" s="351" t="s">
        <v>66</v>
      </c>
      <c r="O303" s="352"/>
      <c r="P303" s="352"/>
      <c r="Q303" s="352"/>
      <c r="R303" s="352"/>
      <c r="S303" s="352"/>
      <c r="T303" s="353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hidden="1" customHeight="1" x14ac:dyDescent="0.25">
      <c r="A304" s="389" t="s">
        <v>446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43"/>
      <c r="Z304" s="343"/>
    </row>
    <row r="305" spans="1:53" ht="14.25" hidden="1" customHeight="1" x14ac:dyDescent="0.25">
      <c r="A305" s="356" t="s">
        <v>60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4">
        <v>4607091383836</v>
      </c>
      <c r="E306" s="355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5"/>
      <c r="S306" s="34"/>
      <c r="T306" s="34"/>
      <c r="U306" s="35" t="s">
        <v>65</v>
      </c>
      <c r="V306" s="347">
        <v>6</v>
      </c>
      <c r="W306" s="348">
        <f>IFERROR(IF(V306="",0,CEILING((V306/$H306),1)*$H306),"")</f>
        <v>7.2</v>
      </c>
      <c r="X306" s="36">
        <f>IFERROR(IF(W306=0,"",ROUNDUP(W306/H306,0)*0.00753),"")</f>
        <v>3.0120000000000001E-2</v>
      </c>
      <c r="Y306" s="56"/>
      <c r="Z306" s="57"/>
      <c r="AD306" s="58"/>
      <c r="BA306" s="233" t="s">
        <v>1</v>
      </c>
    </row>
    <row r="307" spans="1:53" x14ac:dyDescent="0.2">
      <c r="A307" s="361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2"/>
      <c r="N307" s="351" t="s">
        <v>66</v>
      </c>
      <c r="O307" s="352"/>
      <c r="P307" s="352"/>
      <c r="Q307" s="352"/>
      <c r="R307" s="352"/>
      <c r="S307" s="352"/>
      <c r="T307" s="353"/>
      <c r="U307" s="37" t="s">
        <v>67</v>
      </c>
      <c r="V307" s="349">
        <f>IFERROR(V306/H306,"0")</f>
        <v>3.333333333333333</v>
      </c>
      <c r="W307" s="349">
        <f>IFERROR(W306/H306,"0")</f>
        <v>4</v>
      </c>
      <c r="X307" s="349">
        <f>IFERROR(IF(X306="",0,X306),"0")</f>
        <v>3.0120000000000001E-2</v>
      </c>
      <c r="Y307" s="350"/>
      <c r="Z307" s="350"/>
    </row>
    <row r="308" spans="1:53" x14ac:dyDescent="0.2">
      <c r="A308" s="357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2"/>
      <c r="N308" s="351" t="s">
        <v>66</v>
      </c>
      <c r="O308" s="352"/>
      <c r="P308" s="352"/>
      <c r="Q308" s="352"/>
      <c r="R308" s="352"/>
      <c r="S308" s="352"/>
      <c r="T308" s="353"/>
      <c r="U308" s="37" t="s">
        <v>65</v>
      </c>
      <c r="V308" s="349">
        <f>IFERROR(SUM(V306:V306),"0")</f>
        <v>6</v>
      </c>
      <c r="W308" s="349">
        <f>IFERROR(SUM(W306:W306),"0")</f>
        <v>7.2</v>
      </c>
      <c r="X308" s="37"/>
      <c r="Y308" s="350"/>
      <c r="Z308" s="350"/>
    </row>
    <row r="309" spans="1:53" ht="14.25" hidden="1" customHeight="1" x14ac:dyDescent="0.25">
      <c r="A309" s="356" t="s">
        <v>68</v>
      </c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  <c r="V309" s="357"/>
      <c r="W309" s="357"/>
      <c r="X309" s="357"/>
      <c r="Y309" s="342"/>
      <c r="Z309" s="342"/>
    </row>
    <row r="310" spans="1:53" ht="27" hidden="1" customHeight="1" x14ac:dyDescent="0.25">
      <c r="A310" s="54" t="s">
        <v>449</v>
      </c>
      <c r="B310" s="54" t="s">
        <v>450</v>
      </c>
      <c r="C310" s="31">
        <v>4301051142</v>
      </c>
      <c r="D310" s="354">
        <v>4607091387919</v>
      </c>
      <c r="E310" s="355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5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4">
        <v>4680115883604</v>
      </c>
      <c r="E311" s="355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5"/>
      <c r="S311" s="34"/>
      <c r="T311" s="34"/>
      <c r="U311" s="35" t="s">
        <v>65</v>
      </c>
      <c r="V311" s="347">
        <v>123</v>
      </c>
      <c r="W311" s="348">
        <f>IFERROR(IF(V311="",0,CEILING((V311/$H311),1)*$H311),"")</f>
        <v>123.9</v>
      </c>
      <c r="X311" s="36">
        <f>IFERROR(IF(W311=0,"",ROUNDUP(W311/H311,0)*0.00753),"")</f>
        <v>0.44427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453</v>
      </c>
      <c r="B312" s="54" t="s">
        <v>454</v>
      </c>
      <c r="C312" s="31">
        <v>4301051485</v>
      </c>
      <c r="D312" s="354">
        <v>4680115883567</v>
      </c>
      <c r="E312" s="355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5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61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62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9">
        <f>IFERROR(V310/H310,"0")+IFERROR(V311/H311,"0")+IFERROR(V312/H312,"0")</f>
        <v>58.571428571428569</v>
      </c>
      <c r="W313" s="349">
        <f>IFERROR(W310/H310,"0")+IFERROR(W311/H311,"0")+IFERROR(W312/H312,"0")</f>
        <v>59</v>
      </c>
      <c r="X313" s="349">
        <f>IFERROR(IF(X310="",0,X310),"0")+IFERROR(IF(X311="",0,X311),"0")+IFERROR(IF(X312="",0,X312),"0")</f>
        <v>0.44427</v>
      </c>
      <c r="Y313" s="350"/>
      <c r="Z313" s="350"/>
    </row>
    <row r="314" spans="1:53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2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9">
        <f>IFERROR(SUM(V310:V312),"0")</f>
        <v>123</v>
      </c>
      <c r="W314" s="349">
        <f>IFERROR(SUM(W310:W312),"0")</f>
        <v>123.9</v>
      </c>
      <c r="X314" s="37"/>
      <c r="Y314" s="350"/>
      <c r="Z314" s="350"/>
    </row>
    <row r="315" spans="1:53" ht="14.25" hidden="1" customHeight="1" x14ac:dyDescent="0.25">
      <c r="A315" s="356" t="s">
        <v>202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2"/>
      <c r="Z315" s="342"/>
    </row>
    <row r="316" spans="1:53" ht="27" hidden="1" customHeight="1" x14ac:dyDescent="0.25">
      <c r="A316" s="54" t="s">
        <v>455</v>
      </c>
      <c r="B316" s="54" t="s">
        <v>456</v>
      </c>
      <c r="C316" s="31">
        <v>4301060324</v>
      </c>
      <c r="D316" s="354">
        <v>4607091388831</v>
      </c>
      <c r="E316" s="355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5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1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62"/>
      <c r="N317" s="351" t="s">
        <v>66</v>
      </c>
      <c r="O317" s="352"/>
      <c r="P317" s="352"/>
      <c r="Q317" s="352"/>
      <c r="R317" s="352"/>
      <c r="S317" s="352"/>
      <c r="T317" s="353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hidden="1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2"/>
      <c r="N318" s="351" t="s">
        <v>66</v>
      </c>
      <c r="O318" s="352"/>
      <c r="P318" s="352"/>
      <c r="Q318" s="352"/>
      <c r="R318" s="352"/>
      <c r="S318" s="352"/>
      <c r="T318" s="353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2"/>
      <c r="Z319" s="342"/>
    </row>
    <row r="320" spans="1:53" ht="27" hidden="1" customHeight="1" x14ac:dyDescent="0.25">
      <c r="A320" s="54" t="s">
        <v>457</v>
      </c>
      <c r="B320" s="54" t="s">
        <v>458</v>
      </c>
      <c r="C320" s="31">
        <v>4301032015</v>
      </c>
      <c r="D320" s="354">
        <v>4607091383102</v>
      </c>
      <c r="E320" s="355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5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1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62"/>
      <c r="N321" s="351" t="s">
        <v>66</v>
      </c>
      <c r="O321" s="352"/>
      <c r="P321" s="352"/>
      <c r="Q321" s="352"/>
      <c r="R321" s="352"/>
      <c r="S321" s="352"/>
      <c r="T321" s="353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hidden="1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2"/>
      <c r="N322" s="351" t="s">
        <v>66</v>
      </c>
      <c r="O322" s="352"/>
      <c r="P322" s="352"/>
      <c r="Q322" s="352"/>
      <c r="R322" s="352"/>
      <c r="S322" s="352"/>
      <c r="T322" s="353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hidden="1" customHeight="1" x14ac:dyDescent="0.2">
      <c r="A323" s="485" t="s">
        <v>459</v>
      </c>
      <c r="B323" s="486"/>
      <c r="C323" s="486"/>
      <c r="D323" s="486"/>
      <c r="E323" s="486"/>
      <c r="F323" s="486"/>
      <c r="G323" s="486"/>
      <c r="H323" s="486"/>
      <c r="I323" s="486"/>
      <c r="J323" s="486"/>
      <c r="K323" s="486"/>
      <c r="L323" s="486"/>
      <c r="M323" s="486"/>
      <c r="N323" s="486"/>
      <c r="O323" s="486"/>
      <c r="P323" s="486"/>
      <c r="Q323" s="486"/>
      <c r="R323" s="486"/>
      <c r="S323" s="486"/>
      <c r="T323" s="486"/>
      <c r="U323" s="486"/>
      <c r="V323" s="486"/>
      <c r="W323" s="486"/>
      <c r="X323" s="486"/>
      <c r="Y323" s="48"/>
      <c r="Z323" s="48"/>
    </row>
    <row r="324" spans="1:53" ht="16.5" hidden="1" customHeight="1" x14ac:dyDescent="0.25">
      <c r="A324" s="389" t="s">
        <v>460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3"/>
      <c r="Z324" s="343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2"/>
      <c r="Z325" s="342"/>
    </row>
    <row r="326" spans="1:53" ht="27" hidden="1" customHeight="1" x14ac:dyDescent="0.25">
      <c r="A326" s="54" t="s">
        <v>461</v>
      </c>
      <c r="B326" s="54" t="s">
        <v>462</v>
      </c>
      <c r="C326" s="31">
        <v>4301051292</v>
      </c>
      <c r="D326" s="354">
        <v>4607091383928</v>
      </c>
      <c r="E326" s="355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5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61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2"/>
      <c r="N327" s="351" t="s">
        <v>66</v>
      </c>
      <c r="O327" s="352"/>
      <c r="P327" s="352"/>
      <c r="Q327" s="352"/>
      <c r="R327" s="352"/>
      <c r="S327" s="352"/>
      <c r="T327" s="353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2"/>
      <c r="N328" s="351" t="s">
        <v>66</v>
      </c>
      <c r="O328" s="352"/>
      <c r="P328" s="352"/>
      <c r="Q328" s="352"/>
      <c r="R328" s="352"/>
      <c r="S328" s="352"/>
      <c r="T328" s="353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hidden="1" customHeight="1" x14ac:dyDescent="0.2">
      <c r="A329" s="485" t="s">
        <v>463</v>
      </c>
      <c r="B329" s="486"/>
      <c r="C329" s="486"/>
      <c r="D329" s="486"/>
      <c r="E329" s="486"/>
      <c r="F329" s="486"/>
      <c r="G329" s="486"/>
      <c r="H329" s="486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"/>
      <c r="Z329" s="48"/>
    </row>
    <row r="330" spans="1:53" ht="16.5" hidden="1" customHeight="1" x14ac:dyDescent="0.25">
      <c r="A330" s="389" t="s">
        <v>464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3"/>
      <c r="Z330" s="343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2"/>
      <c r="Z331" s="342"/>
    </row>
    <row r="332" spans="1:53" ht="27" hidden="1" customHeight="1" x14ac:dyDescent="0.25">
      <c r="A332" s="54" t="s">
        <v>465</v>
      </c>
      <c r="B332" s="54" t="s">
        <v>466</v>
      </c>
      <c r="C332" s="31">
        <v>4301011239</v>
      </c>
      <c r="D332" s="354">
        <v>4607091383997</v>
      </c>
      <c r="E332" s="355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5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4">
        <v>4607091383997</v>
      </c>
      <c r="E333" s="355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5"/>
      <c r="S333" s="34"/>
      <c r="T333" s="34"/>
      <c r="U333" s="35" t="s">
        <v>65</v>
      </c>
      <c r="V333" s="347">
        <v>150</v>
      </c>
      <c r="W333" s="348">
        <f t="shared" si="17"/>
        <v>150</v>
      </c>
      <c r="X333" s="36">
        <f>IFERROR(IF(W333=0,"",ROUNDUP(W333/H333,0)*0.02175),"")</f>
        <v>0.21749999999999997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469</v>
      </c>
      <c r="C334" s="31">
        <v>4301011240</v>
      </c>
      <c r="D334" s="354">
        <v>4607091384130</v>
      </c>
      <c r="E334" s="355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5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4">
        <v>4607091384130</v>
      </c>
      <c r="E335" s="355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5"/>
      <c r="S335" s="34"/>
      <c r="T335" s="34"/>
      <c r="U335" s="35" t="s">
        <v>65</v>
      </c>
      <c r="V335" s="347">
        <v>59</v>
      </c>
      <c r="W335" s="348">
        <f t="shared" si="17"/>
        <v>60</v>
      </c>
      <c r="X335" s="36">
        <f>IFERROR(IF(W335=0,"",ROUNDUP(W335/H335,0)*0.02175),"")</f>
        <v>8.6999999999999994E-2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4301011238</v>
      </c>
      <c r="D336" s="354">
        <v>4607091384147</v>
      </c>
      <c r="E336" s="355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5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4">
        <v>4607091384147</v>
      </c>
      <c r="E337" s="355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5"/>
      <c r="S337" s="34"/>
      <c r="T337" s="34"/>
      <c r="U337" s="35" t="s">
        <v>65</v>
      </c>
      <c r="V337" s="347">
        <v>86</v>
      </c>
      <c r="W337" s="348">
        <f t="shared" si="17"/>
        <v>90</v>
      </c>
      <c r="X337" s="36">
        <f>IFERROR(IF(W337=0,"",ROUNDUP(W337/H337,0)*0.02175),"")</f>
        <v>0.1305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4">
        <v>4607091384154</v>
      </c>
      <c r="E338" s="355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5"/>
      <c r="S338" s="34"/>
      <c r="T338" s="34"/>
      <c r="U338" s="35" t="s">
        <v>65</v>
      </c>
      <c r="V338" s="347">
        <v>10</v>
      </c>
      <c r="W338" s="348">
        <f t="shared" si="17"/>
        <v>10</v>
      </c>
      <c r="X338" s="36">
        <f>IFERROR(IF(W338=0,"",ROUNDUP(W338/H338,0)*0.00937),"")</f>
        <v>1.874E-2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4">
        <v>4607091384161</v>
      </c>
      <c r="E339" s="355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5"/>
      <c r="S339" s="34"/>
      <c r="T339" s="34"/>
      <c r="U339" s="35" t="s">
        <v>65</v>
      </c>
      <c r="V339" s="347">
        <v>5</v>
      </c>
      <c r="W339" s="348">
        <f t="shared" si="17"/>
        <v>5</v>
      </c>
      <c r="X339" s="36">
        <f>IFERROR(IF(W339=0,"",ROUNDUP(W339/H339,0)*0.00937),"")</f>
        <v>9.3699999999999999E-3</v>
      </c>
      <c r="Y339" s="56"/>
      <c r="Z339" s="57"/>
      <c r="AD339" s="58"/>
      <c r="BA339" s="247" t="s">
        <v>1</v>
      </c>
    </row>
    <row r="340" spans="1:53" x14ac:dyDescent="0.2">
      <c r="A340" s="361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62"/>
      <c r="N340" s="351" t="s">
        <v>66</v>
      </c>
      <c r="O340" s="352"/>
      <c r="P340" s="352"/>
      <c r="Q340" s="352"/>
      <c r="R340" s="352"/>
      <c r="S340" s="352"/>
      <c r="T340" s="353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22.666666666666668</v>
      </c>
      <c r="W340" s="349">
        <f>IFERROR(W332/H332,"0")+IFERROR(W333/H333,"0")+IFERROR(W334/H334,"0")+IFERROR(W335/H335,"0")+IFERROR(W336/H336,"0")+IFERROR(W337/H337,"0")+IFERROR(W338/H338,"0")+IFERROR(W339/H339,"0")</f>
        <v>23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0.46310999999999997</v>
      </c>
      <c r="Y340" s="350"/>
      <c r="Z340" s="350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2"/>
      <c r="N341" s="351" t="s">
        <v>66</v>
      </c>
      <c r="O341" s="352"/>
      <c r="P341" s="352"/>
      <c r="Q341" s="352"/>
      <c r="R341" s="352"/>
      <c r="S341" s="352"/>
      <c r="T341" s="353"/>
      <c r="U341" s="37" t="s">
        <v>65</v>
      </c>
      <c r="V341" s="349">
        <f>IFERROR(SUM(V332:V339),"0")</f>
        <v>310</v>
      </c>
      <c r="W341" s="349">
        <f>IFERROR(SUM(W332:W339),"0")</f>
        <v>315</v>
      </c>
      <c r="X341" s="37"/>
      <c r="Y341" s="350"/>
      <c r="Z341" s="350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2"/>
      <c r="Z342" s="342"/>
    </row>
    <row r="343" spans="1:53" ht="27" hidden="1" customHeight="1" x14ac:dyDescent="0.25">
      <c r="A343" s="54" t="s">
        <v>478</v>
      </c>
      <c r="B343" s="54" t="s">
        <v>479</v>
      </c>
      <c r="C343" s="31">
        <v>4301020178</v>
      </c>
      <c r="D343" s="354">
        <v>4607091383980</v>
      </c>
      <c r="E343" s="355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5"/>
      <c r="S343" s="34"/>
      <c r="T343" s="34"/>
      <c r="U343" s="35" t="s">
        <v>65</v>
      </c>
      <c r="V343" s="347">
        <v>0</v>
      </c>
      <c r="W343" s="348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480</v>
      </c>
      <c r="B344" s="54" t="s">
        <v>481</v>
      </c>
      <c r="C344" s="31">
        <v>4301020270</v>
      </c>
      <c r="D344" s="354">
        <v>4680115883314</v>
      </c>
      <c r="E344" s="355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5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4">
        <v>4607091384178</v>
      </c>
      <c r="E345" s="355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5"/>
      <c r="S345" s="34"/>
      <c r="T345" s="34"/>
      <c r="U345" s="35" t="s">
        <v>65</v>
      </c>
      <c r="V345" s="347">
        <v>12</v>
      </c>
      <c r="W345" s="348">
        <f>IFERROR(IF(V345="",0,CEILING((V345/$H345),1)*$H345),"")</f>
        <v>12</v>
      </c>
      <c r="X345" s="36">
        <f>IFERROR(IF(W345=0,"",ROUNDUP(W345/H345,0)*0.00937),"")</f>
        <v>2.811E-2</v>
      </c>
      <c r="Y345" s="56"/>
      <c r="Z345" s="57"/>
      <c r="AD345" s="58"/>
      <c r="BA345" s="250" t="s">
        <v>1</v>
      </c>
    </row>
    <row r="346" spans="1:53" x14ac:dyDescent="0.2">
      <c r="A346" s="361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62"/>
      <c r="N346" s="351" t="s">
        <v>66</v>
      </c>
      <c r="O346" s="352"/>
      <c r="P346" s="352"/>
      <c r="Q346" s="352"/>
      <c r="R346" s="352"/>
      <c r="S346" s="352"/>
      <c r="T346" s="353"/>
      <c r="U346" s="37" t="s">
        <v>67</v>
      </c>
      <c r="V346" s="349">
        <f>IFERROR(V343/H343,"0")+IFERROR(V344/H344,"0")+IFERROR(V345/H345,"0")</f>
        <v>3</v>
      </c>
      <c r="W346" s="349">
        <f>IFERROR(W343/H343,"0")+IFERROR(W344/H344,"0")+IFERROR(W345/H345,"0")</f>
        <v>3</v>
      </c>
      <c r="X346" s="349">
        <f>IFERROR(IF(X343="",0,X343),"0")+IFERROR(IF(X344="",0,X344),"0")+IFERROR(IF(X345="",0,X345),"0")</f>
        <v>2.811E-2</v>
      </c>
      <c r="Y346" s="350"/>
      <c r="Z346" s="350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2"/>
      <c r="N347" s="351" t="s">
        <v>66</v>
      </c>
      <c r="O347" s="352"/>
      <c r="P347" s="352"/>
      <c r="Q347" s="352"/>
      <c r="R347" s="352"/>
      <c r="S347" s="352"/>
      <c r="T347" s="353"/>
      <c r="U347" s="37" t="s">
        <v>65</v>
      </c>
      <c r="V347" s="349">
        <f>IFERROR(SUM(V343:V345),"0")</f>
        <v>12</v>
      </c>
      <c r="W347" s="349">
        <f>IFERROR(SUM(W343:W345),"0")</f>
        <v>12</v>
      </c>
      <c r="X347" s="37"/>
      <c r="Y347" s="350"/>
      <c r="Z347" s="350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2"/>
      <c r="Z348" s="342"/>
    </row>
    <row r="349" spans="1:53" ht="27" hidden="1" customHeight="1" x14ac:dyDescent="0.25">
      <c r="A349" s="54" t="s">
        <v>484</v>
      </c>
      <c r="B349" s="54" t="s">
        <v>485</v>
      </c>
      <c r="C349" s="31">
        <v>4301051560</v>
      </c>
      <c r="D349" s="354">
        <v>4607091383928</v>
      </c>
      <c r="E349" s="355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486</v>
      </c>
      <c r="O349" s="359"/>
      <c r="P349" s="359"/>
      <c r="Q349" s="359"/>
      <c r="R349" s="355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487</v>
      </c>
      <c r="B350" s="54" t="s">
        <v>488</v>
      </c>
      <c r="C350" s="31">
        <v>4301051298</v>
      </c>
      <c r="D350" s="354">
        <v>4607091384260</v>
      </c>
      <c r="E350" s="355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3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5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61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2"/>
      <c r="N351" s="351" t="s">
        <v>66</v>
      </c>
      <c r="O351" s="352"/>
      <c r="P351" s="352"/>
      <c r="Q351" s="352"/>
      <c r="R351" s="352"/>
      <c r="S351" s="352"/>
      <c r="T351" s="353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2"/>
      <c r="N352" s="351" t="s">
        <v>66</v>
      </c>
      <c r="O352" s="352"/>
      <c r="P352" s="352"/>
      <c r="Q352" s="352"/>
      <c r="R352" s="352"/>
      <c r="S352" s="352"/>
      <c r="T352" s="353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hidden="1" customHeight="1" x14ac:dyDescent="0.25">
      <c r="A353" s="356" t="s">
        <v>202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2"/>
      <c r="Z353" s="342"/>
    </row>
    <row r="354" spans="1:53" ht="16.5" hidden="1" customHeight="1" x14ac:dyDescent="0.25">
      <c r="A354" s="54" t="s">
        <v>489</v>
      </c>
      <c r="B354" s="54" t="s">
        <v>490</v>
      </c>
      <c r="C354" s="31">
        <v>4301060314</v>
      </c>
      <c r="D354" s="354">
        <v>4607091384673</v>
      </c>
      <c r="E354" s="355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5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61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62"/>
      <c r="N355" s="351" t="s">
        <v>66</v>
      </c>
      <c r="O355" s="352"/>
      <c r="P355" s="352"/>
      <c r="Q355" s="352"/>
      <c r="R355" s="352"/>
      <c r="S355" s="352"/>
      <c r="T355" s="353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hidden="1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2"/>
      <c r="N356" s="351" t="s">
        <v>66</v>
      </c>
      <c r="O356" s="352"/>
      <c r="P356" s="352"/>
      <c r="Q356" s="352"/>
      <c r="R356" s="352"/>
      <c r="S356" s="352"/>
      <c r="T356" s="353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hidden="1" customHeight="1" x14ac:dyDescent="0.25">
      <c r="A357" s="389" t="s">
        <v>491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3"/>
      <c r="Z357" s="343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2"/>
      <c r="Z358" s="342"/>
    </row>
    <row r="359" spans="1:53" ht="37.5" hidden="1" customHeight="1" x14ac:dyDescent="0.25">
      <c r="A359" s="54" t="s">
        <v>492</v>
      </c>
      <c r="B359" s="54" t="s">
        <v>493</v>
      </c>
      <c r="C359" s="31">
        <v>4301011324</v>
      </c>
      <c r="D359" s="354">
        <v>4607091384185</v>
      </c>
      <c r="E359" s="355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5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494</v>
      </c>
      <c r="B360" s="54" t="s">
        <v>495</v>
      </c>
      <c r="C360" s="31">
        <v>4301011312</v>
      </c>
      <c r="D360" s="354">
        <v>4607091384192</v>
      </c>
      <c r="E360" s="355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5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496</v>
      </c>
      <c r="B361" s="54" t="s">
        <v>497</v>
      </c>
      <c r="C361" s="31">
        <v>4301011483</v>
      </c>
      <c r="D361" s="354">
        <v>4680115881907</v>
      </c>
      <c r="E361" s="355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5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498</v>
      </c>
      <c r="B362" s="54" t="s">
        <v>499</v>
      </c>
      <c r="C362" s="31">
        <v>4301011655</v>
      </c>
      <c r="D362" s="354">
        <v>4680115883925</v>
      </c>
      <c r="E362" s="355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5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500</v>
      </c>
      <c r="B363" s="54" t="s">
        <v>501</v>
      </c>
      <c r="C363" s="31">
        <v>4301011303</v>
      </c>
      <c r="D363" s="354">
        <v>4607091384680</v>
      </c>
      <c r="E363" s="355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5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61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2"/>
      <c r="N364" s="351" t="s">
        <v>66</v>
      </c>
      <c r="O364" s="352"/>
      <c r="P364" s="352"/>
      <c r="Q364" s="352"/>
      <c r="R364" s="352"/>
      <c r="S364" s="352"/>
      <c r="T364" s="353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2"/>
      <c r="N365" s="351" t="s">
        <v>66</v>
      </c>
      <c r="O365" s="352"/>
      <c r="P365" s="352"/>
      <c r="Q365" s="352"/>
      <c r="R365" s="352"/>
      <c r="S365" s="352"/>
      <c r="T365" s="353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2"/>
      <c r="Z366" s="342"/>
    </row>
    <row r="367" spans="1:53" ht="27" hidden="1" customHeight="1" x14ac:dyDescent="0.25">
      <c r="A367" s="54" t="s">
        <v>502</v>
      </c>
      <c r="B367" s="54" t="s">
        <v>503</v>
      </c>
      <c r="C367" s="31">
        <v>4301031139</v>
      </c>
      <c r="D367" s="354">
        <v>4607091384802</v>
      </c>
      <c r="E367" s="355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5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504</v>
      </c>
      <c r="B368" s="54" t="s">
        <v>505</v>
      </c>
      <c r="C368" s="31">
        <v>4301031140</v>
      </c>
      <c r="D368" s="354">
        <v>4607091384826</v>
      </c>
      <c r="E368" s="355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5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61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62"/>
      <c r="N369" s="351" t="s">
        <v>66</v>
      </c>
      <c r="O369" s="352"/>
      <c r="P369" s="352"/>
      <c r="Q369" s="352"/>
      <c r="R369" s="352"/>
      <c r="S369" s="352"/>
      <c r="T369" s="353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2"/>
      <c r="N370" s="351" t="s">
        <v>66</v>
      </c>
      <c r="O370" s="352"/>
      <c r="P370" s="352"/>
      <c r="Q370" s="352"/>
      <c r="R370" s="352"/>
      <c r="S370" s="352"/>
      <c r="T370" s="353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2"/>
      <c r="Z371" s="342"/>
    </row>
    <row r="372" spans="1:53" ht="27" hidden="1" customHeight="1" x14ac:dyDescent="0.25">
      <c r="A372" s="54" t="s">
        <v>506</v>
      </c>
      <c r="B372" s="54" t="s">
        <v>507</v>
      </c>
      <c r="C372" s="31">
        <v>4301051303</v>
      </c>
      <c r="D372" s="354">
        <v>4607091384246</v>
      </c>
      <c r="E372" s="355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5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508</v>
      </c>
      <c r="B373" s="54" t="s">
        <v>509</v>
      </c>
      <c r="C373" s="31">
        <v>4301051445</v>
      </c>
      <c r="D373" s="354">
        <v>4680115881976</v>
      </c>
      <c r="E373" s="355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5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510</v>
      </c>
      <c r="B374" s="54" t="s">
        <v>511</v>
      </c>
      <c r="C374" s="31">
        <v>4301051297</v>
      </c>
      <c r="D374" s="354">
        <v>4607091384253</v>
      </c>
      <c r="E374" s="355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5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512</v>
      </c>
      <c r="B375" s="54" t="s">
        <v>513</v>
      </c>
      <c r="C375" s="31">
        <v>4301051444</v>
      </c>
      <c r="D375" s="354">
        <v>4680115881969</v>
      </c>
      <c r="E375" s="355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5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61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62"/>
      <c r="N376" s="351" t="s">
        <v>66</v>
      </c>
      <c r="O376" s="352"/>
      <c r="P376" s="352"/>
      <c r="Q376" s="352"/>
      <c r="R376" s="352"/>
      <c r="S376" s="352"/>
      <c r="T376" s="353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hidden="1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2"/>
      <c r="N377" s="351" t="s">
        <v>66</v>
      </c>
      <c r="O377" s="352"/>
      <c r="P377" s="352"/>
      <c r="Q377" s="352"/>
      <c r="R377" s="352"/>
      <c r="S377" s="352"/>
      <c r="T377" s="353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hidden="1" customHeight="1" x14ac:dyDescent="0.25">
      <c r="A378" s="356" t="s">
        <v>202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2"/>
      <c r="Z378" s="342"/>
    </row>
    <row r="379" spans="1:53" ht="27" hidden="1" customHeight="1" x14ac:dyDescent="0.25">
      <c r="A379" s="54" t="s">
        <v>514</v>
      </c>
      <c r="B379" s="54" t="s">
        <v>515</v>
      </c>
      <c r="C379" s="31">
        <v>4301060322</v>
      </c>
      <c r="D379" s="354">
        <v>4607091389357</v>
      </c>
      <c r="E379" s="355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5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61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62"/>
      <c r="N380" s="351" t="s">
        <v>66</v>
      </c>
      <c r="O380" s="352"/>
      <c r="P380" s="352"/>
      <c r="Q380" s="352"/>
      <c r="R380" s="352"/>
      <c r="S380" s="352"/>
      <c r="T380" s="353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2"/>
      <c r="N381" s="351" t="s">
        <v>66</v>
      </c>
      <c r="O381" s="352"/>
      <c r="P381" s="352"/>
      <c r="Q381" s="352"/>
      <c r="R381" s="352"/>
      <c r="S381" s="352"/>
      <c r="T381" s="353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hidden="1" customHeight="1" x14ac:dyDescent="0.2">
      <c r="A382" s="485" t="s">
        <v>516</v>
      </c>
      <c r="B382" s="486"/>
      <c r="C382" s="486"/>
      <c r="D382" s="486"/>
      <c r="E382" s="486"/>
      <c r="F382" s="486"/>
      <c r="G382" s="486"/>
      <c r="H382" s="486"/>
      <c r="I382" s="486"/>
      <c r="J382" s="486"/>
      <c r="K382" s="486"/>
      <c r="L382" s="486"/>
      <c r="M382" s="486"/>
      <c r="N382" s="486"/>
      <c r="O382" s="486"/>
      <c r="P382" s="486"/>
      <c r="Q382" s="486"/>
      <c r="R382" s="486"/>
      <c r="S382" s="486"/>
      <c r="T382" s="486"/>
      <c r="U382" s="486"/>
      <c r="V382" s="486"/>
      <c r="W382" s="486"/>
      <c r="X382" s="486"/>
      <c r="Y382" s="48"/>
      <c r="Z382" s="48"/>
    </row>
    <row r="383" spans="1:53" ht="16.5" hidden="1" customHeight="1" x14ac:dyDescent="0.25">
      <c r="A383" s="389" t="s">
        <v>517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3"/>
      <c r="Z383" s="343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2"/>
      <c r="Z384" s="342"/>
    </row>
    <row r="385" spans="1:53" ht="27" hidden="1" customHeight="1" x14ac:dyDescent="0.25">
      <c r="A385" s="54" t="s">
        <v>518</v>
      </c>
      <c r="B385" s="54" t="s">
        <v>519</v>
      </c>
      <c r="C385" s="31">
        <v>4301011428</v>
      </c>
      <c r="D385" s="354">
        <v>4607091389708</v>
      </c>
      <c r="E385" s="355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5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520</v>
      </c>
      <c r="B386" s="54" t="s">
        <v>521</v>
      </c>
      <c r="C386" s="31">
        <v>4301011427</v>
      </c>
      <c r="D386" s="354">
        <v>4607091389692</v>
      </c>
      <c r="E386" s="355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5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61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62"/>
      <c r="N387" s="351" t="s">
        <v>66</v>
      </c>
      <c r="O387" s="352"/>
      <c r="P387" s="352"/>
      <c r="Q387" s="352"/>
      <c r="R387" s="352"/>
      <c r="S387" s="352"/>
      <c r="T387" s="353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hidden="1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2"/>
      <c r="N388" s="351" t="s">
        <v>66</v>
      </c>
      <c r="O388" s="352"/>
      <c r="P388" s="352"/>
      <c r="Q388" s="352"/>
      <c r="R388" s="352"/>
      <c r="S388" s="352"/>
      <c r="T388" s="353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2"/>
      <c r="Z389" s="342"/>
    </row>
    <row r="390" spans="1:53" ht="27" hidden="1" customHeight="1" x14ac:dyDescent="0.25">
      <c r="A390" s="54" t="s">
        <v>522</v>
      </c>
      <c r="B390" s="54" t="s">
        <v>523</v>
      </c>
      <c r="C390" s="31">
        <v>4301031177</v>
      </c>
      <c r="D390" s="354">
        <v>4607091389753</v>
      </c>
      <c r="E390" s="355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5"/>
      <c r="S390" s="34"/>
      <c r="T390" s="34"/>
      <c r="U390" s="35" t="s">
        <v>65</v>
      </c>
      <c r="V390" s="347">
        <v>0</v>
      </c>
      <c r="W390" s="348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524</v>
      </c>
      <c r="B391" s="54" t="s">
        <v>525</v>
      </c>
      <c r="C391" s="31">
        <v>4301031174</v>
      </c>
      <c r="D391" s="354">
        <v>4607091389760</v>
      </c>
      <c r="E391" s="355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5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526</v>
      </c>
      <c r="B392" s="54" t="s">
        <v>527</v>
      </c>
      <c r="C392" s="31">
        <v>4301031175</v>
      </c>
      <c r="D392" s="354">
        <v>4607091389746</v>
      </c>
      <c r="E392" s="355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5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4">
        <v>4680115882928</v>
      </c>
      <c r="E393" s="355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5"/>
      <c r="S393" s="34"/>
      <c r="T393" s="34"/>
      <c r="U393" s="35" t="s">
        <v>65</v>
      </c>
      <c r="V393" s="347">
        <v>7</v>
      </c>
      <c r="W393" s="348">
        <f t="shared" si="18"/>
        <v>8.4</v>
      </c>
      <c r="X393" s="36">
        <f>IFERROR(IF(W393=0,"",ROUNDUP(W393/H393,0)*0.00753),"")</f>
        <v>3.7650000000000003E-2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530</v>
      </c>
      <c r="B394" s="54" t="s">
        <v>531</v>
      </c>
      <c r="C394" s="31">
        <v>4301031257</v>
      </c>
      <c r="D394" s="354">
        <v>4680115883147</v>
      </c>
      <c r="E394" s="355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5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4">
        <v>4607091384338</v>
      </c>
      <c r="E395" s="355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5"/>
      <c r="S395" s="34"/>
      <c r="T395" s="34"/>
      <c r="U395" s="35" t="s">
        <v>65</v>
      </c>
      <c r="V395" s="347">
        <v>6</v>
      </c>
      <c r="W395" s="348">
        <f t="shared" si="18"/>
        <v>6.3000000000000007</v>
      </c>
      <c r="X395" s="36">
        <f t="shared" si="19"/>
        <v>1.506E-2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534</v>
      </c>
      <c r="B396" s="54" t="s">
        <v>535</v>
      </c>
      <c r="C396" s="31">
        <v>4301031254</v>
      </c>
      <c r="D396" s="354">
        <v>4680115883154</v>
      </c>
      <c r="E396" s="355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5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4">
        <v>4607091389524</v>
      </c>
      <c r="E397" s="355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5"/>
      <c r="S397" s="34"/>
      <c r="T397" s="34"/>
      <c r="U397" s="35" t="s">
        <v>65</v>
      </c>
      <c r="V397" s="347">
        <v>27</v>
      </c>
      <c r="W397" s="348">
        <f t="shared" si="18"/>
        <v>27.3</v>
      </c>
      <c r="X397" s="36">
        <f t="shared" si="19"/>
        <v>6.5259999999999999E-2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538</v>
      </c>
      <c r="B398" s="54" t="s">
        <v>539</v>
      </c>
      <c r="C398" s="31">
        <v>4301031258</v>
      </c>
      <c r="D398" s="354">
        <v>4680115883161</v>
      </c>
      <c r="E398" s="355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5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540</v>
      </c>
      <c r="B399" s="54" t="s">
        <v>541</v>
      </c>
      <c r="C399" s="31">
        <v>4301031170</v>
      </c>
      <c r="D399" s="354">
        <v>4607091384345</v>
      </c>
      <c r="E399" s="355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5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542</v>
      </c>
      <c r="B400" s="54" t="s">
        <v>543</v>
      </c>
      <c r="C400" s="31">
        <v>4301031256</v>
      </c>
      <c r="D400" s="354">
        <v>4680115883178</v>
      </c>
      <c r="E400" s="355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5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544</v>
      </c>
      <c r="B401" s="54" t="s">
        <v>545</v>
      </c>
      <c r="C401" s="31">
        <v>4301031172</v>
      </c>
      <c r="D401" s="354">
        <v>4607091389531</v>
      </c>
      <c r="E401" s="355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5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546</v>
      </c>
      <c r="B402" s="54" t="s">
        <v>547</v>
      </c>
      <c r="C402" s="31">
        <v>4301031255</v>
      </c>
      <c r="D402" s="354">
        <v>4680115883185</v>
      </c>
      <c r="E402" s="355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5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1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62"/>
      <c r="N403" s="351" t="s">
        <v>66</v>
      </c>
      <c r="O403" s="352"/>
      <c r="P403" s="352"/>
      <c r="Q403" s="352"/>
      <c r="R403" s="352"/>
      <c r="S403" s="352"/>
      <c r="T403" s="353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19.88095238095238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21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0.11797000000000001</v>
      </c>
      <c r="Y403" s="350"/>
      <c r="Z403" s="350"/>
    </row>
    <row r="404" spans="1:53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2"/>
      <c r="N404" s="351" t="s">
        <v>66</v>
      </c>
      <c r="O404" s="352"/>
      <c r="P404" s="352"/>
      <c r="Q404" s="352"/>
      <c r="R404" s="352"/>
      <c r="S404" s="352"/>
      <c r="T404" s="353"/>
      <c r="U404" s="37" t="s">
        <v>65</v>
      </c>
      <c r="V404" s="349">
        <f>IFERROR(SUM(V390:V402),"0")</f>
        <v>40</v>
      </c>
      <c r="W404" s="349">
        <f>IFERROR(SUM(W390:W402),"0")</f>
        <v>42</v>
      </c>
      <c r="X404" s="37"/>
      <c r="Y404" s="350"/>
      <c r="Z404" s="350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2"/>
      <c r="Z405" s="342"/>
    </row>
    <row r="406" spans="1:53" ht="27" hidden="1" customHeight="1" x14ac:dyDescent="0.25">
      <c r="A406" s="54" t="s">
        <v>548</v>
      </c>
      <c r="B406" s="54" t="s">
        <v>549</v>
      </c>
      <c r="C406" s="31">
        <v>4301051258</v>
      </c>
      <c r="D406" s="354">
        <v>4607091389685</v>
      </c>
      <c r="E406" s="355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5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550</v>
      </c>
      <c r="B407" s="54" t="s">
        <v>551</v>
      </c>
      <c r="C407" s="31">
        <v>4301051431</v>
      </c>
      <c r="D407" s="354">
        <v>4607091389654</v>
      </c>
      <c r="E407" s="355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5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552</v>
      </c>
      <c r="B408" s="54" t="s">
        <v>553</v>
      </c>
      <c r="C408" s="31">
        <v>4301051284</v>
      </c>
      <c r="D408" s="354">
        <v>4607091384352</v>
      </c>
      <c r="E408" s="355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5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554</v>
      </c>
      <c r="B409" s="54" t="s">
        <v>555</v>
      </c>
      <c r="C409" s="31">
        <v>4301051257</v>
      </c>
      <c r="D409" s="354">
        <v>4607091389661</v>
      </c>
      <c r="E409" s="355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5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61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62"/>
      <c r="N410" s="351" t="s">
        <v>66</v>
      </c>
      <c r="O410" s="352"/>
      <c r="P410" s="352"/>
      <c r="Q410" s="352"/>
      <c r="R410" s="352"/>
      <c r="S410" s="352"/>
      <c r="T410" s="353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2"/>
      <c r="N411" s="351" t="s">
        <v>66</v>
      </c>
      <c r="O411" s="352"/>
      <c r="P411" s="352"/>
      <c r="Q411" s="352"/>
      <c r="R411" s="352"/>
      <c r="S411" s="352"/>
      <c r="T411" s="353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hidden="1" customHeight="1" x14ac:dyDescent="0.25">
      <c r="A412" s="356" t="s">
        <v>202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2"/>
      <c r="Z412" s="342"/>
    </row>
    <row r="413" spans="1:53" ht="27" hidden="1" customHeight="1" x14ac:dyDescent="0.25">
      <c r="A413" s="54" t="s">
        <v>556</v>
      </c>
      <c r="B413" s="54" t="s">
        <v>557</v>
      </c>
      <c r="C413" s="31">
        <v>4301060352</v>
      </c>
      <c r="D413" s="354">
        <v>4680115881648</v>
      </c>
      <c r="E413" s="355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5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61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2"/>
      <c r="N414" s="351" t="s">
        <v>66</v>
      </c>
      <c r="O414" s="352"/>
      <c r="P414" s="352"/>
      <c r="Q414" s="352"/>
      <c r="R414" s="352"/>
      <c r="S414" s="352"/>
      <c r="T414" s="353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2"/>
      <c r="N415" s="351" t="s">
        <v>66</v>
      </c>
      <c r="O415" s="352"/>
      <c r="P415" s="352"/>
      <c r="Q415" s="352"/>
      <c r="R415" s="352"/>
      <c r="S415" s="352"/>
      <c r="T415" s="353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4">
        <v>4680115884335</v>
      </c>
      <c r="E417" s="355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5"/>
      <c r="S417" s="34"/>
      <c r="T417" s="34"/>
      <c r="U417" s="35" t="s">
        <v>65</v>
      </c>
      <c r="V417" s="347">
        <v>10</v>
      </c>
      <c r="W417" s="348">
        <f>IFERROR(IF(V417="",0,CEILING((V417/$H417),1)*$H417),"")</f>
        <v>10.799999999999999</v>
      </c>
      <c r="X417" s="36">
        <f>IFERROR(IF(W417=0,"",ROUNDUP(W417/H417,0)*0.00627),"")</f>
        <v>5.6430000000000001E-2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562</v>
      </c>
      <c r="B418" s="54" t="s">
        <v>563</v>
      </c>
      <c r="C418" s="31">
        <v>4301032047</v>
      </c>
      <c r="D418" s="354">
        <v>4680115884342</v>
      </c>
      <c r="E418" s="355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5"/>
      <c r="S418" s="34"/>
      <c r="T418" s="34"/>
      <c r="U418" s="35" t="s">
        <v>65</v>
      </c>
      <c r="V418" s="347">
        <v>9</v>
      </c>
      <c r="W418" s="348">
        <f>IFERROR(IF(V418="",0,CEILING((V418/$H418),1)*$H418),"")</f>
        <v>9.6</v>
      </c>
      <c r="X418" s="36">
        <f>IFERROR(IF(W418=0,"",ROUNDUP(W418/H418,0)*0.00627),"")</f>
        <v>5.0160000000000003E-2</v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564</v>
      </c>
      <c r="B419" s="54" t="s">
        <v>565</v>
      </c>
      <c r="C419" s="31">
        <v>4301170011</v>
      </c>
      <c r="D419" s="354">
        <v>4680115884113</v>
      </c>
      <c r="E419" s="355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5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61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62"/>
      <c r="N420" s="351" t="s">
        <v>66</v>
      </c>
      <c r="O420" s="352"/>
      <c r="P420" s="352"/>
      <c r="Q420" s="352"/>
      <c r="R420" s="352"/>
      <c r="S420" s="352"/>
      <c r="T420" s="353"/>
      <c r="U420" s="37" t="s">
        <v>67</v>
      </c>
      <c r="V420" s="349">
        <f>IFERROR(V417/H417,"0")+IFERROR(V418/H418,"0")+IFERROR(V419/H419,"0")</f>
        <v>15.833333333333334</v>
      </c>
      <c r="W420" s="349">
        <f>IFERROR(W417/H417,"0")+IFERROR(W418/H418,"0")+IFERROR(W419/H419,"0")</f>
        <v>17</v>
      </c>
      <c r="X420" s="349">
        <f>IFERROR(IF(X417="",0,X417),"0")+IFERROR(IF(X418="",0,X418),"0")+IFERROR(IF(X419="",0,X419),"0")</f>
        <v>0.10659</v>
      </c>
      <c r="Y420" s="350"/>
      <c r="Z420" s="350"/>
    </row>
    <row r="421" spans="1:53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2"/>
      <c r="N421" s="351" t="s">
        <v>66</v>
      </c>
      <c r="O421" s="352"/>
      <c r="P421" s="352"/>
      <c r="Q421" s="352"/>
      <c r="R421" s="352"/>
      <c r="S421" s="352"/>
      <c r="T421" s="353"/>
      <c r="U421" s="37" t="s">
        <v>65</v>
      </c>
      <c r="V421" s="349">
        <f>IFERROR(SUM(V417:V419),"0")</f>
        <v>19</v>
      </c>
      <c r="W421" s="349">
        <f>IFERROR(SUM(W417:W419),"0")</f>
        <v>20.399999999999999</v>
      </c>
      <c r="X421" s="37"/>
      <c r="Y421" s="350"/>
      <c r="Z421" s="350"/>
    </row>
    <row r="422" spans="1:53" ht="16.5" hidden="1" customHeight="1" x14ac:dyDescent="0.25">
      <c r="A422" s="389" t="s">
        <v>566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3"/>
      <c r="Z422" s="343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2"/>
      <c r="Z423" s="342"/>
    </row>
    <row r="424" spans="1:53" ht="27" hidden="1" customHeight="1" x14ac:dyDescent="0.25">
      <c r="A424" s="54" t="s">
        <v>567</v>
      </c>
      <c r="B424" s="54" t="s">
        <v>568</v>
      </c>
      <c r="C424" s="31">
        <v>4301020214</v>
      </c>
      <c r="D424" s="354">
        <v>4607091389388</v>
      </c>
      <c r="E424" s="355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5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569</v>
      </c>
      <c r="B425" s="54" t="s">
        <v>570</v>
      </c>
      <c r="C425" s="31">
        <v>4301020185</v>
      </c>
      <c r="D425" s="354">
        <v>4607091389364</v>
      </c>
      <c r="E425" s="355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5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61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62"/>
      <c r="N426" s="351" t="s">
        <v>66</v>
      </c>
      <c r="O426" s="352"/>
      <c r="P426" s="352"/>
      <c r="Q426" s="352"/>
      <c r="R426" s="352"/>
      <c r="S426" s="352"/>
      <c r="T426" s="353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2"/>
      <c r="N427" s="351" t="s">
        <v>66</v>
      </c>
      <c r="O427" s="352"/>
      <c r="P427" s="352"/>
      <c r="Q427" s="352"/>
      <c r="R427" s="352"/>
      <c r="S427" s="352"/>
      <c r="T427" s="353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2"/>
      <c r="Z428" s="342"/>
    </row>
    <row r="429" spans="1:53" ht="27" hidden="1" customHeight="1" x14ac:dyDescent="0.25">
      <c r="A429" s="54" t="s">
        <v>571</v>
      </c>
      <c r="B429" s="54" t="s">
        <v>572</v>
      </c>
      <c r="C429" s="31">
        <v>4301031212</v>
      </c>
      <c r="D429" s="354">
        <v>4607091389739</v>
      </c>
      <c r="E429" s="355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5"/>
      <c r="S429" s="34"/>
      <c r="T429" s="34"/>
      <c r="U429" s="35" t="s">
        <v>65</v>
      </c>
      <c r="V429" s="347">
        <v>0</v>
      </c>
      <c r="W429" s="348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573</v>
      </c>
      <c r="B430" s="54" t="s">
        <v>574</v>
      </c>
      <c r="C430" s="31">
        <v>4301031247</v>
      </c>
      <c r="D430" s="354">
        <v>4680115883048</v>
      </c>
      <c r="E430" s="355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5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575</v>
      </c>
      <c r="B431" s="54" t="s">
        <v>576</v>
      </c>
      <c r="C431" s="31">
        <v>4301031176</v>
      </c>
      <c r="D431" s="354">
        <v>4607091389425</v>
      </c>
      <c r="E431" s="355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5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577</v>
      </c>
      <c r="B432" s="54" t="s">
        <v>578</v>
      </c>
      <c r="C432" s="31">
        <v>4301031215</v>
      </c>
      <c r="D432" s="354">
        <v>4680115882911</v>
      </c>
      <c r="E432" s="355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5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579</v>
      </c>
      <c r="B433" s="54" t="s">
        <v>580</v>
      </c>
      <c r="C433" s="31">
        <v>4301031167</v>
      </c>
      <c r="D433" s="354">
        <v>4680115880771</v>
      </c>
      <c r="E433" s="355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5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581</v>
      </c>
      <c r="B434" s="54" t="s">
        <v>582</v>
      </c>
      <c r="C434" s="31">
        <v>4301031173</v>
      </c>
      <c r="D434" s="354">
        <v>4607091389500</v>
      </c>
      <c r="E434" s="355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5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583</v>
      </c>
      <c r="B435" s="54" t="s">
        <v>584</v>
      </c>
      <c r="C435" s="31">
        <v>4301031103</v>
      </c>
      <c r="D435" s="354">
        <v>4680115881983</v>
      </c>
      <c r="E435" s="355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5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idden="1" x14ac:dyDescent="0.2">
      <c r="A436" s="361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2"/>
      <c r="N436" s="351" t="s">
        <v>66</v>
      </c>
      <c r="O436" s="352"/>
      <c r="P436" s="352"/>
      <c r="Q436" s="352"/>
      <c r="R436" s="352"/>
      <c r="S436" s="352"/>
      <c r="T436" s="353"/>
      <c r="U436" s="37" t="s">
        <v>67</v>
      </c>
      <c r="V436" s="349">
        <f>IFERROR(V429/H429,"0")+IFERROR(V430/H430,"0")+IFERROR(V431/H431,"0")+IFERROR(V432/H432,"0")+IFERROR(V433/H433,"0")+IFERROR(V434/H434,"0")+IFERROR(V435/H435,"0")</f>
        <v>0</v>
      </c>
      <c r="W436" s="349">
        <f>IFERROR(W429/H429,"0")+IFERROR(W430/H430,"0")+IFERROR(W431/H431,"0")+IFERROR(W432/H432,"0")+IFERROR(W433/H433,"0")+IFERROR(W434/H434,"0")+IFERROR(W435/H435,"0")</f>
        <v>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0"/>
      <c r="Z436" s="350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2"/>
      <c r="N437" s="351" t="s">
        <v>66</v>
      </c>
      <c r="O437" s="352"/>
      <c r="P437" s="352"/>
      <c r="Q437" s="352"/>
      <c r="R437" s="352"/>
      <c r="S437" s="352"/>
      <c r="T437" s="353"/>
      <c r="U437" s="37" t="s">
        <v>65</v>
      </c>
      <c r="V437" s="349">
        <f>IFERROR(SUM(V429:V435),"0")</f>
        <v>0</v>
      </c>
      <c r="W437" s="349">
        <f>IFERROR(SUM(W429:W435),"0")</f>
        <v>0</v>
      </c>
      <c r="X437" s="37"/>
      <c r="Y437" s="350"/>
      <c r="Z437" s="350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2"/>
      <c r="Z438" s="342"/>
    </row>
    <row r="439" spans="1:53" ht="27" hidden="1" customHeight="1" x14ac:dyDescent="0.25">
      <c r="A439" s="54" t="s">
        <v>585</v>
      </c>
      <c r="B439" s="54" t="s">
        <v>586</v>
      </c>
      <c r="C439" s="31">
        <v>4301170010</v>
      </c>
      <c r="D439" s="354">
        <v>4680115884090</v>
      </c>
      <c r="E439" s="355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5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61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62"/>
      <c r="N440" s="351" t="s">
        <v>66</v>
      </c>
      <c r="O440" s="352"/>
      <c r="P440" s="352"/>
      <c r="Q440" s="352"/>
      <c r="R440" s="352"/>
      <c r="S440" s="352"/>
      <c r="T440" s="353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2"/>
      <c r="N441" s="351" t="s">
        <v>66</v>
      </c>
      <c r="O441" s="352"/>
      <c r="P441" s="352"/>
      <c r="Q441" s="352"/>
      <c r="R441" s="352"/>
      <c r="S441" s="352"/>
      <c r="T441" s="353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hidden="1" customHeight="1" x14ac:dyDescent="0.25">
      <c r="A442" s="356" t="s">
        <v>587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2"/>
      <c r="Z442" s="342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4">
        <v>4680115884564</v>
      </c>
      <c r="E443" s="355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5"/>
      <c r="S443" s="34"/>
      <c r="T443" s="34"/>
      <c r="U443" s="35" t="s">
        <v>65</v>
      </c>
      <c r="V443" s="347">
        <v>6</v>
      </c>
      <c r="W443" s="348">
        <f>IFERROR(IF(V443="",0,CEILING((V443/$H443),1)*$H443),"")</f>
        <v>6</v>
      </c>
      <c r="X443" s="36">
        <f>IFERROR(IF(W443=0,"",ROUNDUP(W443/H443,0)*0.00627),"")</f>
        <v>1.2540000000000001E-2</v>
      </c>
      <c r="Y443" s="56"/>
      <c r="Z443" s="57"/>
      <c r="AD443" s="58"/>
      <c r="BA443" s="299" t="s">
        <v>1</v>
      </c>
    </row>
    <row r="444" spans="1:53" x14ac:dyDescent="0.2">
      <c r="A444" s="361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62"/>
      <c r="N444" s="351" t="s">
        <v>66</v>
      </c>
      <c r="O444" s="352"/>
      <c r="P444" s="352"/>
      <c r="Q444" s="352"/>
      <c r="R444" s="352"/>
      <c r="S444" s="352"/>
      <c r="T444" s="353"/>
      <c r="U444" s="37" t="s">
        <v>67</v>
      </c>
      <c r="V444" s="349">
        <f>IFERROR(V443/H443,"0")</f>
        <v>2</v>
      </c>
      <c r="W444" s="349">
        <f>IFERROR(W443/H443,"0")</f>
        <v>2</v>
      </c>
      <c r="X444" s="349">
        <f>IFERROR(IF(X443="",0,X443),"0")</f>
        <v>1.2540000000000001E-2</v>
      </c>
      <c r="Y444" s="350"/>
      <c r="Z444" s="350"/>
    </row>
    <row r="445" spans="1:53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2"/>
      <c r="N445" s="351" t="s">
        <v>66</v>
      </c>
      <c r="O445" s="352"/>
      <c r="P445" s="352"/>
      <c r="Q445" s="352"/>
      <c r="R445" s="352"/>
      <c r="S445" s="352"/>
      <c r="T445" s="353"/>
      <c r="U445" s="37" t="s">
        <v>65</v>
      </c>
      <c r="V445" s="349">
        <f>IFERROR(SUM(V443:V443),"0")</f>
        <v>6</v>
      </c>
      <c r="W445" s="349">
        <f>IFERROR(SUM(W443:W443),"0")</f>
        <v>6</v>
      </c>
      <c r="X445" s="37"/>
      <c r="Y445" s="350"/>
      <c r="Z445" s="350"/>
    </row>
    <row r="446" spans="1:53" ht="27.75" hidden="1" customHeight="1" x14ac:dyDescent="0.2">
      <c r="A446" s="485" t="s">
        <v>590</v>
      </c>
      <c r="B446" s="486"/>
      <c r="C446" s="486"/>
      <c r="D446" s="486"/>
      <c r="E446" s="486"/>
      <c r="F446" s="486"/>
      <c r="G446" s="486"/>
      <c r="H446" s="486"/>
      <c r="I446" s="486"/>
      <c r="J446" s="486"/>
      <c r="K446" s="486"/>
      <c r="L446" s="486"/>
      <c r="M446" s="486"/>
      <c r="N446" s="486"/>
      <c r="O446" s="486"/>
      <c r="P446" s="486"/>
      <c r="Q446" s="486"/>
      <c r="R446" s="486"/>
      <c r="S446" s="486"/>
      <c r="T446" s="486"/>
      <c r="U446" s="486"/>
      <c r="V446" s="486"/>
      <c r="W446" s="486"/>
      <c r="X446" s="486"/>
      <c r="Y446" s="48"/>
      <c r="Z446" s="48"/>
    </row>
    <row r="447" spans="1:53" ht="16.5" hidden="1" customHeight="1" x14ac:dyDescent="0.25">
      <c r="A447" s="389" t="s">
        <v>590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3"/>
      <c r="Z447" s="343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2"/>
      <c r="Z448" s="342"/>
    </row>
    <row r="449" spans="1:53" ht="27" hidden="1" customHeight="1" x14ac:dyDescent="0.25">
      <c r="A449" s="54" t="s">
        <v>591</v>
      </c>
      <c r="B449" s="54" t="s">
        <v>592</v>
      </c>
      <c r="C449" s="31">
        <v>4301011795</v>
      </c>
      <c r="D449" s="354">
        <v>4607091389067</v>
      </c>
      <c r="E449" s="355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6" t="s">
        <v>593</v>
      </c>
      <c r="O449" s="359"/>
      <c r="P449" s="359"/>
      <c r="Q449" s="359"/>
      <c r="R449" s="355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594</v>
      </c>
      <c r="B450" s="54" t="s">
        <v>595</v>
      </c>
      <c r="C450" s="31">
        <v>4301011363</v>
      </c>
      <c r="D450" s="354">
        <v>4607091383522</v>
      </c>
      <c r="E450" s="355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5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594</v>
      </c>
      <c r="B451" s="54" t="s">
        <v>596</v>
      </c>
      <c r="C451" s="31">
        <v>4301011779</v>
      </c>
      <c r="D451" s="354">
        <v>4607091383522</v>
      </c>
      <c r="E451" s="355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7" t="s">
        <v>597</v>
      </c>
      <c r="O451" s="359"/>
      <c r="P451" s="359"/>
      <c r="Q451" s="359"/>
      <c r="R451" s="355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598</v>
      </c>
      <c r="B452" s="54" t="s">
        <v>599</v>
      </c>
      <c r="C452" s="31">
        <v>4301011785</v>
      </c>
      <c r="D452" s="354">
        <v>4607091384437</v>
      </c>
      <c r="E452" s="355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90" t="s">
        <v>600</v>
      </c>
      <c r="O452" s="359"/>
      <c r="P452" s="359"/>
      <c r="Q452" s="359"/>
      <c r="R452" s="355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601</v>
      </c>
      <c r="B453" s="54" t="s">
        <v>602</v>
      </c>
      <c r="C453" s="31">
        <v>4301011774</v>
      </c>
      <c r="D453" s="354">
        <v>4680115884502</v>
      </c>
      <c r="E453" s="355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603</v>
      </c>
      <c r="O453" s="359"/>
      <c r="P453" s="359"/>
      <c r="Q453" s="359"/>
      <c r="R453" s="355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4301011771</v>
      </c>
      <c r="D454" s="354">
        <v>4607091389104</v>
      </c>
      <c r="E454" s="355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696" t="s">
        <v>606</v>
      </c>
      <c r="O454" s="359"/>
      <c r="P454" s="359"/>
      <c r="Q454" s="359"/>
      <c r="R454" s="355"/>
      <c r="S454" s="34"/>
      <c r="T454" s="34"/>
      <c r="U454" s="35" t="s">
        <v>65</v>
      </c>
      <c r="V454" s="347">
        <v>0</v>
      </c>
      <c r="W454" s="348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607</v>
      </c>
      <c r="B455" s="54" t="s">
        <v>608</v>
      </c>
      <c r="C455" s="31">
        <v>4301011799</v>
      </c>
      <c r="D455" s="354">
        <v>4680115884519</v>
      </c>
      <c r="E455" s="355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78" t="s">
        <v>609</v>
      </c>
      <c r="O455" s="359"/>
      <c r="P455" s="359"/>
      <c r="Q455" s="359"/>
      <c r="R455" s="355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610</v>
      </c>
      <c r="B456" s="54" t="s">
        <v>611</v>
      </c>
      <c r="C456" s="31">
        <v>4301011778</v>
      </c>
      <c r="D456" s="354">
        <v>4680115880603</v>
      </c>
      <c r="E456" s="355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3" t="s">
        <v>612</v>
      </c>
      <c r="O456" s="359"/>
      <c r="P456" s="359"/>
      <c r="Q456" s="359"/>
      <c r="R456" s="355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4301011168</v>
      </c>
      <c r="D457" s="354">
        <v>4607091389999</v>
      </c>
      <c r="E457" s="355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5"/>
      <c r="S457" s="34"/>
      <c r="T457" s="34"/>
      <c r="U457" s="35" t="s">
        <v>65</v>
      </c>
      <c r="V457" s="347">
        <v>14</v>
      </c>
      <c r="W457" s="348">
        <f t="shared" si="21"/>
        <v>14.4</v>
      </c>
      <c r="X457" s="36">
        <f>IFERROR(IF(W457=0,"",ROUNDUP(W457/H457,0)*0.00937),"")</f>
        <v>3.7479999999999999E-2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615</v>
      </c>
      <c r="C458" s="31">
        <v>4301011775</v>
      </c>
      <c r="D458" s="354">
        <v>4607091389999</v>
      </c>
      <c r="E458" s="355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5" t="s">
        <v>616</v>
      </c>
      <c r="O458" s="359"/>
      <c r="P458" s="359"/>
      <c r="Q458" s="359"/>
      <c r="R458" s="355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617</v>
      </c>
      <c r="B459" s="54" t="s">
        <v>618</v>
      </c>
      <c r="C459" s="31">
        <v>4301011770</v>
      </c>
      <c r="D459" s="354">
        <v>4680115882782</v>
      </c>
      <c r="E459" s="355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94" t="s">
        <v>619</v>
      </c>
      <c r="O459" s="359"/>
      <c r="P459" s="359"/>
      <c r="Q459" s="359"/>
      <c r="R459" s="355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4301011190</v>
      </c>
      <c r="D460" s="354">
        <v>4607091389098</v>
      </c>
      <c r="E460" s="355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5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622</v>
      </c>
      <c r="B461" s="54" t="s">
        <v>623</v>
      </c>
      <c r="C461" s="31">
        <v>4301011784</v>
      </c>
      <c r="D461" s="354">
        <v>4607091389982</v>
      </c>
      <c r="E461" s="355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2" t="s">
        <v>624</v>
      </c>
      <c r="O461" s="359"/>
      <c r="P461" s="359"/>
      <c r="Q461" s="359"/>
      <c r="R461" s="355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x14ac:dyDescent="0.2">
      <c r="A462" s="361"/>
      <c r="B462" s="357"/>
      <c r="C462" s="357"/>
      <c r="D462" s="357"/>
      <c r="E462" s="357"/>
      <c r="F462" s="357"/>
      <c r="G462" s="357"/>
      <c r="H462" s="357"/>
      <c r="I462" s="357"/>
      <c r="J462" s="357"/>
      <c r="K462" s="357"/>
      <c r="L462" s="357"/>
      <c r="M462" s="362"/>
      <c r="N462" s="351" t="s">
        <v>66</v>
      </c>
      <c r="O462" s="352"/>
      <c r="P462" s="352"/>
      <c r="Q462" s="352"/>
      <c r="R462" s="352"/>
      <c r="S462" s="352"/>
      <c r="T462" s="353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3.8888888888888888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4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3.7479999999999999E-2</v>
      </c>
      <c r="Y462" s="350"/>
      <c r="Z462" s="350"/>
    </row>
    <row r="463" spans="1:53" x14ac:dyDescent="0.2">
      <c r="A463" s="357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2"/>
      <c r="N463" s="351" t="s">
        <v>66</v>
      </c>
      <c r="O463" s="352"/>
      <c r="P463" s="352"/>
      <c r="Q463" s="352"/>
      <c r="R463" s="352"/>
      <c r="S463" s="352"/>
      <c r="T463" s="353"/>
      <c r="U463" s="37" t="s">
        <v>65</v>
      </c>
      <c r="V463" s="349">
        <f>IFERROR(SUM(V449:V461),"0")</f>
        <v>14</v>
      </c>
      <c r="W463" s="349">
        <f>IFERROR(SUM(W449:W461),"0")</f>
        <v>14.4</v>
      </c>
      <c r="X463" s="37"/>
      <c r="Y463" s="350"/>
      <c r="Z463" s="350"/>
    </row>
    <row r="464" spans="1:53" ht="14.25" hidden="1" customHeight="1" x14ac:dyDescent="0.25">
      <c r="A464" s="356" t="s">
        <v>97</v>
      </c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  <c r="V464" s="357"/>
      <c r="W464" s="357"/>
      <c r="X464" s="357"/>
      <c r="Y464" s="342"/>
      <c r="Z464" s="342"/>
    </row>
    <row r="465" spans="1:53" ht="16.5" hidden="1" customHeight="1" x14ac:dyDescent="0.25">
      <c r="A465" s="54" t="s">
        <v>625</v>
      </c>
      <c r="B465" s="54" t="s">
        <v>626</v>
      </c>
      <c r="C465" s="31">
        <v>4301020222</v>
      </c>
      <c r="D465" s="354">
        <v>4607091388930</v>
      </c>
      <c r="E465" s="355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5"/>
      <c r="S465" s="34"/>
      <c r="T465" s="34"/>
      <c r="U465" s="35" t="s">
        <v>65</v>
      </c>
      <c r="V465" s="347">
        <v>0</v>
      </c>
      <c r="W465" s="348">
        <f>IFERROR(IF(V465="",0,CEILING((V465/$H465),1)*$H465),"")</f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16.5" hidden="1" customHeight="1" x14ac:dyDescent="0.25">
      <c r="A466" s="54" t="s">
        <v>627</v>
      </c>
      <c r="B466" s="54" t="s">
        <v>628</v>
      </c>
      <c r="C466" s="31">
        <v>4301020206</v>
      </c>
      <c r="D466" s="354">
        <v>4680115880054</v>
      </c>
      <c r="E466" s="355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5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idden="1" x14ac:dyDescent="0.2">
      <c r="A467" s="361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62"/>
      <c r="N467" s="351" t="s">
        <v>66</v>
      </c>
      <c r="O467" s="352"/>
      <c r="P467" s="352"/>
      <c r="Q467" s="352"/>
      <c r="R467" s="352"/>
      <c r="S467" s="352"/>
      <c r="T467" s="353"/>
      <c r="U467" s="37" t="s">
        <v>67</v>
      </c>
      <c r="V467" s="349">
        <f>IFERROR(V465/H465,"0")+IFERROR(V466/H466,"0")</f>
        <v>0</v>
      </c>
      <c r="W467" s="349">
        <f>IFERROR(W465/H465,"0")+IFERROR(W466/H466,"0")</f>
        <v>0</v>
      </c>
      <c r="X467" s="349">
        <f>IFERROR(IF(X465="",0,X465),"0")+IFERROR(IF(X466="",0,X466),"0")</f>
        <v>0</v>
      </c>
      <c r="Y467" s="350"/>
      <c r="Z467" s="350"/>
    </row>
    <row r="468" spans="1:53" hidden="1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2"/>
      <c r="N468" s="351" t="s">
        <v>66</v>
      </c>
      <c r="O468" s="352"/>
      <c r="P468" s="352"/>
      <c r="Q468" s="352"/>
      <c r="R468" s="352"/>
      <c r="S468" s="352"/>
      <c r="T468" s="353"/>
      <c r="U468" s="37" t="s">
        <v>65</v>
      </c>
      <c r="V468" s="349">
        <f>IFERROR(SUM(V465:V466),"0")</f>
        <v>0</v>
      </c>
      <c r="W468" s="349">
        <f>IFERROR(SUM(W465:W466),"0")</f>
        <v>0</v>
      </c>
      <c r="X468" s="37"/>
      <c r="Y468" s="350"/>
      <c r="Z468" s="350"/>
    </row>
    <row r="469" spans="1:53" ht="14.25" hidden="1" customHeight="1" x14ac:dyDescent="0.25">
      <c r="A469" s="356" t="s">
        <v>60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2"/>
      <c r="Z469" s="342"/>
    </row>
    <row r="470" spans="1:53" ht="27" hidden="1" customHeight="1" x14ac:dyDescent="0.25">
      <c r="A470" s="54" t="s">
        <v>629</v>
      </c>
      <c r="B470" s="54" t="s">
        <v>630</v>
      </c>
      <c r="C470" s="31">
        <v>4301031252</v>
      </c>
      <c r="D470" s="354">
        <v>4680115883116</v>
      </c>
      <c r="E470" s="355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5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631</v>
      </c>
      <c r="B471" s="54" t="s">
        <v>632</v>
      </c>
      <c r="C471" s="31">
        <v>4301031248</v>
      </c>
      <c r="D471" s="354">
        <v>4680115883093</v>
      </c>
      <c r="E471" s="355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5"/>
      <c r="S471" s="34"/>
      <c r="T471" s="34"/>
      <c r="U471" s="35" t="s">
        <v>65</v>
      </c>
      <c r="V471" s="347">
        <v>0</v>
      </c>
      <c r="W471" s="348">
        <f t="shared" si="23"/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633</v>
      </c>
      <c r="B472" s="54" t="s">
        <v>634</v>
      </c>
      <c r="C472" s="31">
        <v>4301031250</v>
      </c>
      <c r="D472" s="354">
        <v>4680115883109</v>
      </c>
      <c r="E472" s="355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5"/>
      <c r="S472" s="34"/>
      <c r="T472" s="34"/>
      <c r="U472" s="35" t="s">
        <v>65</v>
      </c>
      <c r="V472" s="347">
        <v>0</v>
      </c>
      <c r="W472" s="348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4">
        <v>4680115882072</v>
      </c>
      <c r="E473" s="355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5"/>
      <c r="S473" s="34"/>
      <c r="T473" s="34"/>
      <c r="U473" s="35" t="s">
        <v>65</v>
      </c>
      <c r="V473" s="347">
        <v>18</v>
      </c>
      <c r="W473" s="348">
        <f t="shared" si="23"/>
        <v>18</v>
      </c>
      <c r="X473" s="36">
        <f>IFERROR(IF(W473=0,"",ROUNDUP(W473/H473,0)*0.00937),"")</f>
        <v>4.6850000000000003E-2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637</v>
      </c>
      <c r="B474" s="54" t="s">
        <v>638</v>
      </c>
      <c r="C474" s="31">
        <v>4301031251</v>
      </c>
      <c r="D474" s="354">
        <v>4680115882102</v>
      </c>
      <c r="E474" s="355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5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639</v>
      </c>
      <c r="B475" s="54" t="s">
        <v>640</v>
      </c>
      <c r="C475" s="31">
        <v>4301031253</v>
      </c>
      <c r="D475" s="354">
        <v>4680115882096</v>
      </c>
      <c r="E475" s="355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5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1"/>
      <c r="B476" s="357"/>
      <c r="C476" s="357"/>
      <c r="D476" s="357"/>
      <c r="E476" s="357"/>
      <c r="F476" s="357"/>
      <c r="G476" s="357"/>
      <c r="H476" s="357"/>
      <c r="I476" s="357"/>
      <c r="J476" s="357"/>
      <c r="K476" s="357"/>
      <c r="L476" s="357"/>
      <c r="M476" s="362"/>
      <c r="N476" s="351" t="s">
        <v>66</v>
      </c>
      <c r="O476" s="352"/>
      <c r="P476" s="352"/>
      <c r="Q476" s="352"/>
      <c r="R476" s="352"/>
      <c r="S476" s="352"/>
      <c r="T476" s="353"/>
      <c r="U476" s="37" t="s">
        <v>67</v>
      </c>
      <c r="V476" s="349">
        <f>IFERROR(V470/H470,"0")+IFERROR(V471/H471,"0")+IFERROR(V472/H472,"0")+IFERROR(V473/H473,"0")+IFERROR(V474/H474,"0")+IFERROR(V475/H475,"0")</f>
        <v>5</v>
      </c>
      <c r="W476" s="349">
        <f>IFERROR(W470/H470,"0")+IFERROR(W471/H471,"0")+IFERROR(W472/H472,"0")+IFERROR(W473/H473,"0")+IFERROR(W474/H474,"0")+IFERROR(W475/H475,"0")</f>
        <v>5</v>
      </c>
      <c r="X476" s="349">
        <f>IFERROR(IF(X470="",0,X470),"0")+IFERROR(IF(X471="",0,X471),"0")+IFERROR(IF(X472="",0,X472),"0")+IFERROR(IF(X473="",0,X473),"0")+IFERROR(IF(X474="",0,X474),"0")+IFERROR(IF(X475="",0,X475),"0")</f>
        <v>4.6850000000000003E-2</v>
      </c>
      <c r="Y476" s="350"/>
      <c r="Z476" s="350"/>
    </row>
    <row r="477" spans="1:53" x14ac:dyDescent="0.2">
      <c r="A477" s="357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2"/>
      <c r="N477" s="351" t="s">
        <v>66</v>
      </c>
      <c r="O477" s="352"/>
      <c r="P477" s="352"/>
      <c r="Q477" s="352"/>
      <c r="R477" s="352"/>
      <c r="S477" s="352"/>
      <c r="T477" s="353"/>
      <c r="U477" s="37" t="s">
        <v>65</v>
      </c>
      <c r="V477" s="349">
        <f>IFERROR(SUM(V470:V475),"0")</f>
        <v>18</v>
      </c>
      <c r="W477" s="349">
        <f>IFERROR(SUM(W470:W475),"0")</f>
        <v>18</v>
      </c>
      <c r="X477" s="37"/>
      <c r="Y477" s="350"/>
      <c r="Z477" s="350"/>
    </row>
    <row r="478" spans="1:53" ht="14.25" hidden="1" customHeight="1" x14ac:dyDescent="0.25">
      <c r="A478" s="356" t="s">
        <v>68</v>
      </c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42"/>
      <c r="Z478" s="342"/>
    </row>
    <row r="479" spans="1:53" ht="16.5" hidden="1" customHeight="1" x14ac:dyDescent="0.25">
      <c r="A479" s="54" t="s">
        <v>641</v>
      </c>
      <c r="B479" s="54" t="s">
        <v>642</v>
      </c>
      <c r="C479" s="31">
        <v>4301051230</v>
      </c>
      <c r="D479" s="354">
        <v>4607091383409</v>
      </c>
      <c r="E479" s="355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5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643</v>
      </c>
      <c r="B480" s="54" t="s">
        <v>644</v>
      </c>
      <c r="C480" s="31">
        <v>4301051231</v>
      </c>
      <c r="D480" s="354">
        <v>4607091383416</v>
      </c>
      <c r="E480" s="355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5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61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62"/>
      <c r="N481" s="351" t="s">
        <v>66</v>
      </c>
      <c r="O481" s="352"/>
      <c r="P481" s="352"/>
      <c r="Q481" s="352"/>
      <c r="R481" s="352"/>
      <c r="S481" s="352"/>
      <c r="T481" s="353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hidden="1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2"/>
      <c r="N482" s="351" t="s">
        <v>66</v>
      </c>
      <c r="O482" s="352"/>
      <c r="P482" s="352"/>
      <c r="Q482" s="352"/>
      <c r="R482" s="352"/>
      <c r="S482" s="352"/>
      <c r="T482" s="353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hidden="1" customHeight="1" x14ac:dyDescent="0.2">
      <c r="A483" s="485" t="s">
        <v>645</v>
      </c>
      <c r="B483" s="486"/>
      <c r="C483" s="486"/>
      <c r="D483" s="486"/>
      <c r="E483" s="486"/>
      <c r="F483" s="486"/>
      <c r="G483" s="486"/>
      <c r="H483" s="486"/>
      <c r="I483" s="486"/>
      <c r="J483" s="486"/>
      <c r="K483" s="486"/>
      <c r="L483" s="486"/>
      <c r="M483" s="486"/>
      <c r="N483" s="486"/>
      <c r="O483" s="486"/>
      <c r="P483" s="486"/>
      <c r="Q483" s="486"/>
      <c r="R483" s="486"/>
      <c r="S483" s="486"/>
      <c r="T483" s="486"/>
      <c r="U483" s="486"/>
      <c r="V483" s="486"/>
      <c r="W483" s="486"/>
      <c r="X483" s="486"/>
      <c r="Y483" s="48"/>
      <c r="Z483" s="48"/>
    </row>
    <row r="484" spans="1:53" ht="16.5" hidden="1" customHeight="1" x14ac:dyDescent="0.25">
      <c r="A484" s="389" t="s">
        <v>646</v>
      </c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  <c r="V484" s="357"/>
      <c r="W484" s="357"/>
      <c r="X484" s="357"/>
      <c r="Y484" s="343"/>
      <c r="Z484" s="343"/>
    </row>
    <row r="485" spans="1:53" ht="14.25" hidden="1" customHeight="1" x14ac:dyDescent="0.25">
      <c r="A485" s="356" t="s">
        <v>105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2"/>
      <c r="Z485" s="342"/>
    </row>
    <row r="486" spans="1:53" ht="27" hidden="1" customHeight="1" x14ac:dyDescent="0.25">
      <c r="A486" s="54" t="s">
        <v>647</v>
      </c>
      <c r="B486" s="54" t="s">
        <v>648</v>
      </c>
      <c r="C486" s="31">
        <v>4301011763</v>
      </c>
      <c r="D486" s="354">
        <v>4640242181011</v>
      </c>
      <c r="E486" s="355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84" t="s">
        <v>649</v>
      </c>
      <c r="O486" s="359"/>
      <c r="P486" s="359"/>
      <c r="Q486" s="359"/>
      <c r="R486" s="355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4301011585</v>
      </c>
      <c r="D487" s="354">
        <v>4640242180441</v>
      </c>
      <c r="E487" s="355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6" t="s">
        <v>652</v>
      </c>
      <c r="O487" s="359"/>
      <c r="P487" s="359"/>
      <c r="Q487" s="359"/>
      <c r="R487" s="355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4301011584</v>
      </c>
      <c r="D488" s="354">
        <v>4640242180564</v>
      </c>
      <c r="E488" s="355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54" t="s">
        <v>655</v>
      </c>
      <c r="O488" s="359"/>
      <c r="P488" s="359"/>
      <c r="Q488" s="359"/>
      <c r="R488" s="355"/>
      <c r="S488" s="34"/>
      <c r="T488" s="34"/>
      <c r="U488" s="35" t="s">
        <v>65</v>
      </c>
      <c r="V488" s="347">
        <v>0</v>
      </c>
      <c r="W488" s="348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4301011762</v>
      </c>
      <c r="D489" s="354">
        <v>4640242180922</v>
      </c>
      <c r="E489" s="355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75" t="s">
        <v>658</v>
      </c>
      <c r="O489" s="359"/>
      <c r="P489" s="359"/>
      <c r="Q489" s="359"/>
      <c r="R489" s="355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4301011551</v>
      </c>
      <c r="D490" s="354">
        <v>4640242180038</v>
      </c>
      <c r="E490" s="355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81" t="s">
        <v>661</v>
      </c>
      <c r="O490" s="359"/>
      <c r="P490" s="359"/>
      <c r="Q490" s="359"/>
      <c r="R490" s="355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hidden="1" x14ac:dyDescent="0.2">
      <c r="A491" s="361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2"/>
      <c r="N491" s="351" t="s">
        <v>66</v>
      </c>
      <c r="O491" s="352"/>
      <c r="P491" s="352"/>
      <c r="Q491" s="352"/>
      <c r="R491" s="352"/>
      <c r="S491" s="352"/>
      <c r="T491" s="353"/>
      <c r="U491" s="37" t="s">
        <v>67</v>
      </c>
      <c r="V491" s="349">
        <f>IFERROR(V486/H486,"0")+IFERROR(V487/H487,"0")+IFERROR(V488/H488,"0")+IFERROR(V489/H489,"0")+IFERROR(V490/H490,"0")</f>
        <v>0</v>
      </c>
      <c r="W491" s="349">
        <f>IFERROR(W486/H486,"0")+IFERROR(W487/H487,"0")+IFERROR(W488/H488,"0")+IFERROR(W489/H489,"0")+IFERROR(W490/H490,"0")</f>
        <v>0</v>
      </c>
      <c r="X491" s="349">
        <f>IFERROR(IF(X486="",0,X486),"0")+IFERROR(IF(X487="",0,X487),"0")+IFERROR(IF(X488="",0,X488),"0")+IFERROR(IF(X489="",0,X489),"0")+IFERROR(IF(X490="",0,X490),"0")</f>
        <v>0</v>
      </c>
      <c r="Y491" s="350"/>
      <c r="Z491" s="350"/>
    </row>
    <row r="492" spans="1:53" hidden="1" x14ac:dyDescent="0.2">
      <c r="A492" s="357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2"/>
      <c r="N492" s="351" t="s">
        <v>66</v>
      </c>
      <c r="O492" s="352"/>
      <c r="P492" s="352"/>
      <c r="Q492" s="352"/>
      <c r="R492" s="352"/>
      <c r="S492" s="352"/>
      <c r="T492" s="353"/>
      <c r="U492" s="37" t="s">
        <v>65</v>
      </c>
      <c r="V492" s="349">
        <f>IFERROR(SUM(V486:V490),"0")</f>
        <v>0</v>
      </c>
      <c r="W492" s="349">
        <f>IFERROR(SUM(W486:W490),"0")</f>
        <v>0</v>
      </c>
      <c r="X492" s="37"/>
      <c r="Y492" s="350"/>
      <c r="Z492" s="350"/>
    </row>
    <row r="493" spans="1:53" ht="14.25" hidden="1" customHeight="1" x14ac:dyDescent="0.25">
      <c r="A493" s="356" t="s">
        <v>97</v>
      </c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42"/>
      <c r="Z493" s="342"/>
    </row>
    <row r="494" spans="1:53" ht="27" hidden="1" customHeight="1" x14ac:dyDescent="0.25">
      <c r="A494" s="54" t="s">
        <v>662</v>
      </c>
      <c r="B494" s="54" t="s">
        <v>663</v>
      </c>
      <c r="C494" s="31">
        <v>4301020260</v>
      </c>
      <c r="D494" s="354">
        <v>4640242180526</v>
      </c>
      <c r="E494" s="355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7" t="s">
        <v>664</v>
      </c>
      <c r="O494" s="359"/>
      <c r="P494" s="359"/>
      <c r="Q494" s="359"/>
      <c r="R494" s="355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hidden="1" customHeight="1" x14ac:dyDescent="0.25">
      <c r="A495" s="54" t="s">
        <v>665</v>
      </c>
      <c r="B495" s="54" t="s">
        <v>666</v>
      </c>
      <c r="C495" s="31">
        <v>4301020269</v>
      </c>
      <c r="D495" s="354">
        <v>4640242180519</v>
      </c>
      <c r="E495" s="355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6" t="s">
        <v>667</v>
      </c>
      <c r="O495" s="359"/>
      <c r="P495" s="359"/>
      <c r="Q495" s="359"/>
      <c r="R495" s="355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668</v>
      </c>
      <c r="B496" s="54" t="s">
        <v>669</v>
      </c>
      <c r="C496" s="31">
        <v>4301020309</v>
      </c>
      <c r="D496" s="354">
        <v>4640242180090</v>
      </c>
      <c r="E496" s="355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1" t="s">
        <v>670</v>
      </c>
      <c r="O496" s="359"/>
      <c r="P496" s="359"/>
      <c r="Q496" s="359"/>
      <c r="R496" s="355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idden="1" x14ac:dyDescent="0.2">
      <c r="A497" s="361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62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hidden="1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2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hidden="1" customHeight="1" x14ac:dyDescent="0.25">
      <c r="A499" s="356" t="s">
        <v>60</v>
      </c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42"/>
      <c r="Z499" s="342"/>
    </row>
    <row r="500" spans="1:53" ht="27" hidden="1" customHeight="1" x14ac:dyDescent="0.25">
      <c r="A500" s="54" t="s">
        <v>671</v>
      </c>
      <c r="B500" s="54" t="s">
        <v>672</v>
      </c>
      <c r="C500" s="31">
        <v>4301031280</v>
      </c>
      <c r="D500" s="354">
        <v>4640242180816</v>
      </c>
      <c r="E500" s="355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6" t="s">
        <v>673</v>
      </c>
      <c r="O500" s="359"/>
      <c r="P500" s="359"/>
      <c r="Q500" s="359"/>
      <c r="R500" s="355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4">
        <v>4640242180595</v>
      </c>
      <c r="E501" s="355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9"/>
      <c r="P501" s="359"/>
      <c r="Q501" s="359"/>
      <c r="R501" s="355"/>
      <c r="S501" s="34"/>
      <c r="T501" s="34"/>
      <c r="U501" s="35" t="s">
        <v>65</v>
      </c>
      <c r="V501" s="347">
        <v>50</v>
      </c>
      <c r="W501" s="348">
        <f>IFERROR(IF(V501="",0,CEILING((V501/$H501),1)*$H501),"")</f>
        <v>50.400000000000006</v>
      </c>
      <c r="X501" s="36">
        <f>IFERROR(IF(W501=0,"",ROUNDUP(W501/H501,0)*0.00753),"")</f>
        <v>9.0359999999999996E-2</v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4301031203</v>
      </c>
      <c r="D502" s="354">
        <v>4640242180908</v>
      </c>
      <c r="E502" s="355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62" t="s">
        <v>679</v>
      </c>
      <c r="O502" s="359"/>
      <c r="P502" s="359"/>
      <c r="Q502" s="359"/>
      <c r="R502" s="355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4301031200</v>
      </c>
      <c r="D503" s="354">
        <v>4640242180489</v>
      </c>
      <c r="E503" s="355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93" t="s">
        <v>682</v>
      </c>
      <c r="O503" s="359"/>
      <c r="P503" s="359"/>
      <c r="Q503" s="359"/>
      <c r="R503" s="355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1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62"/>
      <c r="N504" s="351" t="s">
        <v>66</v>
      </c>
      <c r="O504" s="352"/>
      <c r="P504" s="352"/>
      <c r="Q504" s="352"/>
      <c r="R504" s="352"/>
      <c r="S504" s="352"/>
      <c r="T504" s="353"/>
      <c r="U504" s="37" t="s">
        <v>67</v>
      </c>
      <c r="V504" s="349">
        <f>IFERROR(V500/H500,"0")+IFERROR(V501/H501,"0")+IFERROR(V502/H502,"0")+IFERROR(V503/H503,"0")</f>
        <v>11.904761904761905</v>
      </c>
      <c r="W504" s="349">
        <f>IFERROR(W500/H500,"0")+IFERROR(W501/H501,"0")+IFERROR(W502/H502,"0")+IFERROR(W503/H503,"0")</f>
        <v>12</v>
      </c>
      <c r="X504" s="349">
        <f>IFERROR(IF(X500="",0,X500),"0")+IFERROR(IF(X501="",0,X501),"0")+IFERROR(IF(X502="",0,X502),"0")+IFERROR(IF(X503="",0,X503),"0")</f>
        <v>9.0359999999999996E-2</v>
      </c>
      <c r="Y504" s="350"/>
      <c r="Z504" s="350"/>
    </row>
    <row r="505" spans="1:53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2"/>
      <c r="N505" s="351" t="s">
        <v>66</v>
      </c>
      <c r="O505" s="352"/>
      <c r="P505" s="352"/>
      <c r="Q505" s="352"/>
      <c r="R505" s="352"/>
      <c r="S505" s="352"/>
      <c r="T505" s="353"/>
      <c r="U505" s="37" t="s">
        <v>65</v>
      </c>
      <c r="V505" s="349">
        <f>IFERROR(SUM(V500:V503),"0")</f>
        <v>50</v>
      </c>
      <c r="W505" s="349">
        <f>IFERROR(SUM(W500:W503),"0")</f>
        <v>50.400000000000006</v>
      </c>
      <c r="X505" s="37"/>
      <c r="Y505" s="350"/>
      <c r="Z505" s="350"/>
    </row>
    <row r="506" spans="1:53" ht="14.25" hidden="1" customHeight="1" x14ac:dyDescent="0.25">
      <c r="A506" s="356" t="s">
        <v>68</v>
      </c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  <c r="V506" s="357"/>
      <c r="W506" s="357"/>
      <c r="X506" s="357"/>
      <c r="Y506" s="342"/>
      <c r="Z506" s="342"/>
    </row>
    <row r="507" spans="1:53" ht="27" hidden="1" customHeight="1" x14ac:dyDescent="0.25">
      <c r="A507" s="54" t="s">
        <v>683</v>
      </c>
      <c r="B507" s="54" t="s">
        <v>684</v>
      </c>
      <c r="C507" s="31">
        <v>4301051310</v>
      </c>
      <c r="D507" s="354">
        <v>4680115880870</v>
      </c>
      <c r="E507" s="355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5"/>
      <c r="S507" s="34"/>
      <c r="T507" s="34"/>
      <c r="U507" s="35" t="s">
        <v>65</v>
      </c>
      <c r="V507" s="347">
        <v>0</v>
      </c>
      <c r="W507" s="348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4301051510</v>
      </c>
      <c r="D508" s="354">
        <v>4640242180540</v>
      </c>
      <c r="E508" s="355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8" t="s">
        <v>687</v>
      </c>
      <c r="O508" s="359"/>
      <c r="P508" s="359"/>
      <c r="Q508" s="359"/>
      <c r="R508" s="355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4301051390</v>
      </c>
      <c r="D509" s="354">
        <v>4640242181233</v>
      </c>
      <c r="E509" s="355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9" t="s">
        <v>690</v>
      </c>
      <c r="O509" s="359"/>
      <c r="P509" s="359"/>
      <c r="Q509" s="359"/>
      <c r="R509" s="355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4301051508</v>
      </c>
      <c r="D510" s="354">
        <v>4640242180557</v>
      </c>
      <c r="E510" s="355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0" t="s">
        <v>693</v>
      </c>
      <c r="O510" s="359"/>
      <c r="P510" s="359"/>
      <c r="Q510" s="359"/>
      <c r="R510" s="355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4301051448</v>
      </c>
      <c r="D511" s="354">
        <v>4640242181226</v>
      </c>
      <c r="E511" s="355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23" t="s">
        <v>696</v>
      </c>
      <c r="O511" s="359"/>
      <c r="P511" s="359"/>
      <c r="Q511" s="359"/>
      <c r="R511" s="355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idden="1" x14ac:dyDescent="0.2">
      <c r="A512" s="361"/>
      <c r="B512" s="357"/>
      <c r="C512" s="357"/>
      <c r="D512" s="357"/>
      <c r="E512" s="357"/>
      <c r="F512" s="357"/>
      <c r="G512" s="357"/>
      <c r="H512" s="357"/>
      <c r="I512" s="357"/>
      <c r="J512" s="357"/>
      <c r="K512" s="357"/>
      <c r="L512" s="357"/>
      <c r="M512" s="362"/>
      <c r="N512" s="351" t="s">
        <v>66</v>
      </c>
      <c r="O512" s="352"/>
      <c r="P512" s="352"/>
      <c r="Q512" s="352"/>
      <c r="R512" s="352"/>
      <c r="S512" s="352"/>
      <c r="T512" s="353"/>
      <c r="U512" s="37" t="s">
        <v>67</v>
      </c>
      <c r="V512" s="349">
        <f>IFERROR(V507/H507,"0")+IFERROR(V508/H508,"0")+IFERROR(V509/H509,"0")+IFERROR(V510/H510,"0")+IFERROR(V511/H511,"0")</f>
        <v>0</v>
      </c>
      <c r="W512" s="349">
        <f>IFERROR(W507/H507,"0")+IFERROR(W508/H508,"0")+IFERROR(W509/H509,"0")+IFERROR(W510/H510,"0")+IFERROR(W511/H511,"0")</f>
        <v>0</v>
      </c>
      <c r="X512" s="349">
        <f>IFERROR(IF(X507="",0,X507),"0")+IFERROR(IF(X508="",0,X508),"0")+IFERROR(IF(X509="",0,X509),"0")+IFERROR(IF(X510="",0,X510),"0")+IFERROR(IF(X511="",0,X511),"0")</f>
        <v>0</v>
      </c>
      <c r="Y512" s="350"/>
      <c r="Z512" s="350"/>
    </row>
    <row r="513" spans="1:29" hidden="1" x14ac:dyDescent="0.2">
      <c r="A513" s="357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2"/>
      <c r="N513" s="351" t="s">
        <v>66</v>
      </c>
      <c r="O513" s="352"/>
      <c r="P513" s="352"/>
      <c r="Q513" s="352"/>
      <c r="R513" s="352"/>
      <c r="S513" s="352"/>
      <c r="T513" s="353"/>
      <c r="U513" s="37" t="s">
        <v>65</v>
      </c>
      <c r="V513" s="349">
        <f>IFERROR(SUM(V507:V511),"0")</f>
        <v>0</v>
      </c>
      <c r="W513" s="349">
        <f>IFERROR(SUM(W507:W511),"0")</f>
        <v>0</v>
      </c>
      <c r="X513" s="37"/>
      <c r="Y513" s="350"/>
      <c r="Z513" s="350"/>
    </row>
    <row r="514" spans="1:29" ht="15" customHeight="1" x14ac:dyDescent="0.2">
      <c r="A514" s="499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95"/>
      <c r="N514" s="440" t="s">
        <v>697</v>
      </c>
      <c r="O514" s="441"/>
      <c r="P514" s="441"/>
      <c r="Q514" s="441"/>
      <c r="R514" s="441"/>
      <c r="S514" s="441"/>
      <c r="T514" s="442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2158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2205.1600000000003</v>
      </c>
      <c r="X514" s="37"/>
      <c r="Y514" s="350"/>
      <c r="Z514" s="350"/>
    </row>
    <row r="515" spans="1:29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95"/>
      <c r="N515" s="440" t="s">
        <v>698</v>
      </c>
      <c r="O515" s="441"/>
      <c r="P515" s="441"/>
      <c r="Q515" s="441"/>
      <c r="R515" s="441"/>
      <c r="S515" s="441"/>
      <c r="T515" s="442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2322.1343818949076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2373.402</v>
      </c>
      <c r="X515" s="37"/>
      <c r="Y515" s="350"/>
      <c r="Z515" s="350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95"/>
      <c r="N516" s="440" t="s">
        <v>699</v>
      </c>
      <c r="O516" s="441"/>
      <c r="P516" s="441"/>
      <c r="Q516" s="441"/>
      <c r="R516" s="441"/>
      <c r="S516" s="441"/>
      <c r="T516" s="442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5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5</v>
      </c>
      <c r="X516" s="37"/>
      <c r="Y516" s="350"/>
      <c r="Z516" s="350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95"/>
      <c r="N517" s="440" t="s">
        <v>701</v>
      </c>
      <c r="O517" s="441"/>
      <c r="P517" s="441"/>
      <c r="Q517" s="441"/>
      <c r="R517" s="441"/>
      <c r="S517" s="441"/>
      <c r="T517" s="442"/>
      <c r="U517" s="37" t="s">
        <v>65</v>
      </c>
      <c r="V517" s="349">
        <f>GrossWeightTotal+PalletQtyTotal*25</f>
        <v>2447.1343818949076</v>
      </c>
      <c r="W517" s="349">
        <f>GrossWeightTotalR+PalletQtyTotalR*25</f>
        <v>2498.402</v>
      </c>
      <c r="X517" s="37"/>
      <c r="Y517" s="350"/>
      <c r="Z517" s="350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95"/>
      <c r="N518" s="440" t="s">
        <v>702</v>
      </c>
      <c r="O518" s="441"/>
      <c r="P518" s="441"/>
      <c r="Q518" s="441"/>
      <c r="R518" s="441"/>
      <c r="S518" s="441"/>
      <c r="T518" s="442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545.53230030203724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557</v>
      </c>
      <c r="X518" s="37"/>
      <c r="Y518" s="350"/>
      <c r="Z518" s="350"/>
    </row>
    <row r="519" spans="1:29" ht="14.25" hidden="1" customHeight="1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95"/>
      <c r="N519" s="440" t="s">
        <v>703</v>
      </c>
      <c r="O519" s="441"/>
      <c r="P519" s="441"/>
      <c r="Q519" s="441"/>
      <c r="R519" s="441"/>
      <c r="S519" s="441"/>
      <c r="T519" s="442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5.4937700000000014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410" t="s">
        <v>95</v>
      </c>
      <c r="D521" s="416"/>
      <c r="E521" s="416"/>
      <c r="F521" s="417"/>
      <c r="G521" s="410" t="s">
        <v>224</v>
      </c>
      <c r="H521" s="416"/>
      <c r="I521" s="416"/>
      <c r="J521" s="416"/>
      <c r="K521" s="416"/>
      <c r="L521" s="416"/>
      <c r="M521" s="416"/>
      <c r="N521" s="416"/>
      <c r="O521" s="417"/>
      <c r="P521" s="340" t="s">
        <v>459</v>
      </c>
      <c r="Q521" s="410" t="s">
        <v>463</v>
      </c>
      <c r="R521" s="417"/>
      <c r="S521" s="410" t="s">
        <v>516</v>
      </c>
      <c r="T521" s="417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45" t="s">
        <v>706</v>
      </c>
      <c r="B522" s="410" t="s">
        <v>59</v>
      </c>
      <c r="C522" s="410" t="s">
        <v>96</v>
      </c>
      <c r="D522" s="410" t="s">
        <v>104</v>
      </c>
      <c r="E522" s="410" t="s">
        <v>95</v>
      </c>
      <c r="F522" s="410" t="s">
        <v>216</v>
      </c>
      <c r="G522" s="410" t="s">
        <v>225</v>
      </c>
      <c r="H522" s="410" t="s">
        <v>232</v>
      </c>
      <c r="I522" s="410" t="s">
        <v>251</v>
      </c>
      <c r="J522" s="410" t="s">
        <v>310</v>
      </c>
      <c r="K522" s="341"/>
      <c r="L522" s="410" t="s">
        <v>331</v>
      </c>
      <c r="M522" s="410" t="s">
        <v>350</v>
      </c>
      <c r="N522" s="410" t="s">
        <v>428</v>
      </c>
      <c r="O522" s="410" t="s">
        <v>446</v>
      </c>
      <c r="P522" s="410" t="s">
        <v>460</v>
      </c>
      <c r="Q522" s="410" t="s">
        <v>464</v>
      </c>
      <c r="R522" s="410" t="s">
        <v>491</v>
      </c>
      <c r="S522" s="410" t="s">
        <v>517</v>
      </c>
      <c r="T522" s="410" t="s">
        <v>566</v>
      </c>
      <c r="U522" s="410" t="s">
        <v>590</v>
      </c>
      <c r="V522" s="410" t="s">
        <v>646</v>
      </c>
      <c r="Z522" s="52"/>
      <c r="AC522" s="341"/>
    </row>
    <row r="523" spans="1:29" ht="13.5" customHeight="1" thickBot="1" x14ac:dyDescent="0.25">
      <c r="A523" s="646"/>
      <c r="B523" s="411"/>
      <c r="C523" s="411"/>
      <c r="D523" s="411"/>
      <c r="E523" s="411"/>
      <c r="F523" s="411"/>
      <c r="G523" s="411"/>
      <c r="H523" s="411"/>
      <c r="I523" s="411"/>
      <c r="J523" s="411"/>
      <c r="K523" s="341"/>
      <c r="L523" s="411"/>
      <c r="M523" s="411"/>
      <c r="N523" s="411"/>
      <c r="O523" s="411"/>
      <c r="P523" s="411"/>
      <c r="Q523" s="411"/>
      <c r="R523" s="411"/>
      <c r="S523" s="411"/>
      <c r="T523" s="411"/>
      <c r="U523" s="411"/>
      <c r="V523" s="411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145.80000000000001</v>
      </c>
      <c r="D524" s="46">
        <f>IFERROR(W56*1,"0")+IFERROR(W57*1,"0")+IFERROR(W58*1,"0")+IFERROR(W59*1,"0")</f>
        <v>234.9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219.9</v>
      </c>
      <c r="F524" s="46">
        <f>IFERROR(W132*1,"0")+IFERROR(W133*1,"0")+IFERROR(W134*1,"0")+IFERROR(W135*1,"0")</f>
        <v>86.4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37.799999999999997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261.60000000000002</v>
      </c>
      <c r="J524" s="46">
        <f>IFERROR(W206*1,"0")+IFERROR(W207*1,"0")+IFERROR(W208*1,"0")+IFERROR(W209*1,"0")+IFERROR(W210*1,"0")+IFERROR(W211*1,"0")+IFERROR(W215*1,"0")</f>
        <v>23.1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586.36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131.1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327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62.4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6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32.4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50.400000000000006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,00"/>
        <filter val="10,48"/>
        <filter val="10,50"/>
        <filter val="108,33"/>
        <filter val="11,00"/>
        <filter val="11,90"/>
        <filter val="12,00"/>
        <filter val="123,00"/>
        <filter val="138,00"/>
        <filter val="14,00"/>
        <filter val="140,00"/>
        <filter val="145,00"/>
        <filter val="15,00"/>
        <filter val="15,83"/>
        <filter val="150,00"/>
        <filter val="16,00"/>
        <filter val="17,62"/>
        <filter val="172,00"/>
        <filter val="18,00"/>
        <filter val="19,00"/>
        <filter val="19,88"/>
        <filter val="2 158,00"/>
        <filter val="2 322,13"/>
        <filter val="2 447,13"/>
        <filter val="2,00"/>
        <filter val="21,00"/>
        <filter val="22,00"/>
        <filter val="22,67"/>
        <filter val="224,00"/>
        <filter val="26,00"/>
        <filter val="260,00"/>
        <filter val="27,00"/>
        <filter val="3,00"/>
        <filter val="3,29"/>
        <filter val="3,33"/>
        <filter val="3,89"/>
        <filter val="31,67"/>
        <filter val="31,85"/>
        <filter val="310,00"/>
        <filter val="37,00"/>
        <filter val="38,09"/>
        <filter val="389,00"/>
        <filter val="39,54"/>
        <filter val="40,00"/>
        <filter val="42,00"/>
        <filter val="48,00"/>
        <filter val="5"/>
        <filter val="5,00"/>
        <filter val="50,00"/>
        <filter val="529,00"/>
        <filter val="545,53"/>
        <filter val="58,57"/>
        <filter val="59,00"/>
        <filter val="6,00"/>
        <filter val="60,00"/>
        <filter val="64,00"/>
        <filter val="67,00"/>
        <filter val="68,00"/>
        <filter val="7,00"/>
        <filter val="70,00"/>
        <filter val="72,00"/>
        <filter val="76,00"/>
        <filter val="79,00"/>
        <filter val="86,00"/>
        <filter val="88,76"/>
        <filter val="9,00"/>
      </filters>
    </filterColumn>
  </autoFilter>
  <mergeCells count="935">
    <mergeCell ref="O8:P8"/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N390:R390"/>
    <mergeCell ref="D458:E458"/>
    <mergeCell ref="D433:E433"/>
    <mergeCell ref="A442:X442"/>
    <mergeCell ref="A364:M365"/>
    <mergeCell ref="N519:T519"/>
    <mergeCell ref="D271:E271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A10:C10"/>
    <mergeCell ref="J9:L9"/>
    <mergeCell ref="R5:S5"/>
    <mergeCell ref="N27:R27"/>
    <mergeCell ref="D191:E191"/>
    <mergeCell ref="D262:E262"/>
    <mergeCell ref="A128:M129"/>
    <mergeCell ref="N91:R91"/>
    <mergeCell ref="D237:E237"/>
    <mergeCell ref="N285:T285"/>
    <mergeCell ref="N156:R156"/>
    <mergeCell ref="D336:E336"/>
    <mergeCell ref="A493:X493"/>
    <mergeCell ref="D239:E239"/>
    <mergeCell ref="D95:E95"/>
    <mergeCell ref="S17:T17"/>
    <mergeCell ref="D266:E266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D133:E133"/>
    <mergeCell ref="N83:R83"/>
    <mergeCell ref="N154:R154"/>
    <mergeCell ref="A177:X17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291:E291"/>
    <mergeCell ref="A13:L1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N385:R385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D407:E407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492:T492"/>
    <mergeCell ref="N482:T482"/>
    <mergeCell ref="A512:M513"/>
    <mergeCell ref="A405:X405"/>
    <mergeCell ref="N440:T440"/>
    <mergeCell ref="D461:E461"/>
    <mergeCell ref="D200:E200"/>
    <mergeCell ref="A327:M328"/>
    <mergeCell ref="N517:T517"/>
    <mergeCell ref="D394:E394"/>
    <mergeCell ref="A346:M347"/>
    <mergeCell ref="N454:R454"/>
    <mergeCell ref="N513:T513"/>
    <mergeCell ref="N381:T381"/>
    <mergeCell ref="A491:M492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286:T286"/>
    <mergeCell ref="M17:M18"/>
    <mergeCell ref="N67:R67"/>
    <mergeCell ref="A297:M298"/>
    <mergeCell ref="N132:R132"/>
    <mergeCell ref="N430:R430"/>
    <mergeCell ref="N230:R230"/>
    <mergeCell ref="N72:R72"/>
    <mergeCell ref="N66:R66"/>
    <mergeCell ref="A105:X105"/>
    <mergeCell ref="N68:R68"/>
    <mergeCell ref="N117:R117"/>
    <mergeCell ref="N282:R282"/>
    <mergeCell ref="D154:E154"/>
    <mergeCell ref="D225:E225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470:R470"/>
    <mergeCell ref="Q521:R521"/>
    <mergeCell ref="N515:T515"/>
    <mergeCell ref="N188:R188"/>
    <mergeCell ref="D522:D523"/>
    <mergeCell ref="D459:E459"/>
    <mergeCell ref="N295:R295"/>
    <mergeCell ref="N432:R432"/>
    <mergeCell ref="N488:R488"/>
    <mergeCell ref="D434:E434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69:R69"/>
    <mergeCell ref="N367:R367"/>
    <mergeCell ref="N354:R354"/>
    <mergeCell ref="N425:R425"/>
    <mergeCell ref="N133:R133"/>
    <mergeCell ref="A85:M86"/>
    <mergeCell ref="N427:T427"/>
    <mergeCell ref="A426:M427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N145:T145"/>
    <mergeCell ref="N250:T250"/>
    <mergeCell ref="D473:E473"/>
    <mergeCell ref="D174:E174"/>
    <mergeCell ref="D472:E472"/>
    <mergeCell ref="N245:T245"/>
    <mergeCell ref="N396:R396"/>
    <mergeCell ref="N468:T46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N24:T24"/>
    <mergeCell ref="N202:T202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187:E187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  <mergeCell ref="N472:R472"/>
    <mergeCell ref="D418:E4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2024-03-12T10:30:23Z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