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89D1402-0DE4-4C91-8AEB-BBC1BE5C9D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W91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V47" i="1"/>
  <c r="V46" i="1"/>
  <c r="X45" i="1"/>
  <c r="X46" i="1" s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W24" i="1" s="1"/>
  <c r="N22" i="1"/>
  <c r="H10" i="1"/>
  <c r="H9" i="1"/>
  <c r="A9" i="1"/>
  <c r="D7" i="1"/>
  <c r="O6" i="1"/>
  <c r="N2" i="1"/>
  <c r="X129" i="1" l="1"/>
  <c r="W134" i="1"/>
  <c r="W140" i="1"/>
  <c r="W153" i="1"/>
  <c r="W161" i="1"/>
  <c r="W178" i="1"/>
  <c r="X184" i="1"/>
  <c r="W185" i="1"/>
  <c r="W200" i="1"/>
  <c r="W233" i="1"/>
  <c r="W47" i="1"/>
  <c r="V266" i="1"/>
  <c r="W33" i="1"/>
  <c r="W41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V262" i="1"/>
  <c r="X62" i="1"/>
  <c r="F10" i="1"/>
  <c r="J9" i="1"/>
  <c r="F9" i="1"/>
  <c r="A10" i="1"/>
  <c r="W32" i="1"/>
  <c r="X56" i="1"/>
  <c r="W62" i="1"/>
  <c r="X73" i="1"/>
  <c r="W83" i="1"/>
  <c r="W100" i="1"/>
  <c r="W105" i="1"/>
  <c r="W124" i="1"/>
  <c r="W129" i="1"/>
  <c r="W149" i="1"/>
  <c r="W148" i="1"/>
  <c r="W23" i="1"/>
  <c r="W264" i="1"/>
  <c r="W263" i="1"/>
  <c r="W56" i="1"/>
  <c r="W73" i="1"/>
  <c r="W160" i="1"/>
  <c r="W192" i="1"/>
  <c r="W199" i="1"/>
  <c r="W217" i="1"/>
  <c r="W223" i="1"/>
  <c r="W228" i="1"/>
  <c r="W238" i="1"/>
  <c r="W261" i="1"/>
  <c r="W265" i="1" l="1"/>
  <c r="W262" i="1"/>
  <c r="X267" i="1"/>
  <c r="B275" i="1"/>
  <c r="W266" i="1"/>
  <c r="C275" i="1"/>
  <c r="A275" i="1"/>
</calcChain>
</file>

<file path=xl/sharedStrings.xml><?xml version="1.0" encoding="utf-8"?>
<sst xmlns="http://schemas.openxmlformats.org/spreadsheetml/2006/main" count="950" uniqueCount="360">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</sst>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46" t="s">
        <v>0</v>
      </c>
      <c r="E1" s="175"/>
      <c r="F1" s="175"/>
      <c r="G1" s="13" t="s">
        <v>1</v>
      </c>
      <c r="H1" s="246" t="s">
        <v>2</v>
      </c>
      <c r="I1" s="175"/>
      <c r="J1" s="175"/>
      <c r="K1" s="175"/>
      <c r="L1" s="175"/>
      <c r="M1" s="175"/>
      <c r="N1" s="175"/>
      <c r="O1" s="175"/>
      <c r="P1" s="174" t="s">
        <v>3</v>
      </c>
      <c r="Q1" s="175"/>
      <c r="R1" s="17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90" t="s">
        <v>8</v>
      </c>
      <c r="B5" s="169"/>
      <c r="C5" s="170"/>
      <c r="D5" s="304"/>
      <c r="E5" s="305"/>
      <c r="F5" s="206" t="s">
        <v>9</v>
      </c>
      <c r="G5" s="170"/>
      <c r="H5" s="304"/>
      <c r="I5" s="328"/>
      <c r="J5" s="328"/>
      <c r="K5" s="328"/>
      <c r="L5" s="305"/>
      <c r="N5" s="25" t="s">
        <v>10</v>
      </c>
      <c r="O5" s="187">
        <v>45366</v>
      </c>
      <c r="P5" s="188"/>
      <c r="R5" s="204" t="s">
        <v>11</v>
      </c>
      <c r="S5" s="205"/>
      <c r="T5" s="293" t="s">
        <v>12</v>
      </c>
      <c r="U5" s="188"/>
      <c r="Z5" s="52"/>
      <c r="AA5" s="52"/>
      <c r="AB5" s="52"/>
    </row>
    <row r="6" spans="1:29" s="162" customFormat="1" ht="24" customHeight="1" x14ac:dyDescent="0.2">
      <c r="A6" s="290" t="s">
        <v>13</v>
      </c>
      <c r="B6" s="169"/>
      <c r="C6" s="170"/>
      <c r="D6" s="288" t="s">
        <v>14</v>
      </c>
      <c r="E6" s="289"/>
      <c r="F6" s="289"/>
      <c r="G6" s="289"/>
      <c r="H6" s="289"/>
      <c r="I6" s="289"/>
      <c r="J6" s="289"/>
      <c r="K6" s="289"/>
      <c r="L6" s="188"/>
      <c r="N6" s="25" t="s">
        <v>15</v>
      </c>
      <c r="O6" s="314" t="str">
        <f>IF(O5=0," ",CHOOSE(WEEKDAY(O5,2),"Понедельник","Вторник","Среда","Четверг","Пятница","Суббота","Воскресенье"))</f>
        <v>Пятница</v>
      </c>
      <c r="P6" s="173"/>
      <c r="R6" s="343" t="s">
        <v>16</v>
      </c>
      <c r="S6" s="205"/>
      <c r="T6" s="275" t="s">
        <v>17</v>
      </c>
      <c r="U6" s="27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6" t="str">
        <f>IFERROR(VLOOKUP(DeliveryAddress,Table,3,0),1)</f>
        <v>1</v>
      </c>
      <c r="E7" s="287"/>
      <c r="F7" s="287"/>
      <c r="G7" s="287"/>
      <c r="H7" s="287"/>
      <c r="I7" s="287"/>
      <c r="J7" s="287"/>
      <c r="K7" s="287"/>
      <c r="L7" s="230"/>
      <c r="N7" s="25"/>
      <c r="O7" s="43"/>
      <c r="P7" s="43"/>
      <c r="R7" s="182"/>
      <c r="S7" s="205"/>
      <c r="T7" s="277"/>
      <c r="U7" s="278"/>
      <c r="Z7" s="52"/>
      <c r="AA7" s="52"/>
      <c r="AB7" s="52"/>
    </row>
    <row r="8" spans="1:29" s="162" customFormat="1" ht="25.5" customHeight="1" x14ac:dyDescent="0.2">
      <c r="A8" s="218" t="s">
        <v>18</v>
      </c>
      <c r="B8" s="195"/>
      <c r="C8" s="196"/>
      <c r="D8" s="348" t="s">
        <v>19</v>
      </c>
      <c r="E8" s="349"/>
      <c r="F8" s="349"/>
      <c r="G8" s="349"/>
      <c r="H8" s="349"/>
      <c r="I8" s="349"/>
      <c r="J8" s="349"/>
      <c r="K8" s="349"/>
      <c r="L8" s="350"/>
      <c r="N8" s="25" t="s">
        <v>20</v>
      </c>
      <c r="O8" s="219">
        <v>0.33333333333333331</v>
      </c>
      <c r="P8" s="188"/>
      <c r="R8" s="182"/>
      <c r="S8" s="205"/>
      <c r="T8" s="277"/>
      <c r="U8" s="278"/>
      <c r="Z8" s="52"/>
      <c r="AA8" s="52"/>
      <c r="AB8" s="52"/>
    </row>
    <row r="9" spans="1:29" s="162" customFormat="1" ht="39.950000000000003" customHeight="1" x14ac:dyDescent="0.2">
      <c r="A9" s="1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23"/>
      <c r="E9" s="224"/>
      <c r="F9" s="1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227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21</v>
      </c>
      <c r="O9" s="187"/>
      <c r="P9" s="188"/>
      <c r="R9" s="182"/>
      <c r="S9" s="205"/>
      <c r="T9" s="279"/>
      <c r="U9" s="280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1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23"/>
      <c r="E10" s="224"/>
      <c r="F10" s="1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249" t="str">
        <f>IFERROR(VLOOKUP($D$10,Proxy,2,FALSE),"")</f>
        <v/>
      </c>
      <c r="I10" s="182"/>
      <c r="J10" s="182"/>
      <c r="K10" s="182"/>
      <c r="L10" s="182"/>
      <c r="N10" s="27" t="s">
        <v>22</v>
      </c>
      <c r="O10" s="219"/>
      <c r="P10" s="188"/>
      <c r="S10" s="25" t="s">
        <v>23</v>
      </c>
      <c r="T10" s="335" t="s">
        <v>24</v>
      </c>
      <c r="U10" s="27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19"/>
      <c r="P11" s="188"/>
      <c r="S11" s="25" t="s">
        <v>27</v>
      </c>
      <c r="T11" s="213" t="s">
        <v>28</v>
      </c>
      <c r="U11" s="214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191" t="s">
        <v>29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N12" s="25" t="s">
        <v>30</v>
      </c>
      <c r="O12" s="229"/>
      <c r="P12" s="230"/>
      <c r="Q12" s="24"/>
      <c r="S12" s="25"/>
      <c r="T12" s="175"/>
      <c r="U12" s="182"/>
      <c r="Z12" s="52"/>
      <c r="AA12" s="52"/>
      <c r="AB12" s="52"/>
    </row>
    <row r="13" spans="1:29" s="162" customFormat="1" ht="23.25" customHeight="1" x14ac:dyDescent="0.2">
      <c r="A13" s="191" t="s">
        <v>31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M13" s="27"/>
      <c r="N13" s="27" t="s">
        <v>32</v>
      </c>
      <c r="O13" s="213"/>
      <c r="P13" s="214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191" t="s">
        <v>33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203" t="s">
        <v>34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70"/>
      <c r="N15" s="298" t="s">
        <v>35</v>
      </c>
      <c r="O15" s="175"/>
      <c r="P15" s="175"/>
      <c r="Q15" s="175"/>
      <c r="R15" s="17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9"/>
      <c r="O16" s="299"/>
      <c r="P16" s="299"/>
      <c r="Q16" s="299"/>
      <c r="R16" s="29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6" t="s">
        <v>36</v>
      </c>
      <c r="B17" s="176" t="s">
        <v>37</v>
      </c>
      <c r="C17" s="303" t="s">
        <v>38</v>
      </c>
      <c r="D17" s="176" t="s">
        <v>39</v>
      </c>
      <c r="E17" s="177"/>
      <c r="F17" s="176" t="s">
        <v>40</v>
      </c>
      <c r="G17" s="176" t="s">
        <v>41</v>
      </c>
      <c r="H17" s="176" t="s">
        <v>42</v>
      </c>
      <c r="I17" s="176" t="s">
        <v>43</v>
      </c>
      <c r="J17" s="176" t="s">
        <v>44</v>
      </c>
      <c r="K17" s="176" t="s">
        <v>45</v>
      </c>
      <c r="L17" s="176" t="s">
        <v>46</v>
      </c>
      <c r="M17" s="176" t="s">
        <v>47</v>
      </c>
      <c r="N17" s="176" t="s">
        <v>48</v>
      </c>
      <c r="O17" s="312"/>
      <c r="P17" s="312"/>
      <c r="Q17" s="312"/>
      <c r="R17" s="177"/>
      <c r="S17" s="185" t="s">
        <v>49</v>
      </c>
      <c r="T17" s="170"/>
      <c r="U17" s="176" t="s">
        <v>50</v>
      </c>
      <c r="V17" s="176" t="s">
        <v>51</v>
      </c>
      <c r="W17" s="341" t="s">
        <v>52</v>
      </c>
      <c r="X17" s="176" t="s">
        <v>53</v>
      </c>
      <c r="Y17" s="216" t="s">
        <v>54</v>
      </c>
      <c r="Z17" s="216" t="s">
        <v>55</v>
      </c>
      <c r="AA17" s="216" t="s">
        <v>56</v>
      </c>
      <c r="AB17" s="321"/>
      <c r="AC17" s="322"/>
      <c r="AD17" s="306"/>
      <c r="BA17" s="319" t="s">
        <v>57</v>
      </c>
    </row>
    <row r="18" spans="1:53" ht="14.25" customHeight="1" x14ac:dyDescent="0.2">
      <c r="A18" s="180"/>
      <c r="B18" s="180"/>
      <c r="C18" s="180"/>
      <c r="D18" s="178"/>
      <c r="E18" s="179"/>
      <c r="F18" s="180"/>
      <c r="G18" s="180"/>
      <c r="H18" s="180"/>
      <c r="I18" s="180"/>
      <c r="J18" s="180"/>
      <c r="K18" s="180"/>
      <c r="L18" s="180"/>
      <c r="M18" s="180"/>
      <c r="N18" s="178"/>
      <c r="O18" s="313"/>
      <c r="P18" s="313"/>
      <c r="Q18" s="313"/>
      <c r="R18" s="179"/>
      <c r="S18" s="161" t="s">
        <v>58</v>
      </c>
      <c r="T18" s="161" t="s">
        <v>59</v>
      </c>
      <c r="U18" s="180"/>
      <c r="V18" s="180"/>
      <c r="W18" s="342"/>
      <c r="X18" s="180"/>
      <c r="Y18" s="217"/>
      <c r="Z18" s="217"/>
      <c r="AA18" s="323"/>
      <c r="AB18" s="324"/>
      <c r="AC18" s="325"/>
      <c r="AD18" s="307"/>
      <c r="BA18" s="182"/>
    </row>
    <row r="19" spans="1:53" ht="27.75" hidden="1" customHeight="1" x14ac:dyDescent="0.2">
      <c r="A19" s="192" t="s">
        <v>60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49"/>
      <c r="Z19" s="49"/>
    </row>
    <row r="20" spans="1:53" ht="16.5" hidden="1" customHeight="1" x14ac:dyDescent="0.25">
      <c r="A20" s="190" t="s">
        <v>60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1" t="s">
        <v>61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3">
        <v>4607111035752</v>
      </c>
      <c r="E22" s="173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4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2"/>
      <c r="P22" s="172"/>
      <c r="Q22" s="172"/>
      <c r="R22" s="173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202"/>
      <c r="N23" s="194" t="s">
        <v>67</v>
      </c>
      <c r="O23" s="195"/>
      <c r="P23" s="195"/>
      <c r="Q23" s="195"/>
      <c r="R23" s="195"/>
      <c r="S23" s="195"/>
      <c r="T23" s="196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202"/>
      <c r="N24" s="194" t="s">
        <v>67</v>
      </c>
      <c r="O24" s="195"/>
      <c r="P24" s="195"/>
      <c r="Q24" s="195"/>
      <c r="R24" s="195"/>
      <c r="S24" s="195"/>
      <c r="T24" s="196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192" t="s">
        <v>69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49"/>
      <c r="Z25" s="49"/>
    </row>
    <row r="26" spans="1:53" ht="16.5" hidden="1" customHeight="1" x14ac:dyDescent="0.25">
      <c r="A26" s="190" t="s">
        <v>70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1" t="s">
        <v>71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3">
        <v>4607111036520</v>
      </c>
      <c r="E28" s="173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3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73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3">
        <v>4607111036605</v>
      </c>
      <c r="E29" s="173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73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3">
        <v>4607111036537</v>
      </c>
      <c r="E30" s="173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73"/>
      <c r="S30" s="35"/>
      <c r="T30" s="35"/>
      <c r="U30" s="36" t="s">
        <v>66</v>
      </c>
      <c r="V30" s="164">
        <v>140</v>
      </c>
      <c r="W30" s="165">
        <f>IFERROR(IF(V30="","",V30),"")</f>
        <v>140</v>
      </c>
      <c r="X30" s="37">
        <f>IFERROR(IF(V30="","",V30*0.00936),"")</f>
        <v>1.3104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3">
        <v>4607111036599</v>
      </c>
      <c r="E31" s="173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73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201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202"/>
      <c r="N32" s="194" t="s">
        <v>67</v>
      </c>
      <c r="O32" s="195"/>
      <c r="P32" s="195"/>
      <c r="Q32" s="195"/>
      <c r="R32" s="195"/>
      <c r="S32" s="195"/>
      <c r="T32" s="196"/>
      <c r="U32" s="38" t="s">
        <v>66</v>
      </c>
      <c r="V32" s="166">
        <f>IFERROR(SUM(V28:V31),"0")</f>
        <v>140</v>
      </c>
      <c r="W32" s="166">
        <f>IFERROR(SUM(W28:W31),"0")</f>
        <v>140</v>
      </c>
      <c r="X32" s="166">
        <f>IFERROR(IF(X28="",0,X28),"0")+IFERROR(IF(X29="",0,X29),"0")+IFERROR(IF(X30="",0,X30),"0")+IFERROR(IF(X31="",0,X31),"0")</f>
        <v>1.3104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202"/>
      <c r="N33" s="194" t="s">
        <v>67</v>
      </c>
      <c r="O33" s="195"/>
      <c r="P33" s="195"/>
      <c r="Q33" s="195"/>
      <c r="R33" s="195"/>
      <c r="S33" s="195"/>
      <c r="T33" s="196"/>
      <c r="U33" s="38" t="s">
        <v>68</v>
      </c>
      <c r="V33" s="166">
        <f>IFERROR(SUMPRODUCT(V28:V31*H28:H31),"0")</f>
        <v>210</v>
      </c>
      <c r="W33" s="166">
        <f>IFERROR(SUMPRODUCT(W28:W31*H28:H31),"0")</f>
        <v>210</v>
      </c>
      <c r="X33" s="38"/>
      <c r="Y33" s="167"/>
      <c r="Z33" s="167"/>
    </row>
    <row r="34" spans="1:53" ht="16.5" hidden="1" customHeight="1" x14ac:dyDescent="0.25">
      <c r="A34" s="190" t="s">
        <v>82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1" t="s">
        <v>61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3">
        <v>4607111036285</v>
      </c>
      <c r="E36" s="173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73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3">
        <v>4607111036308</v>
      </c>
      <c r="E37" s="173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68" t="s">
        <v>87</v>
      </c>
      <c r="O37" s="172"/>
      <c r="P37" s="172"/>
      <c r="Q37" s="172"/>
      <c r="R37" s="173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3">
        <v>4607111036315</v>
      </c>
      <c r="E38" s="173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2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73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83">
        <v>4607111036292</v>
      </c>
      <c r="E39" s="173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73"/>
      <c r="S39" s="35"/>
      <c r="T39" s="35"/>
      <c r="U39" s="36" t="s">
        <v>66</v>
      </c>
      <c r="V39" s="164">
        <v>25</v>
      </c>
      <c r="W39" s="165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201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202"/>
      <c r="N40" s="194" t="s">
        <v>67</v>
      </c>
      <c r="O40" s="195"/>
      <c r="P40" s="195"/>
      <c r="Q40" s="195"/>
      <c r="R40" s="195"/>
      <c r="S40" s="195"/>
      <c r="T40" s="196"/>
      <c r="U40" s="38" t="s">
        <v>66</v>
      </c>
      <c r="V40" s="166">
        <f>IFERROR(SUM(V36:V39),"0")</f>
        <v>25</v>
      </c>
      <c r="W40" s="166">
        <f>IFERROR(SUM(W36:W39),"0")</f>
        <v>25</v>
      </c>
      <c r="X40" s="166">
        <f>IFERROR(IF(X36="",0,X36),"0")+IFERROR(IF(X37="",0,X37),"0")+IFERROR(IF(X38="",0,X38),"0")+IFERROR(IF(X39="",0,X39),"0")</f>
        <v>0.38750000000000001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202"/>
      <c r="N41" s="194" t="s">
        <v>67</v>
      </c>
      <c r="O41" s="195"/>
      <c r="P41" s="195"/>
      <c r="Q41" s="195"/>
      <c r="R41" s="195"/>
      <c r="S41" s="195"/>
      <c r="T41" s="196"/>
      <c r="U41" s="38" t="s">
        <v>68</v>
      </c>
      <c r="V41" s="166">
        <f>IFERROR(SUMPRODUCT(V36:V39*H36:H39),"0")</f>
        <v>150</v>
      </c>
      <c r="W41" s="166">
        <f>IFERROR(SUMPRODUCT(W36:W39*H36:H39),"0")</f>
        <v>150</v>
      </c>
      <c r="X41" s="38"/>
      <c r="Y41" s="167"/>
      <c r="Z41" s="167"/>
    </row>
    <row r="42" spans="1:53" ht="16.5" hidden="1" customHeight="1" x14ac:dyDescent="0.25">
      <c r="A42" s="190" t="s">
        <v>92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1" t="s">
        <v>93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83">
        <v>4607111037053</v>
      </c>
      <c r="E44" s="173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7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2"/>
      <c r="P44" s="172"/>
      <c r="Q44" s="172"/>
      <c r="R44" s="173"/>
      <c r="S44" s="35"/>
      <c r="T44" s="35"/>
      <c r="U44" s="36" t="s">
        <v>66</v>
      </c>
      <c r="V44" s="164">
        <v>60</v>
      </c>
      <c r="W44" s="165">
        <f>IFERROR(IF(V44="","",V44),"")</f>
        <v>60</v>
      </c>
      <c r="X44" s="37">
        <f>IFERROR(IF(V44="","",V44*0.0095),"")</f>
        <v>0.56999999999999995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83">
        <v>4607111037060</v>
      </c>
      <c r="E45" s="173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73"/>
      <c r="S45" s="35"/>
      <c r="T45" s="35"/>
      <c r="U45" s="36" t="s">
        <v>66</v>
      </c>
      <c r="V45" s="164">
        <v>40</v>
      </c>
      <c r="W45" s="165">
        <f>IFERROR(IF(V45="","",V45),"")</f>
        <v>40</v>
      </c>
      <c r="X45" s="37">
        <f>IFERROR(IF(V45="","",V45*0.0095),"")</f>
        <v>0.38</v>
      </c>
      <c r="Y45" s="57"/>
      <c r="Z45" s="58"/>
      <c r="AD45" s="62"/>
      <c r="BA45" s="73" t="s">
        <v>75</v>
      </c>
    </row>
    <row r="46" spans="1:53" x14ac:dyDescent="0.2">
      <c r="A46" s="201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202"/>
      <c r="N46" s="194" t="s">
        <v>67</v>
      </c>
      <c r="O46" s="195"/>
      <c r="P46" s="195"/>
      <c r="Q46" s="195"/>
      <c r="R46" s="195"/>
      <c r="S46" s="195"/>
      <c r="T46" s="196"/>
      <c r="U46" s="38" t="s">
        <v>66</v>
      </c>
      <c r="V46" s="166">
        <f>IFERROR(SUM(V44:V45),"0")</f>
        <v>100</v>
      </c>
      <c r="W46" s="166">
        <f>IFERROR(SUM(W44:W45),"0")</f>
        <v>100</v>
      </c>
      <c r="X46" s="166">
        <f>IFERROR(IF(X44="",0,X44),"0")+IFERROR(IF(X45="",0,X45),"0")</f>
        <v>0.95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202"/>
      <c r="N47" s="194" t="s">
        <v>67</v>
      </c>
      <c r="O47" s="195"/>
      <c r="P47" s="195"/>
      <c r="Q47" s="195"/>
      <c r="R47" s="195"/>
      <c r="S47" s="195"/>
      <c r="T47" s="196"/>
      <c r="U47" s="38" t="s">
        <v>68</v>
      </c>
      <c r="V47" s="166">
        <f>IFERROR(SUMPRODUCT(V44:V45*H44:H45),"0")</f>
        <v>120</v>
      </c>
      <c r="W47" s="166">
        <f>IFERROR(SUMPRODUCT(W44:W45*H44:H45),"0")</f>
        <v>120</v>
      </c>
      <c r="X47" s="38"/>
      <c r="Y47" s="167"/>
      <c r="Z47" s="167"/>
    </row>
    <row r="48" spans="1:53" ht="16.5" hidden="1" customHeight="1" x14ac:dyDescent="0.25">
      <c r="A48" s="190" t="s">
        <v>99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1" t="s">
        <v>61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3">
        <v>4607111037190</v>
      </c>
      <c r="E50" s="173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1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2"/>
      <c r="P50" s="172"/>
      <c r="Q50" s="172"/>
      <c r="R50" s="173"/>
      <c r="S50" s="35"/>
      <c r="T50" s="35"/>
      <c r="U50" s="36" t="s">
        <v>66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83">
        <v>4607111037183</v>
      </c>
      <c r="E51" s="173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4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2"/>
      <c r="P51" s="172"/>
      <c r="Q51" s="172"/>
      <c r="R51" s="173"/>
      <c r="S51" s="35"/>
      <c r="T51" s="35"/>
      <c r="U51" s="36" t="s">
        <v>66</v>
      </c>
      <c r="V51" s="164">
        <v>30</v>
      </c>
      <c r="W51" s="165">
        <f t="shared" si="0"/>
        <v>30</v>
      </c>
      <c r="X51" s="37">
        <f t="shared" si="1"/>
        <v>0.46499999999999997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83">
        <v>4607111037091</v>
      </c>
      <c r="E52" s="173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4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2"/>
      <c r="P52" s="172"/>
      <c r="Q52" s="172"/>
      <c r="R52" s="173"/>
      <c r="S52" s="35"/>
      <c r="T52" s="35"/>
      <c r="U52" s="36" t="s">
        <v>66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83">
        <v>4607111036902</v>
      </c>
      <c r="E53" s="173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3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2"/>
      <c r="P53" s="172"/>
      <c r="Q53" s="172"/>
      <c r="R53" s="173"/>
      <c r="S53" s="35"/>
      <c r="T53" s="35"/>
      <c r="U53" s="36" t="s">
        <v>66</v>
      </c>
      <c r="V53" s="164">
        <v>10</v>
      </c>
      <c r="W53" s="165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83">
        <v>4607111036858</v>
      </c>
      <c r="E54" s="173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3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2"/>
      <c r="P54" s="172"/>
      <c r="Q54" s="172"/>
      <c r="R54" s="173"/>
      <c r="S54" s="35"/>
      <c r="T54" s="35"/>
      <c r="U54" s="36" t="s">
        <v>66</v>
      </c>
      <c r="V54" s="164">
        <v>5</v>
      </c>
      <c r="W54" s="165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3">
        <v>4607111036889</v>
      </c>
      <c r="E55" s="173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30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2"/>
      <c r="P55" s="172"/>
      <c r="Q55" s="172"/>
      <c r="R55" s="173"/>
      <c r="S55" s="35"/>
      <c r="T55" s="35"/>
      <c r="U55" s="36" t="s">
        <v>66</v>
      </c>
      <c r="V55" s="164">
        <v>108</v>
      </c>
      <c r="W55" s="165">
        <f t="shared" si="0"/>
        <v>108</v>
      </c>
      <c r="X55" s="37">
        <f t="shared" si="1"/>
        <v>1.6739999999999999</v>
      </c>
      <c r="Y55" s="57"/>
      <c r="Z55" s="58"/>
      <c r="AD55" s="62"/>
      <c r="BA55" s="79" t="s">
        <v>1</v>
      </c>
    </row>
    <row r="56" spans="1:53" x14ac:dyDescent="0.2">
      <c r="A56" s="201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202"/>
      <c r="N56" s="194" t="s">
        <v>67</v>
      </c>
      <c r="O56" s="195"/>
      <c r="P56" s="195"/>
      <c r="Q56" s="195"/>
      <c r="R56" s="195"/>
      <c r="S56" s="195"/>
      <c r="T56" s="196"/>
      <c r="U56" s="38" t="s">
        <v>66</v>
      </c>
      <c r="V56" s="166">
        <f>IFERROR(SUM(V50:V55),"0")</f>
        <v>153</v>
      </c>
      <c r="W56" s="166">
        <f>IFERROR(SUM(W50:W55),"0")</f>
        <v>153</v>
      </c>
      <c r="X56" s="166">
        <f>IFERROR(IF(X50="",0,X50),"0")+IFERROR(IF(X51="",0,X51),"0")+IFERROR(IF(X52="",0,X52),"0")+IFERROR(IF(X53="",0,X53),"0")+IFERROR(IF(X54="",0,X54),"0")+IFERROR(IF(X55="",0,X55),"0")</f>
        <v>2.3715000000000002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202"/>
      <c r="N57" s="194" t="s">
        <v>67</v>
      </c>
      <c r="O57" s="195"/>
      <c r="P57" s="195"/>
      <c r="Q57" s="195"/>
      <c r="R57" s="195"/>
      <c r="S57" s="195"/>
      <c r="T57" s="196"/>
      <c r="U57" s="38" t="s">
        <v>68</v>
      </c>
      <c r="V57" s="166">
        <f>IFERROR(SUMPRODUCT(V50:V55*H50:H55),"0")</f>
        <v>1100</v>
      </c>
      <c r="W57" s="166">
        <f>IFERROR(SUMPRODUCT(W50:W55*H50:H55),"0")</f>
        <v>1100</v>
      </c>
      <c r="X57" s="38"/>
      <c r="Y57" s="167"/>
      <c r="Z57" s="167"/>
    </row>
    <row r="58" spans="1:53" ht="16.5" hidden="1" customHeight="1" x14ac:dyDescent="0.25">
      <c r="A58" s="190" t="s">
        <v>112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1" t="s">
        <v>61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3">
        <v>4607111037411</v>
      </c>
      <c r="E60" s="173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2"/>
      <c r="P60" s="172"/>
      <c r="Q60" s="172"/>
      <c r="R60" s="173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3">
        <v>4607111036728</v>
      </c>
      <c r="E61" s="173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2"/>
      <c r="P61" s="172"/>
      <c r="Q61" s="172"/>
      <c r="R61" s="173"/>
      <c r="S61" s="35"/>
      <c r="T61" s="35"/>
      <c r="U61" s="36" t="s">
        <v>66</v>
      </c>
      <c r="V61" s="164">
        <v>200</v>
      </c>
      <c r="W61" s="165">
        <f>IFERROR(IF(V61="","",V61),"")</f>
        <v>200</v>
      </c>
      <c r="X61" s="37">
        <f>IFERROR(IF(V61="","",V61*0.00866),"")</f>
        <v>1.7319999999999998</v>
      </c>
      <c r="Y61" s="57"/>
      <c r="Z61" s="58"/>
      <c r="AD61" s="62"/>
      <c r="BA61" s="81" t="s">
        <v>1</v>
      </c>
    </row>
    <row r="62" spans="1:53" x14ac:dyDescent="0.2">
      <c r="A62" s="201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202"/>
      <c r="N62" s="194" t="s">
        <v>67</v>
      </c>
      <c r="O62" s="195"/>
      <c r="P62" s="195"/>
      <c r="Q62" s="195"/>
      <c r="R62" s="195"/>
      <c r="S62" s="195"/>
      <c r="T62" s="196"/>
      <c r="U62" s="38" t="s">
        <v>66</v>
      </c>
      <c r="V62" s="166">
        <f>IFERROR(SUM(V60:V61),"0")</f>
        <v>200</v>
      </c>
      <c r="W62" s="166">
        <f>IFERROR(SUM(W60:W61),"0")</f>
        <v>200</v>
      </c>
      <c r="X62" s="166">
        <f>IFERROR(IF(X60="",0,X60),"0")+IFERROR(IF(X61="",0,X61),"0")</f>
        <v>1.7319999999999998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202"/>
      <c r="N63" s="194" t="s">
        <v>67</v>
      </c>
      <c r="O63" s="195"/>
      <c r="P63" s="195"/>
      <c r="Q63" s="195"/>
      <c r="R63" s="195"/>
      <c r="S63" s="195"/>
      <c r="T63" s="196"/>
      <c r="U63" s="38" t="s">
        <v>68</v>
      </c>
      <c r="V63" s="166">
        <f>IFERROR(SUMPRODUCT(V60:V61*H60:H61),"0")</f>
        <v>1000</v>
      </c>
      <c r="W63" s="166">
        <f>IFERROR(SUMPRODUCT(W60:W61*H60:H61),"0")</f>
        <v>1000</v>
      </c>
      <c r="X63" s="38"/>
      <c r="Y63" s="167"/>
      <c r="Z63" s="167"/>
    </row>
    <row r="64" spans="1:53" ht="16.5" hidden="1" customHeight="1" x14ac:dyDescent="0.25">
      <c r="A64" s="190" t="s">
        <v>118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1" t="s">
        <v>119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3">
        <v>4607111033659</v>
      </c>
      <c r="E66" s="173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5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73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201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202"/>
      <c r="N67" s="194" t="s">
        <v>67</v>
      </c>
      <c r="O67" s="195"/>
      <c r="P67" s="195"/>
      <c r="Q67" s="195"/>
      <c r="R67" s="195"/>
      <c r="S67" s="195"/>
      <c r="T67" s="196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202"/>
      <c r="N68" s="194" t="s">
        <v>67</v>
      </c>
      <c r="O68" s="195"/>
      <c r="P68" s="195"/>
      <c r="Q68" s="195"/>
      <c r="R68" s="195"/>
      <c r="S68" s="195"/>
      <c r="T68" s="196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0" t="s">
        <v>122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1" t="s">
        <v>123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83">
        <v>4607111034137</v>
      </c>
      <c r="E71" s="173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30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73"/>
      <c r="S71" s="35"/>
      <c r="T71" s="35"/>
      <c r="U71" s="36" t="s">
        <v>66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126</v>
      </c>
      <c r="B72" s="55" t="s">
        <v>127</v>
      </c>
      <c r="C72" s="32">
        <v>4301131011</v>
      </c>
      <c r="D72" s="183">
        <v>4607111034120</v>
      </c>
      <c r="E72" s="173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6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73"/>
      <c r="S72" s="35"/>
      <c r="T72" s="35"/>
      <c r="U72" s="36" t="s">
        <v>66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201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202"/>
      <c r="N73" s="194" t="s">
        <v>67</v>
      </c>
      <c r="O73" s="195"/>
      <c r="P73" s="195"/>
      <c r="Q73" s="195"/>
      <c r="R73" s="195"/>
      <c r="S73" s="195"/>
      <c r="T73" s="196"/>
      <c r="U73" s="38" t="s">
        <v>66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hidden="1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202"/>
      <c r="N74" s="194" t="s">
        <v>67</v>
      </c>
      <c r="O74" s="195"/>
      <c r="P74" s="195"/>
      <c r="Q74" s="195"/>
      <c r="R74" s="195"/>
      <c r="S74" s="195"/>
      <c r="T74" s="196"/>
      <c r="U74" s="38" t="s">
        <v>68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hidden="1" customHeight="1" x14ac:dyDescent="0.25">
      <c r="A75" s="190" t="s">
        <v>128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1" t="s">
        <v>119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83">
        <v>4607111036407</v>
      </c>
      <c r="E77" s="173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73"/>
      <c r="S77" s="35"/>
      <c r="T77" s="35"/>
      <c r="U77" s="36" t="s">
        <v>66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83">
        <v>4607111033628</v>
      </c>
      <c r="E78" s="173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73"/>
      <c r="S78" s="35"/>
      <c r="T78" s="35"/>
      <c r="U78" s="36" t="s">
        <v>66</v>
      </c>
      <c r="V78" s="164">
        <v>15</v>
      </c>
      <c r="W78" s="165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3">
        <v>4607111033451</v>
      </c>
      <c r="E79" s="173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73"/>
      <c r="S79" s="35"/>
      <c r="T79" s="35"/>
      <c r="U79" s="36" t="s">
        <v>66</v>
      </c>
      <c r="V79" s="164">
        <v>115</v>
      </c>
      <c r="W79" s="165">
        <f t="shared" si="2"/>
        <v>115</v>
      </c>
      <c r="X79" s="37">
        <f t="shared" si="3"/>
        <v>2.0562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3">
        <v>4607111035141</v>
      </c>
      <c r="E80" s="173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30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73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3">
        <v>4607111035028</v>
      </c>
      <c r="E81" s="173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73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3">
        <v>4607111033444</v>
      </c>
      <c r="E82" s="173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1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73"/>
      <c r="S82" s="35"/>
      <c r="T82" s="35"/>
      <c r="U82" s="36" t="s">
        <v>66</v>
      </c>
      <c r="V82" s="164">
        <v>114</v>
      </c>
      <c r="W82" s="165">
        <f t="shared" si="2"/>
        <v>114</v>
      </c>
      <c r="X82" s="37">
        <f t="shared" si="3"/>
        <v>2.0383200000000001</v>
      </c>
      <c r="Y82" s="57"/>
      <c r="Z82" s="58"/>
      <c r="AD82" s="62"/>
      <c r="BA82" s="90" t="s">
        <v>75</v>
      </c>
    </row>
    <row r="83" spans="1:53" x14ac:dyDescent="0.2">
      <c r="A83" s="201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202"/>
      <c r="N83" s="194" t="s">
        <v>67</v>
      </c>
      <c r="O83" s="195"/>
      <c r="P83" s="195"/>
      <c r="Q83" s="195"/>
      <c r="R83" s="195"/>
      <c r="S83" s="195"/>
      <c r="T83" s="196"/>
      <c r="U83" s="38" t="s">
        <v>66</v>
      </c>
      <c r="V83" s="166">
        <f>IFERROR(SUM(V77:V82),"0")</f>
        <v>244</v>
      </c>
      <c r="W83" s="166">
        <f>IFERROR(SUM(W77:W82),"0")</f>
        <v>244</v>
      </c>
      <c r="X83" s="166">
        <f>IFERROR(IF(X77="",0,X77),"0")+IFERROR(IF(X78="",0,X78),"0")+IFERROR(IF(X79="",0,X79),"0")+IFERROR(IF(X80="",0,X80),"0")+IFERROR(IF(X81="",0,X81),"0")+IFERROR(IF(X82="",0,X82),"0")</f>
        <v>4.3627199999999995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202"/>
      <c r="N84" s="194" t="s">
        <v>67</v>
      </c>
      <c r="O84" s="195"/>
      <c r="P84" s="195"/>
      <c r="Q84" s="195"/>
      <c r="R84" s="195"/>
      <c r="S84" s="195"/>
      <c r="T84" s="196"/>
      <c r="U84" s="38" t="s">
        <v>68</v>
      </c>
      <c r="V84" s="166">
        <f>IFERROR(SUMPRODUCT(V77:V82*H77:H82),"0")</f>
        <v>878.40000000000009</v>
      </c>
      <c r="W84" s="166">
        <f>IFERROR(SUMPRODUCT(W77:W82*H77:H82),"0")</f>
        <v>878.40000000000009</v>
      </c>
      <c r="X84" s="38"/>
      <c r="Y84" s="167"/>
      <c r="Z84" s="167"/>
    </row>
    <row r="85" spans="1:53" ht="16.5" hidden="1" customHeight="1" x14ac:dyDescent="0.25">
      <c r="A85" s="190" t="s">
        <v>141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1" t="s">
        <v>141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83">
        <v>4607025784012</v>
      </c>
      <c r="E87" s="173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73"/>
      <c r="S87" s="35"/>
      <c r="T87" s="35"/>
      <c r="U87" s="36" t="s">
        <v>66</v>
      </c>
      <c r="V87" s="164">
        <v>10</v>
      </c>
      <c r="W87" s="165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3">
        <v>4607025784319</v>
      </c>
      <c r="E88" s="173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2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73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3">
        <v>4607111035370</v>
      </c>
      <c r="E89" s="173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73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20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202"/>
      <c r="N90" s="194" t="s">
        <v>67</v>
      </c>
      <c r="O90" s="195"/>
      <c r="P90" s="195"/>
      <c r="Q90" s="195"/>
      <c r="R90" s="195"/>
      <c r="S90" s="195"/>
      <c r="T90" s="196"/>
      <c r="U90" s="38" t="s">
        <v>66</v>
      </c>
      <c r="V90" s="166">
        <f>IFERROR(SUM(V87:V89),"0")</f>
        <v>10</v>
      </c>
      <c r="W90" s="166">
        <f>IFERROR(SUM(W87:W89),"0")</f>
        <v>10</v>
      </c>
      <c r="X90" s="166">
        <f>IFERROR(IF(X87="",0,X87),"0")+IFERROR(IF(X88="",0,X88),"0")+IFERROR(IF(X89="",0,X89),"0")</f>
        <v>9.3600000000000003E-2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202"/>
      <c r="N91" s="194" t="s">
        <v>67</v>
      </c>
      <c r="O91" s="195"/>
      <c r="P91" s="195"/>
      <c r="Q91" s="195"/>
      <c r="R91" s="195"/>
      <c r="S91" s="195"/>
      <c r="T91" s="196"/>
      <c r="U91" s="38" t="s">
        <v>68</v>
      </c>
      <c r="V91" s="166">
        <f>IFERROR(SUMPRODUCT(V87:V89*H87:H89),"0")</f>
        <v>21.6</v>
      </c>
      <c r="W91" s="166">
        <f>IFERROR(SUMPRODUCT(W87:W89*H87:H89),"0")</f>
        <v>21.6</v>
      </c>
      <c r="X91" s="38"/>
      <c r="Y91" s="167"/>
      <c r="Z91" s="167"/>
    </row>
    <row r="92" spans="1:53" ht="16.5" hidden="1" customHeight="1" x14ac:dyDescent="0.25">
      <c r="A92" s="190" t="s">
        <v>148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1" t="s">
        <v>61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83">
        <v>4607111033970</v>
      </c>
      <c r="E94" s="173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2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2"/>
      <c r="P94" s="172"/>
      <c r="Q94" s="172"/>
      <c r="R94" s="173"/>
      <c r="S94" s="35"/>
      <c r="T94" s="35"/>
      <c r="U94" s="36" t="s">
        <v>66</v>
      </c>
      <c r="V94" s="164">
        <v>70</v>
      </c>
      <c r="W94" s="165">
        <f>IFERROR(IF(V94="","",V94),"")</f>
        <v>70</v>
      </c>
      <c r="X94" s="37">
        <f>IFERROR(IF(V94="","",V94*0.0155),"")</f>
        <v>1.085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3">
        <v>4607111034144</v>
      </c>
      <c r="E95" s="173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2"/>
      <c r="P95" s="172"/>
      <c r="Q95" s="172"/>
      <c r="R95" s="173"/>
      <c r="S95" s="35"/>
      <c r="T95" s="35"/>
      <c r="U95" s="36" t="s">
        <v>66</v>
      </c>
      <c r="V95" s="164">
        <v>259</v>
      </c>
      <c r="W95" s="165">
        <f>IFERROR(IF(V95="","",V95),"")</f>
        <v>259</v>
      </c>
      <c r="X95" s="37">
        <f>IFERROR(IF(V95="","",V95*0.0155),"")</f>
        <v>4.0145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3">
        <v>4607111033987</v>
      </c>
      <c r="E96" s="173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5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2"/>
      <c r="P96" s="172"/>
      <c r="Q96" s="172"/>
      <c r="R96" s="173"/>
      <c r="S96" s="35"/>
      <c r="T96" s="35"/>
      <c r="U96" s="36" t="s">
        <v>66</v>
      </c>
      <c r="V96" s="164">
        <v>40</v>
      </c>
      <c r="W96" s="165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3">
        <v>4607111034151</v>
      </c>
      <c r="E97" s="173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6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2"/>
      <c r="P97" s="172"/>
      <c r="Q97" s="172"/>
      <c r="R97" s="173"/>
      <c r="S97" s="35"/>
      <c r="T97" s="35"/>
      <c r="U97" s="36" t="s">
        <v>66</v>
      </c>
      <c r="V97" s="164">
        <v>258</v>
      </c>
      <c r="W97" s="165">
        <f>IFERROR(IF(V97="","",V97),"")</f>
        <v>258</v>
      </c>
      <c r="X97" s="37">
        <f>IFERROR(IF(V97="","",V97*0.0155),"")</f>
        <v>3.9990000000000001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157</v>
      </c>
      <c r="B98" s="55" t="s">
        <v>158</v>
      </c>
      <c r="C98" s="32">
        <v>4301070958</v>
      </c>
      <c r="D98" s="183">
        <v>4607111038098</v>
      </c>
      <c r="E98" s="173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5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2"/>
      <c r="P98" s="172"/>
      <c r="Q98" s="172"/>
      <c r="R98" s="173"/>
      <c r="S98" s="35"/>
      <c r="T98" s="35"/>
      <c r="U98" s="36" t="s">
        <v>66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201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202"/>
      <c r="N99" s="194" t="s">
        <v>67</v>
      </c>
      <c r="O99" s="195"/>
      <c r="P99" s="195"/>
      <c r="Q99" s="195"/>
      <c r="R99" s="195"/>
      <c r="S99" s="195"/>
      <c r="T99" s="196"/>
      <c r="U99" s="38" t="s">
        <v>66</v>
      </c>
      <c r="V99" s="166">
        <f>IFERROR(SUM(V94:V98),"0")</f>
        <v>627</v>
      </c>
      <c r="W99" s="166">
        <f>IFERROR(SUM(W94:W98),"0")</f>
        <v>627</v>
      </c>
      <c r="X99" s="166">
        <f>IFERROR(IF(X94="",0,X94),"0")+IFERROR(IF(X95="",0,X95),"0")+IFERROR(IF(X96="",0,X96),"0")+IFERROR(IF(X97="",0,X97),"0")+IFERROR(IF(X98="",0,X98),"0")</f>
        <v>9.7185000000000006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202"/>
      <c r="N100" s="194" t="s">
        <v>67</v>
      </c>
      <c r="O100" s="195"/>
      <c r="P100" s="195"/>
      <c r="Q100" s="195"/>
      <c r="R100" s="195"/>
      <c r="S100" s="195"/>
      <c r="T100" s="196"/>
      <c r="U100" s="38" t="s">
        <v>68</v>
      </c>
      <c r="V100" s="166">
        <f>IFERROR(SUMPRODUCT(V94:V98*H94:H98),"0")</f>
        <v>4479.2</v>
      </c>
      <c r="W100" s="166">
        <f>IFERROR(SUMPRODUCT(W94:W98*H94:H98),"0")</f>
        <v>4479.2</v>
      </c>
      <c r="X100" s="38"/>
      <c r="Y100" s="167"/>
      <c r="Z100" s="167"/>
    </row>
    <row r="101" spans="1:53" ht="16.5" hidden="1" customHeight="1" x14ac:dyDescent="0.25">
      <c r="A101" s="190" t="s">
        <v>159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1" t="s">
        <v>119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83">
        <v>4607111034014</v>
      </c>
      <c r="E103" s="173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4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2"/>
      <c r="P103" s="172"/>
      <c r="Q103" s="172"/>
      <c r="R103" s="173"/>
      <c r="S103" s="35"/>
      <c r="T103" s="35"/>
      <c r="U103" s="36" t="s">
        <v>66</v>
      </c>
      <c r="V103" s="164">
        <v>188</v>
      </c>
      <c r="W103" s="165">
        <f>IFERROR(IF(V103="","",V103),"")</f>
        <v>188</v>
      </c>
      <c r="X103" s="37">
        <f>IFERROR(IF(V103="","",V103*0.01788),"")</f>
        <v>3.36144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83">
        <v>4607111033994</v>
      </c>
      <c r="E104" s="173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2"/>
      <c r="P104" s="172"/>
      <c r="Q104" s="172"/>
      <c r="R104" s="173"/>
      <c r="S104" s="35"/>
      <c r="T104" s="35"/>
      <c r="U104" s="36" t="s">
        <v>66</v>
      </c>
      <c r="V104" s="164">
        <v>173</v>
      </c>
      <c r="W104" s="165">
        <f>IFERROR(IF(V104="","",V104),"")</f>
        <v>173</v>
      </c>
      <c r="X104" s="37">
        <f>IFERROR(IF(V104="","",V104*0.01788),"")</f>
        <v>3.0932400000000002</v>
      </c>
      <c r="Y104" s="57"/>
      <c r="Z104" s="58"/>
      <c r="AD104" s="62"/>
      <c r="BA104" s="100" t="s">
        <v>75</v>
      </c>
    </row>
    <row r="105" spans="1:53" x14ac:dyDescent="0.2">
      <c r="A105" s="201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202"/>
      <c r="N105" s="194" t="s">
        <v>67</v>
      </c>
      <c r="O105" s="195"/>
      <c r="P105" s="195"/>
      <c r="Q105" s="195"/>
      <c r="R105" s="195"/>
      <c r="S105" s="195"/>
      <c r="T105" s="196"/>
      <c r="U105" s="38" t="s">
        <v>66</v>
      </c>
      <c r="V105" s="166">
        <f>IFERROR(SUM(V103:V104),"0")</f>
        <v>361</v>
      </c>
      <c r="W105" s="166">
        <f>IFERROR(SUM(W103:W104),"0")</f>
        <v>361</v>
      </c>
      <c r="X105" s="166">
        <f>IFERROR(IF(X103="",0,X103),"0")+IFERROR(IF(X104="",0,X104),"0")</f>
        <v>6.4546799999999998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202"/>
      <c r="N106" s="194" t="s">
        <v>67</v>
      </c>
      <c r="O106" s="195"/>
      <c r="P106" s="195"/>
      <c r="Q106" s="195"/>
      <c r="R106" s="195"/>
      <c r="S106" s="195"/>
      <c r="T106" s="196"/>
      <c r="U106" s="38" t="s">
        <v>68</v>
      </c>
      <c r="V106" s="166">
        <f>IFERROR(SUMPRODUCT(V103:V104*H103:H104),"0")</f>
        <v>1083</v>
      </c>
      <c r="W106" s="166">
        <f>IFERROR(SUMPRODUCT(W103:W104*H103:H104),"0")</f>
        <v>1083</v>
      </c>
      <c r="X106" s="38"/>
      <c r="Y106" s="167"/>
      <c r="Z106" s="167"/>
    </row>
    <row r="107" spans="1:53" ht="16.5" hidden="1" customHeight="1" x14ac:dyDescent="0.25">
      <c r="A107" s="190" t="s">
        <v>164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1" t="s">
        <v>119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83">
        <v>4607111034199</v>
      </c>
      <c r="E109" s="173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3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2"/>
      <c r="P109" s="172"/>
      <c r="Q109" s="172"/>
      <c r="R109" s="173"/>
      <c r="S109" s="35"/>
      <c r="T109" s="35"/>
      <c r="U109" s="36" t="s">
        <v>66</v>
      </c>
      <c r="V109" s="164">
        <v>120</v>
      </c>
      <c r="W109" s="165">
        <f>IFERROR(IF(V109="","",V109),"")</f>
        <v>120</v>
      </c>
      <c r="X109" s="37">
        <f>IFERROR(IF(V109="","",V109*0.01788),"")</f>
        <v>2.1456</v>
      </c>
      <c r="Y109" s="57"/>
      <c r="Z109" s="58"/>
      <c r="AD109" s="62"/>
      <c r="BA109" s="101" t="s">
        <v>75</v>
      </c>
    </row>
    <row r="110" spans="1:53" x14ac:dyDescent="0.2">
      <c r="A110" s="201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202"/>
      <c r="N110" s="194" t="s">
        <v>67</v>
      </c>
      <c r="O110" s="195"/>
      <c r="P110" s="195"/>
      <c r="Q110" s="195"/>
      <c r="R110" s="195"/>
      <c r="S110" s="195"/>
      <c r="T110" s="196"/>
      <c r="U110" s="38" t="s">
        <v>66</v>
      </c>
      <c r="V110" s="166">
        <f>IFERROR(SUM(V109:V109),"0")</f>
        <v>120</v>
      </c>
      <c r="W110" s="166">
        <f>IFERROR(SUM(W109:W109),"0")</f>
        <v>120</v>
      </c>
      <c r="X110" s="166">
        <f>IFERROR(IF(X109="",0,X109),"0")</f>
        <v>2.1456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202"/>
      <c r="N111" s="194" t="s">
        <v>67</v>
      </c>
      <c r="O111" s="195"/>
      <c r="P111" s="195"/>
      <c r="Q111" s="195"/>
      <c r="R111" s="195"/>
      <c r="S111" s="195"/>
      <c r="T111" s="196"/>
      <c r="U111" s="38" t="s">
        <v>68</v>
      </c>
      <c r="V111" s="166">
        <f>IFERROR(SUMPRODUCT(V109:V109*H109:H109),"0")</f>
        <v>360</v>
      </c>
      <c r="W111" s="166">
        <f>IFERROR(SUMPRODUCT(W109:W109*H109:H109),"0")</f>
        <v>360</v>
      </c>
      <c r="X111" s="38"/>
      <c r="Y111" s="167"/>
      <c r="Z111" s="167"/>
    </row>
    <row r="112" spans="1:53" ht="16.5" hidden="1" customHeight="1" x14ac:dyDescent="0.25">
      <c r="A112" s="190" t="s">
        <v>167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1" t="s">
        <v>119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83">
        <v>4607111034670</v>
      </c>
      <c r="E114" s="173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4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2"/>
      <c r="P114" s="172"/>
      <c r="Q114" s="172"/>
      <c r="R114" s="173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83">
        <v>4607111034687</v>
      </c>
      <c r="E115" s="173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6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2"/>
      <c r="P115" s="172"/>
      <c r="Q115" s="172"/>
      <c r="R115" s="173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83">
        <v>4607111034380</v>
      </c>
      <c r="E116" s="173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33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2"/>
      <c r="P116" s="172"/>
      <c r="Q116" s="172"/>
      <c r="R116" s="173"/>
      <c r="S116" s="35"/>
      <c r="T116" s="35"/>
      <c r="U116" s="36" t="s">
        <v>66</v>
      </c>
      <c r="V116" s="164">
        <v>20</v>
      </c>
      <c r="W116" s="165">
        <f>IFERROR(IF(V116="","",V116),"")</f>
        <v>20</v>
      </c>
      <c r="X116" s="37">
        <f>IFERROR(IF(V116="","",V116*0.01788),"")</f>
        <v>0.35760000000000003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83">
        <v>4607111034397</v>
      </c>
      <c r="E117" s="173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2"/>
      <c r="P117" s="172"/>
      <c r="Q117" s="172"/>
      <c r="R117" s="173"/>
      <c r="S117" s="35"/>
      <c r="T117" s="35"/>
      <c r="U117" s="36" t="s">
        <v>66</v>
      </c>
      <c r="V117" s="164">
        <v>74</v>
      </c>
      <c r="W117" s="165">
        <f>IFERROR(IF(V117="","",V117),"")</f>
        <v>74</v>
      </c>
      <c r="X117" s="37">
        <f>IFERROR(IF(V117="","",V117*0.01788),"")</f>
        <v>1.3231200000000001</v>
      </c>
      <c r="Y117" s="57"/>
      <c r="Z117" s="58"/>
      <c r="AD117" s="62"/>
      <c r="BA117" s="105" t="s">
        <v>75</v>
      </c>
    </row>
    <row r="118" spans="1:53" x14ac:dyDescent="0.2">
      <c r="A118" s="201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202"/>
      <c r="N118" s="194" t="s">
        <v>67</v>
      </c>
      <c r="O118" s="195"/>
      <c r="P118" s="195"/>
      <c r="Q118" s="195"/>
      <c r="R118" s="195"/>
      <c r="S118" s="195"/>
      <c r="T118" s="196"/>
      <c r="U118" s="38" t="s">
        <v>66</v>
      </c>
      <c r="V118" s="166">
        <f>IFERROR(SUM(V114:V117),"0")</f>
        <v>94</v>
      </c>
      <c r="W118" s="166">
        <f>IFERROR(SUM(W114:W117),"0")</f>
        <v>94</v>
      </c>
      <c r="X118" s="166">
        <f>IFERROR(IF(X114="",0,X114),"0")+IFERROR(IF(X115="",0,X115),"0")+IFERROR(IF(X116="",0,X116),"0")+IFERROR(IF(X117="",0,X117),"0")</f>
        <v>1.68072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202"/>
      <c r="N119" s="194" t="s">
        <v>67</v>
      </c>
      <c r="O119" s="195"/>
      <c r="P119" s="195"/>
      <c r="Q119" s="195"/>
      <c r="R119" s="195"/>
      <c r="S119" s="195"/>
      <c r="T119" s="196"/>
      <c r="U119" s="38" t="s">
        <v>68</v>
      </c>
      <c r="V119" s="166">
        <f>IFERROR(SUMPRODUCT(V114:V117*H114:H117),"0")</f>
        <v>282</v>
      </c>
      <c r="W119" s="166">
        <f>IFERROR(SUMPRODUCT(W114:W117*H114:H117),"0")</f>
        <v>282</v>
      </c>
      <c r="X119" s="38"/>
      <c r="Y119" s="167"/>
      <c r="Z119" s="167"/>
    </row>
    <row r="120" spans="1:53" ht="16.5" hidden="1" customHeight="1" x14ac:dyDescent="0.25">
      <c r="A120" s="190" t="s">
        <v>177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1" t="s">
        <v>119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83">
        <v>4607111035806</v>
      </c>
      <c r="E122" s="173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2"/>
      <c r="P122" s="172"/>
      <c r="Q122" s="172"/>
      <c r="R122" s="173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201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202"/>
      <c r="N123" s="194" t="s">
        <v>67</v>
      </c>
      <c r="O123" s="195"/>
      <c r="P123" s="195"/>
      <c r="Q123" s="195"/>
      <c r="R123" s="195"/>
      <c r="S123" s="195"/>
      <c r="T123" s="196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202"/>
      <c r="N124" s="194" t="s">
        <v>67</v>
      </c>
      <c r="O124" s="195"/>
      <c r="P124" s="195"/>
      <c r="Q124" s="195"/>
      <c r="R124" s="195"/>
      <c r="S124" s="195"/>
      <c r="T124" s="196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0" t="s">
        <v>180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1" t="s">
        <v>181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83">
        <v>4607111035639</v>
      </c>
      <c r="E127" s="173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3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2"/>
      <c r="P127" s="172"/>
      <c r="Q127" s="172"/>
      <c r="R127" s="173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83">
        <v>4607111035646</v>
      </c>
      <c r="E128" s="173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34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2"/>
      <c r="P128" s="172"/>
      <c r="Q128" s="172"/>
      <c r="R128" s="173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201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202"/>
      <c r="N129" s="194" t="s">
        <v>67</v>
      </c>
      <c r="O129" s="195"/>
      <c r="P129" s="195"/>
      <c r="Q129" s="195"/>
      <c r="R129" s="195"/>
      <c r="S129" s="195"/>
      <c r="T129" s="196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202"/>
      <c r="N130" s="194" t="s">
        <v>67</v>
      </c>
      <c r="O130" s="195"/>
      <c r="P130" s="195"/>
      <c r="Q130" s="195"/>
      <c r="R130" s="195"/>
      <c r="S130" s="195"/>
      <c r="T130" s="196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0" t="s">
        <v>188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1" t="s">
        <v>119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83">
        <v>4607111036568</v>
      </c>
      <c r="E133" s="173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2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2"/>
      <c r="P133" s="172"/>
      <c r="Q133" s="172"/>
      <c r="R133" s="173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201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202"/>
      <c r="N134" s="194" t="s">
        <v>67</v>
      </c>
      <c r="O134" s="195"/>
      <c r="P134" s="195"/>
      <c r="Q134" s="195"/>
      <c r="R134" s="195"/>
      <c r="S134" s="195"/>
      <c r="T134" s="196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202"/>
      <c r="N135" s="194" t="s">
        <v>67</v>
      </c>
      <c r="O135" s="195"/>
      <c r="P135" s="195"/>
      <c r="Q135" s="195"/>
      <c r="R135" s="195"/>
      <c r="S135" s="195"/>
      <c r="T135" s="196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192" t="s">
        <v>191</v>
      </c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49"/>
      <c r="Z136" s="49"/>
    </row>
    <row r="137" spans="1:53" ht="16.5" hidden="1" customHeight="1" x14ac:dyDescent="0.25">
      <c r="A137" s="190" t="s">
        <v>192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1" t="s">
        <v>181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193</v>
      </c>
      <c r="B139" s="55" t="s">
        <v>194</v>
      </c>
      <c r="C139" s="32">
        <v>4301071010</v>
      </c>
      <c r="D139" s="183">
        <v>4607111037701</v>
      </c>
      <c r="E139" s="173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2"/>
      <c r="P139" s="172"/>
      <c r="Q139" s="172"/>
      <c r="R139" s="173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20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202"/>
      <c r="N140" s="194" t="s">
        <v>67</v>
      </c>
      <c r="O140" s="195"/>
      <c r="P140" s="195"/>
      <c r="Q140" s="195"/>
      <c r="R140" s="195"/>
      <c r="S140" s="195"/>
      <c r="T140" s="196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202"/>
      <c r="N141" s="194" t="s">
        <v>67</v>
      </c>
      <c r="O141" s="195"/>
      <c r="P141" s="195"/>
      <c r="Q141" s="195"/>
      <c r="R141" s="195"/>
      <c r="S141" s="195"/>
      <c r="T141" s="196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0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1" t="s">
        <v>61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196</v>
      </c>
      <c r="B144" s="55" t="s">
        <v>197</v>
      </c>
      <c r="C144" s="32">
        <v>4301071026</v>
      </c>
      <c r="D144" s="183">
        <v>4607111036384</v>
      </c>
      <c r="E144" s="173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336" t="s">
        <v>198</v>
      </c>
      <c r="O144" s="172"/>
      <c r="P144" s="172"/>
      <c r="Q144" s="172"/>
      <c r="R144" s="173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199</v>
      </c>
      <c r="B145" s="55" t="s">
        <v>200</v>
      </c>
      <c r="C145" s="32">
        <v>4301070956</v>
      </c>
      <c r="D145" s="183">
        <v>4640242180250</v>
      </c>
      <c r="E145" s="173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300" t="s">
        <v>201</v>
      </c>
      <c r="O145" s="172"/>
      <c r="P145" s="172"/>
      <c r="Q145" s="172"/>
      <c r="R145" s="173"/>
      <c r="S145" s="35"/>
      <c r="T145" s="35"/>
      <c r="U145" s="36" t="s">
        <v>66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202</v>
      </c>
      <c r="B146" s="55" t="s">
        <v>203</v>
      </c>
      <c r="C146" s="32">
        <v>4301071028</v>
      </c>
      <c r="D146" s="183">
        <v>4607111036216</v>
      </c>
      <c r="E146" s="173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21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2"/>
      <c r="P146" s="172"/>
      <c r="Q146" s="172"/>
      <c r="R146" s="173"/>
      <c r="S146" s="35"/>
      <c r="T146" s="35"/>
      <c r="U146" s="36" t="s">
        <v>66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204</v>
      </c>
      <c r="B147" s="55" t="s">
        <v>205</v>
      </c>
      <c r="C147" s="32">
        <v>4301071027</v>
      </c>
      <c r="D147" s="183">
        <v>4607111036278</v>
      </c>
      <c r="E147" s="173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57" t="s">
        <v>206</v>
      </c>
      <c r="O147" s="172"/>
      <c r="P147" s="172"/>
      <c r="Q147" s="172"/>
      <c r="R147" s="173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201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202"/>
      <c r="N148" s="194" t="s">
        <v>67</v>
      </c>
      <c r="O148" s="195"/>
      <c r="P148" s="195"/>
      <c r="Q148" s="195"/>
      <c r="R148" s="195"/>
      <c r="S148" s="195"/>
      <c r="T148" s="196"/>
      <c r="U148" s="38" t="s">
        <v>66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hidden="1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202"/>
      <c r="N149" s="194" t="s">
        <v>67</v>
      </c>
      <c r="O149" s="195"/>
      <c r="P149" s="195"/>
      <c r="Q149" s="195"/>
      <c r="R149" s="195"/>
      <c r="S149" s="195"/>
      <c r="T149" s="196"/>
      <c r="U149" s="38" t="s">
        <v>68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hidden="1" customHeight="1" x14ac:dyDescent="0.25">
      <c r="A150" s="181" t="s">
        <v>207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208</v>
      </c>
      <c r="B151" s="55" t="s">
        <v>209</v>
      </c>
      <c r="C151" s="32">
        <v>4301080153</v>
      </c>
      <c r="D151" s="183">
        <v>4607111036827</v>
      </c>
      <c r="E151" s="173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2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2"/>
      <c r="P151" s="172"/>
      <c r="Q151" s="172"/>
      <c r="R151" s="173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210</v>
      </c>
      <c r="B152" s="55" t="s">
        <v>211</v>
      </c>
      <c r="C152" s="32">
        <v>4301080154</v>
      </c>
      <c r="D152" s="183">
        <v>4607111036834</v>
      </c>
      <c r="E152" s="173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2"/>
      <c r="P152" s="172"/>
      <c r="Q152" s="172"/>
      <c r="R152" s="173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201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202"/>
      <c r="N153" s="194" t="s">
        <v>67</v>
      </c>
      <c r="O153" s="195"/>
      <c r="P153" s="195"/>
      <c r="Q153" s="195"/>
      <c r="R153" s="195"/>
      <c r="S153" s="195"/>
      <c r="T153" s="196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202"/>
      <c r="N154" s="194" t="s">
        <v>67</v>
      </c>
      <c r="O154" s="195"/>
      <c r="P154" s="195"/>
      <c r="Q154" s="195"/>
      <c r="R154" s="195"/>
      <c r="S154" s="195"/>
      <c r="T154" s="196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192" t="s">
        <v>212</v>
      </c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49"/>
      <c r="Z155" s="49"/>
    </row>
    <row r="156" spans="1:53" ht="16.5" hidden="1" customHeight="1" x14ac:dyDescent="0.25">
      <c r="A156" s="190" t="s">
        <v>213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1" t="s">
        <v>71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83">
        <v>4607111035721</v>
      </c>
      <c r="E158" s="173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6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2"/>
      <c r="P158" s="172"/>
      <c r="Q158" s="172"/>
      <c r="R158" s="173"/>
      <c r="S158" s="35"/>
      <c r="T158" s="35"/>
      <c r="U158" s="36" t="s">
        <v>66</v>
      </c>
      <c r="V158" s="164">
        <v>80</v>
      </c>
      <c r="W158" s="165">
        <f>IFERROR(IF(V158="","",V158),"")</f>
        <v>80</v>
      </c>
      <c r="X158" s="37">
        <f>IFERROR(IF(V158="","",V158*0.01788),"")</f>
        <v>1.4304000000000001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83">
        <v>4607111035691</v>
      </c>
      <c r="E159" s="173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6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2"/>
      <c r="P159" s="172"/>
      <c r="Q159" s="172"/>
      <c r="R159" s="173"/>
      <c r="S159" s="35"/>
      <c r="T159" s="35"/>
      <c r="U159" s="36" t="s">
        <v>66</v>
      </c>
      <c r="V159" s="164">
        <v>120</v>
      </c>
      <c r="W159" s="165">
        <f>IFERROR(IF(V159="","",V159),"")</f>
        <v>120</v>
      </c>
      <c r="X159" s="37">
        <f>IFERROR(IF(V159="","",V159*0.01788),"")</f>
        <v>2.1456</v>
      </c>
      <c r="Y159" s="57"/>
      <c r="Z159" s="58"/>
      <c r="AD159" s="62"/>
      <c r="BA159" s="118" t="s">
        <v>75</v>
      </c>
    </row>
    <row r="160" spans="1:53" x14ac:dyDescent="0.2">
      <c r="A160" s="201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202"/>
      <c r="N160" s="194" t="s">
        <v>67</v>
      </c>
      <c r="O160" s="195"/>
      <c r="P160" s="195"/>
      <c r="Q160" s="195"/>
      <c r="R160" s="195"/>
      <c r="S160" s="195"/>
      <c r="T160" s="196"/>
      <c r="U160" s="38" t="s">
        <v>66</v>
      </c>
      <c r="V160" s="166">
        <f>IFERROR(SUM(V158:V159),"0")</f>
        <v>200</v>
      </c>
      <c r="W160" s="166">
        <f>IFERROR(SUM(W158:W159),"0")</f>
        <v>200</v>
      </c>
      <c r="X160" s="166">
        <f>IFERROR(IF(X158="",0,X158),"0")+IFERROR(IF(X159="",0,X159),"0")</f>
        <v>3.5760000000000001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202"/>
      <c r="N161" s="194" t="s">
        <v>67</v>
      </c>
      <c r="O161" s="195"/>
      <c r="P161" s="195"/>
      <c r="Q161" s="195"/>
      <c r="R161" s="195"/>
      <c r="S161" s="195"/>
      <c r="T161" s="196"/>
      <c r="U161" s="38" t="s">
        <v>68</v>
      </c>
      <c r="V161" s="166">
        <f>IFERROR(SUMPRODUCT(V158:V159*H158:H159),"0")</f>
        <v>600</v>
      </c>
      <c r="W161" s="166">
        <f>IFERROR(SUMPRODUCT(W158:W159*H158:H159),"0")</f>
        <v>600</v>
      </c>
      <c r="X161" s="38"/>
      <c r="Y161" s="167"/>
      <c r="Z161" s="167"/>
    </row>
    <row r="162" spans="1:53" ht="16.5" hidden="1" customHeight="1" x14ac:dyDescent="0.25">
      <c r="A162" s="190" t="s">
        <v>218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1" t="s">
        <v>218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219</v>
      </c>
      <c r="B164" s="55" t="s">
        <v>220</v>
      </c>
      <c r="C164" s="32">
        <v>4301133002</v>
      </c>
      <c r="D164" s="183">
        <v>4607111035783</v>
      </c>
      <c r="E164" s="173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22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2"/>
      <c r="P164" s="172"/>
      <c r="Q164" s="172"/>
      <c r="R164" s="173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201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202"/>
      <c r="N165" s="194" t="s">
        <v>67</v>
      </c>
      <c r="O165" s="195"/>
      <c r="P165" s="195"/>
      <c r="Q165" s="195"/>
      <c r="R165" s="195"/>
      <c r="S165" s="195"/>
      <c r="T165" s="196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202"/>
      <c r="N166" s="194" t="s">
        <v>67</v>
      </c>
      <c r="O166" s="195"/>
      <c r="P166" s="195"/>
      <c r="Q166" s="195"/>
      <c r="R166" s="195"/>
      <c r="S166" s="195"/>
      <c r="T166" s="196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0" t="s">
        <v>212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1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222</v>
      </c>
      <c r="B169" s="55" t="s">
        <v>223</v>
      </c>
      <c r="C169" s="32">
        <v>4301051319</v>
      </c>
      <c r="D169" s="183">
        <v>4680115881204</v>
      </c>
      <c r="E169" s="173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2"/>
      <c r="P169" s="172"/>
      <c r="Q169" s="172"/>
      <c r="R169" s="173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hidden="1" x14ac:dyDescent="0.2">
      <c r="A170" s="20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202"/>
      <c r="N170" s="194" t="s">
        <v>67</v>
      </c>
      <c r="O170" s="195"/>
      <c r="P170" s="195"/>
      <c r="Q170" s="195"/>
      <c r="R170" s="195"/>
      <c r="S170" s="195"/>
      <c r="T170" s="196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202"/>
      <c r="N171" s="194" t="s">
        <v>67</v>
      </c>
      <c r="O171" s="195"/>
      <c r="P171" s="195"/>
      <c r="Q171" s="195"/>
      <c r="R171" s="195"/>
      <c r="S171" s="195"/>
      <c r="T171" s="196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0" t="s">
        <v>226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1" t="s">
        <v>71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227</v>
      </c>
      <c r="B174" s="55" t="s">
        <v>228</v>
      </c>
      <c r="C174" s="32">
        <v>4301132076</v>
      </c>
      <c r="D174" s="183">
        <v>4607111035721</v>
      </c>
      <c r="E174" s="173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9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2"/>
      <c r="P174" s="172"/>
      <c r="Q174" s="172"/>
      <c r="R174" s="173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229</v>
      </c>
      <c r="B175" s="55" t="s">
        <v>230</v>
      </c>
      <c r="C175" s="32">
        <v>4301132077</v>
      </c>
      <c r="D175" s="183">
        <v>4607111035691</v>
      </c>
      <c r="E175" s="173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331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2"/>
      <c r="P175" s="172"/>
      <c r="Q175" s="172"/>
      <c r="R175" s="173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83">
        <v>4607111038487</v>
      </c>
      <c r="E176" s="173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32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2"/>
      <c r="P176" s="172"/>
      <c r="Q176" s="172"/>
      <c r="R176" s="173"/>
      <c r="S176" s="35"/>
      <c r="T176" s="35"/>
      <c r="U176" s="36" t="s">
        <v>66</v>
      </c>
      <c r="V176" s="164">
        <v>50</v>
      </c>
      <c r="W176" s="165">
        <f>IFERROR(IF(V176="","",V176),"")</f>
        <v>50</v>
      </c>
      <c r="X176" s="37">
        <f>IFERROR(IF(V176="","",V176*0.01788),"")</f>
        <v>0.89400000000000002</v>
      </c>
      <c r="Y176" s="57"/>
      <c r="Z176" s="58"/>
      <c r="AD176" s="62"/>
      <c r="BA176" s="123" t="s">
        <v>75</v>
      </c>
    </row>
    <row r="177" spans="1:53" x14ac:dyDescent="0.2">
      <c r="A177" s="201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202"/>
      <c r="N177" s="194" t="s">
        <v>67</v>
      </c>
      <c r="O177" s="195"/>
      <c r="P177" s="195"/>
      <c r="Q177" s="195"/>
      <c r="R177" s="195"/>
      <c r="S177" s="195"/>
      <c r="T177" s="196"/>
      <c r="U177" s="38" t="s">
        <v>66</v>
      </c>
      <c r="V177" s="166">
        <f>IFERROR(SUM(V174:V176),"0")</f>
        <v>50</v>
      </c>
      <c r="W177" s="166">
        <f>IFERROR(SUM(W174:W176),"0")</f>
        <v>50</v>
      </c>
      <c r="X177" s="166">
        <f>IFERROR(IF(X174="",0,X174),"0")+IFERROR(IF(X175="",0,X175),"0")+IFERROR(IF(X176="",0,X176),"0")</f>
        <v>0.89400000000000002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202"/>
      <c r="N178" s="194" t="s">
        <v>67</v>
      </c>
      <c r="O178" s="195"/>
      <c r="P178" s="195"/>
      <c r="Q178" s="195"/>
      <c r="R178" s="195"/>
      <c r="S178" s="195"/>
      <c r="T178" s="196"/>
      <c r="U178" s="38" t="s">
        <v>68</v>
      </c>
      <c r="V178" s="166">
        <f>IFERROR(SUMPRODUCT(V174:V176*H174:H176),"0")</f>
        <v>150</v>
      </c>
      <c r="W178" s="166">
        <f>IFERROR(SUMPRODUCT(W174:W176*H174:H176),"0")</f>
        <v>150</v>
      </c>
      <c r="X178" s="38"/>
      <c r="Y178" s="167"/>
      <c r="Z178" s="167"/>
    </row>
    <row r="179" spans="1:53" ht="27.75" hidden="1" customHeight="1" x14ac:dyDescent="0.2">
      <c r="A179" s="192" t="s">
        <v>233</v>
      </c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49"/>
      <c r="Z179" s="49"/>
    </row>
    <row r="180" spans="1:53" ht="16.5" hidden="1" customHeight="1" x14ac:dyDescent="0.25">
      <c r="A180" s="190" t="s">
        <v>234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1" t="s">
        <v>61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235</v>
      </c>
      <c r="B182" s="55" t="s">
        <v>236</v>
      </c>
      <c r="C182" s="32">
        <v>4301070913</v>
      </c>
      <c r="D182" s="183">
        <v>4607111036957</v>
      </c>
      <c r="E182" s="173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19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2"/>
      <c r="P182" s="172"/>
      <c r="Q182" s="172"/>
      <c r="R182" s="173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237</v>
      </c>
      <c r="B183" s="55" t="s">
        <v>238</v>
      </c>
      <c r="C183" s="32">
        <v>4301070912</v>
      </c>
      <c r="D183" s="183">
        <v>4607111037213</v>
      </c>
      <c r="E183" s="173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23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2"/>
      <c r="P183" s="172"/>
      <c r="Q183" s="172"/>
      <c r="R183" s="173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201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202"/>
      <c r="N184" s="194" t="s">
        <v>67</v>
      </c>
      <c r="O184" s="195"/>
      <c r="P184" s="195"/>
      <c r="Q184" s="195"/>
      <c r="R184" s="195"/>
      <c r="S184" s="195"/>
      <c r="T184" s="196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202"/>
      <c r="N185" s="194" t="s">
        <v>67</v>
      </c>
      <c r="O185" s="195"/>
      <c r="P185" s="195"/>
      <c r="Q185" s="195"/>
      <c r="R185" s="195"/>
      <c r="S185" s="195"/>
      <c r="T185" s="196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0" t="s">
        <v>239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1" t="s">
        <v>61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83">
        <v>4607111037022</v>
      </c>
      <c r="E188" s="173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2"/>
      <c r="P188" s="172"/>
      <c r="Q188" s="172"/>
      <c r="R188" s="173"/>
      <c r="S188" s="35"/>
      <c r="T188" s="35"/>
      <c r="U188" s="36" t="s">
        <v>66</v>
      </c>
      <c r="V188" s="164">
        <v>110</v>
      </c>
      <c r="W188" s="165">
        <f>IFERROR(IF(V188="","",V188),"")</f>
        <v>110</v>
      </c>
      <c r="X188" s="37">
        <f>IFERROR(IF(V188="","",V188*0.0155),"")</f>
        <v>1.7050000000000001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242</v>
      </c>
      <c r="B189" s="55" t="s">
        <v>243</v>
      </c>
      <c r="C189" s="32">
        <v>4301070990</v>
      </c>
      <c r="D189" s="183">
        <v>4607111038494</v>
      </c>
      <c r="E189" s="173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2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2"/>
      <c r="P189" s="172"/>
      <c r="Q189" s="172"/>
      <c r="R189" s="173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83">
        <v>4607111038135</v>
      </c>
      <c r="E190" s="173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7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2"/>
      <c r="P190" s="172"/>
      <c r="Q190" s="172"/>
      <c r="R190" s="173"/>
      <c r="S190" s="35"/>
      <c r="T190" s="35"/>
      <c r="U190" s="36" t="s">
        <v>66</v>
      </c>
      <c r="V190" s="164">
        <v>10</v>
      </c>
      <c r="W190" s="165">
        <f>IFERROR(IF(V190="","",V190),"")</f>
        <v>10</v>
      </c>
      <c r="X190" s="37">
        <f>IFERROR(IF(V190="","",V190*0.0155),"")</f>
        <v>0.155</v>
      </c>
      <c r="Y190" s="57"/>
      <c r="Z190" s="58"/>
      <c r="AD190" s="62"/>
      <c r="BA190" s="128" t="s">
        <v>1</v>
      </c>
    </row>
    <row r="191" spans="1:53" x14ac:dyDescent="0.2">
      <c r="A191" s="201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202"/>
      <c r="N191" s="194" t="s">
        <v>67</v>
      </c>
      <c r="O191" s="195"/>
      <c r="P191" s="195"/>
      <c r="Q191" s="195"/>
      <c r="R191" s="195"/>
      <c r="S191" s="195"/>
      <c r="T191" s="196"/>
      <c r="U191" s="38" t="s">
        <v>66</v>
      </c>
      <c r="V191" s="166">
        <f>IFERROR(SUM(V188:V190),"0")</f>
        <v>120</v>
      </c>
      <c r="W191" s="166">
        <f>IFERROR(SUM(W188:W190),"0")</f>
        <v>120</v>
      </c>
      <c r="X191" s="166">
        <f>IFERROR(IF(X188="",0,X188),"0")+IFERROR(IF(X189="",0,X189),"0")+IFERROR(IF(X190="",0,X190),"0")</f>
        <v>1.86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202"/>
      <c r="N192" s="194" t="s">
        <v>67</v>
      </c>
      <c r="O192" s="195"/>
      <c r="P192" s="195"/>
      <c r="Q192" s="195"/>
      <c r="R192" s="195"/>
      <c r="S192" s="195"/>
      <c r="T192" s="196"/>
      <c r="U192" s="38" t="s">
        <v>68</v>
      </c>
      <c r="V192" s="166">
        <f>IFERROR(SUMPRODUCT(V188:V190*H188:H190),"0")</f>
        <v>672</v>
      </c>
      <c r="W192" s="166">
        <f>IFERROR(SUMPRODUCT(W188:W190*H188:H190),"0")</f>
        <v>672</v>
      </c>
      <c r="X192" s="38"/>
      <c r="Y192" s="167"/>
      <c r="Z192" s="167"/>
    </row>
    <row r="193" spans="1:53" ht="16.5" hidden="1" customHeight="1" x14ac:dyDescent="0.25">
      <c r="A193" s="190" t="s">
        <v>246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1" t="s">
        <v>61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247</v>
      </c>
      <c r="B195" s="55" t="s">
        <v>248</v>
      </c>
      <c r="C195" s="32">
        <v>4301070915</v>
      </c>
      <c r="D195" s="183">
        <v>4607111035882</v>
      </c>
      <c r="E195" s="173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33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2"/>
      <c r="P195" s="172"/>
      <c r="Q195" s="172"/>
      <c r="R195" s="173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249</v>
      </c>
      <c r="B196" s="55" t="s">
        <v>250</v>
      </c>
      <c r="C196" s="32">
        <v>4301070921</v>
      </c>
      <c r="D196" s="183">
        <v>4607111035905</v>
      </c>
      <c r="E196" s="173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2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2"/>
      <c r="P196" s="172"/>
      <c r="Q196" s="172"/>
      <c r="R196" s="173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251</v>
      </c>
      <c r="B197" s="55" t="s">
        <v>252</v>
      </c>
      <c r="C197" s="32">
        <v>4301070917</v>
      </c>
      <c r="D197" s="183">
        <v>4607111035912</v>
      </c>
      <c r="E197" s="173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7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2"/>
      <c r="P197" s="172"/>
      <c r="Q197" s="172"/>
      <c r="R197" s="173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83">
        <v>4607111035929</v>
      </c>
      <c r="E198" s="173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2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2"/>
      <c r="P198" s="172"/>
      <c r="Q198" s="172"/>
      <c r="R198" s="173"/>
      <c r="S198" s="35"/>
      <c r="T198" s="35"/>
      <c r="U198" s="36" t="s">
        <v>66</v>
      </c>
      <c r="V198" s="164">
        <v>15</v>
      </c>
      <c r="W198" s="165">
        <f>IFERROR(IF(V198="","",V198),"")</f>
        <v>15</v>
      </c>
      <c r="X198" s="37">
        <f>IFERROR(IF(V198="","",V198*0.0155),"")</f>
        <v>0.23249999999999998</v>
      </c>
      <c r="Y198" s="57"/>
      <c r="Z198" s="58"/>
      <c r="AD198" s="62"/>
      <c r="BA198" s="132" t="s">
        <v>1</v>
      </c>
    </row>
    <row r="199" spans="1:53" x14ac:dyDescent="0.2">
      <c r="A199" s="201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202"/>
      <c r="N199" s="194" t="s">
        <v>67</v>
      </c>
      <c r="O199" s="195"/>
      <c r="P199" s="195"/>
      <c r="Q199" s="195"/>
      <c r="R199" s="195"/>
      <c r="S199" s="195"/>
      <c r="T199" s="196"/>
      <c r="U199" s="38" t="s">
        <v>66</v>
      </c>
      <c r="V199" s="166">
        <f>IFERROR(SUM(V195:V198),"0")</f>
        <v>15</v>
      </c>
      <c r="W199" s="166">
        <f>IFERROR(SUM(W195:W198),"0")</f>
        <v>15</v>
      </c>
      <c r="X199" s="166">
        <f>IFERROR(IF(X195="",0,X195),"0")+IFERROR(IF(X196="",0,X196),"0")+IFERROR(IF(X197="",0,X197),"0")+IFERROR(IF(X198="",0,X198),"0")</f>
        <v>0.23249999999999998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202"/>
      <c r="N200" s="194" t="s">
        <v>67</v>
      </c>
      <c r="O200" s="195"/>
      <c r="P200" s="195"/>
      <c r="Q200" s="195"/>
      <c r="R200" s="195"/>
      <c r="S200" s="195"/>
      <c r="T200" s="196"/>
      <c r="U200" s="38" t="s">
        <v>68</v>
      </c>
      <c r="V200" s="166">
        <f>IFERROR(SUMPRODUCT(V195:V198*H195:H198),"0")</f>
        <v>108</v>
      </c>
      <c r="W200" s="166">
        <f>IFERROR(SUMPRODUCT(W195:W198*H195:H198),"0")</f>
        <v>108</v>
      </c>
      <c r="X200" s="38"/>
      <c r="Y200" s="167"/>
      <c r="Z200" s="167"/>
    </row>
    <row r="201" spans="1:53" ht="16.5" hidden="1" customHeight="1" x14ac:dyDescent="0.25">
      <c r="A201" s="190" t="s">
        <v>255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1" t="s">
        <v>221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256</v>
      </c>
      <c r="B203" s="55" t="s">
        <v>257</v>
      </c>
      <c r="C203" s="32">
        <v>4301051320</v>
      </c>
      <c r="D203" s="183">
        <v>4680115881334</v>
      </c>
      <c r="E203" s="173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24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2"/>
      <c r="P203" s="172"/>
      <c r="Q203" s="172"/>
      <c r="R203" s="173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hidden="1" x14ac:dyDescent="0.2">
      <c r="A204" s="201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202"/>
      <c r="N204" s="194" t="s">
        <v>67</v>
      </c>
      <c r="O204" s="195"/>
      <c r="P204" s="195"/>
      <c r="Q204" s="195"/>
      <c r="R204" s="195"/>
      <c r="S204" s="195"/>
      <c r="T204" s="196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202"/>
      <c r="N205" s="194" t="s">
        <v>67</v>
      </c>
      <c r="O205" s="195"/>
      <c r="P205" s="195"/>
      <c r="Q205" s="195"/>
      <c r="R205" s="195"/>
      <c r="S205" s="195"/>
      <c r="T205" s="196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0" t="s">
        <v>258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1" t="s">
        <v>61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259</v>
      </c>
      <c r="B208" s="55" t="s">
        <v>260</v>
      </c>
      <c r="C208" s="32">
        <v>4301070874</v>
      </c>
      <c r="D208" s="183">
        <v>4607111035332</v>
      </c>
      <c r="E208" s="173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2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2"/>
      <c r="P208" s="172"/>
      <c r="Q208" s="172"/>
      <c r="R208" s="173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261</v>
      </c>
      <c r="B209" s="55" t="s">
        <v>262</v>
      </c>
      <c r="C209" s="32">
        <v>4301070873</v>
      </c>
      <c r="D209" s="183">
        <v>4607111035080</v>
      </c>
      <c r="E209" s="173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25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2"/>
      <c r="P209" s="172"/>
      <c r="Q209" s="172"/>
      <c r="R209" s="173"/>
      <c r="S209" s="35"/>
      <c r="T209" s="35"/>
      <c r="U209" s="36" t="s">
        <v>66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201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202"/>
      <c r="N210" s="194" t="s">
        <v>67</v>
      </c>
      <c r="O210" s="195"/>
      <c r="P210" s="195"/>
      <c r="Q210" s="195"/>
      <c r="R210" s="195"/>
      <c r="S210" s="195"/>
      <c r="T210" s="196"/>
      <c r="U210" s="38" t="s">
        <v>66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202"/>
      <c r="N211" s="194" t="s">
        <v>67</v>
      </c>
      <c r="O211" s="195"/>
      <c r="P211" s="195"/>
      <c r="Q211" s="195"/>
      <c r="R211" s="195"/>
      <c r="S211" s="195"/>
      <c r="T211" s="196"/>
      <c r="U211" s="38" t="s">
        <v>68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192" t="s">
        <v>263</v>
      </c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49"/>
      <c r="Z212" s="49"/>
    </row>
    <row r="213" spans="1:53" ht="16.5" hidden="1" customHeight="1" x14ac:dyDescent="0.25">
      <c r="A213" s="190" t="s">
        <v>264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1" t="s">
        <v>61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265</v>
      </c>
      <c r="B215" s="55" t="s">
        <v>266</v>
      </c>
      <c r="C215" s="32">
        <v>4301070941</v>
      </c>
      <c r="D215" s="183">
        <v>4607111036162</v>
      </c>
      <c r="E215" s="173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7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2"/>
      <c r="P215" s="172"/>
      <c r="Q215" s="172"/>
      <c r="R215" s="173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201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202"/>
      <c r="N216" s="194" t="s">
        <v>67</v>
      </c>
      <c r="O216" s="195"/>
      <c r="P216" s="195"/>
      <c r="Q216" s="195"/>
      <c r="R216" s="195"/>
      <c r="S216" s="195"/>
      <c r="T216" s="196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202"/>
      <c r="N217" s="194" t="s">
        <v>67</v>
      </c>
      <c r="O217" s="195"/>
      <c r="P217" s="195"/>
      <c r="Q217" s="195"/>
      <c r="R217" s="195"/>
      <c r="S217" s="195"/>
      <c r="T217" s="196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192" t="s">
        <v>267</v>
      </c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49"/>
      <c r="Z218" s="49"/>
    </row>
    <row r="219" spans="1:53" ht="16.5" hidden="1" customHeight="1" x14ac:dyDescent="0.25">
      <c r="A219" s="190" t="s">
        <v>268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1" t="s">
        <v>61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83">
        <v>4607111035899</v>
      </c>
      <c r="E221" s="173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31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2"/>
      <c r="P221" s="172"/>
      <c r="Q221" s="172"/>
      <c r="R221" s="173"/>
      <c r="S221" s="35"/>
      <c r="T221" s="35"/>
      <c r="U221" s="36" t="s">
        <v>66</v>
      </c>
      <c r="V221" s="164">
        <v>120</v>
      </c>
      <c r="W221" s="165">
        <f>IFERROR(IF(V221="","",V221),"")</f>
        <v>120</v>
      </c>
      <c r="X221" s="37">
        <f>IFERROR(IF(V221="","",V221*0.0155),"")</f>
        <v>1.8599999999999999</v>
      </c>
      <c r="Y221" s="57"/>
      <c r="Z221" s="58"/>
      <c r="AD221" s="62"/>
      <c r="BA221" s="137" t="s">
        <v>1</v>
      </c>
    </row>
    <row r="222" spans="1:53" x14ac:dyDescent="0.2">
      <c r="A222" s="201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202"/>
      <c r="N222" s="194" t="s">
        <v>67</v>
      </c>
      <c r="O222" s="195"/>
      <c r="P222" s="195"/>
      <c r="Q222" s="195"/>
      <c r="R222" s="195"/>
      <c r="S222" s="195"/>
      <c r="T222" s="196"/>
      <c r="U222" s="38" t="s">
        <v>66</v>
      </c>
      <c r="V222" s="166">
        <f>IFERROR(SUM(V221:V221),"0")</f>
        <v>120</v>
      </c>
      <c r="W222" s="166">
        <f>IFERROR(SUM(W221:W221),"0")</f>
        <v>120</v>
      </c>
      <c r="X222" s="166">
        <f>IFERROR(IF(X221="",0,X221),"0")</f>
        <v>1.8599999999999999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202"/>
      <c r="N223" s="194" t="s">
        <v>67</v>
      </c>
      <c r="O223" s="195"/>
      <c r="P223" s="195"/>
      <c r="Q223" s="195"/>
      <c r="R223" s="195"/>
      <c r="S223" s="195"/>
      <c r="T223" s="196"/>
      <c r="U223" s="38" t="s">
        <v>68</v>
      </c>
      <c r="V223" s="166">
        <f>IFERROR(SUMPRODUCT(V221:V221*H221:H221),"0")</f>
        <v>600</v>
      </c>
      <c r="W223" s="166">
        <f>IFERROR(SUMPRODUCT(W221:W221*H221:H221),"0")</f>
        <v>600</v>
      </c>
      <c r="X223" s="38"/>
      <c r="Y223" s="167"/>
      <c r="Z223" s="167"/>
    </row>
    <row r="224" spans="1:53" ht="16.5" hidden="1" customHeight="1" x14ac:dyDescent="0.25">
      <c r="A224" s="190" t="s">
        <v>271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1" t="s">
        <v>61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272</v>
      </c>
      <c r="B226" s="55" t="s">
        <v>273</v>
      </c>
      <c r="C226" s="32">
        <v>4301070870</v>
      </c>
      <c r="D226" s="183">
        <v>4607111036711</v>
      </c>
      <c r="E226" s="173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31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2"/>
      <c r="P226" s="172"/>
      <c r="Q226" s="172"/>
      <c r="R226" s="173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201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202"/>
      <c r="N227" s="194" t="s">
        <v>67</v>
      </c>
      <c r="O227" s="195"/>
      <c r="P227" s="195"/>
      <c r="Q227" s="195"/>
      <c r="R227" s="195"/>
      <c r="S227" s="195"/>
      <c r="T227" s="196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202"/>
      <c r="N228" s="194" t="s">
        <v>67</v>
      </c>
      <c r="O228" s="195"/>
      <c r="P228" s="195"/>
      <c r="Q228" s="195"/>
      <c r="R228" s="195"/>
      <c r="S228" s="195"/>
      <c r="T228" s="196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192" t="s">
        <v>274</v>
      </c>
      <c r="B229" s="193"/>
      <c r="C229" s="193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49"/>
      <c r="Z229" s="49"/>
    </row>
    <row r="230" spans="1:53" ht="16.5" hidden="1" customHeight="1" x14ac:dyDescent="0.25">
      <c r="A230" s="190" t="s">
        <v>275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1" t="s">
        <v>123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276</v>
      </c>
      <c r="B232" s="55" t="s">
        <v>277</v>
      </c>
      <c r="C232" s="32">
        <v>4301131019</v>
      </c>
      <c r="D232" s="183">
        <v>4640242180427</v>
      </c>
      <c r="E232" s="173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56" t="s">
        <v>278</v>
      </c>
      <c r="O232" s="172"/>
      <c r="P232" s="172"/>
      <c r="Q232" s="172"/>
      <c r="R232" s="173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hidden="1" x14ac:dyDescent="0.2">
      <c r="A233" s="201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202"/>
      <c r="N233" s="194" t="s">
        <v>67</v>
      </c>
      <c r="O233" s="195"/>
      <c r="P233" s="195"/>
      <c r="Q233" s="195"/>
      <c r="R233" s="195"/>
      <c r="S233" s="195"/>
      <c r="T233" s="196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202"/>
      <c r="N234" s="194" t="s">
        <v>67</v>
      </c>
      <c r="O234" s="195"/>
      <c r="P234" s="195"/>
      <c r="Q234" s="195"/>
      <c r="R234" s="195"/>
      <c r="S234" s="195"/>
      <c r="T234" s="196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1" t="s">
        <v>71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83">
        <v>4640242180397</v>
      </c>
      <c r="E236" s="173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301" t="s">
        <v>281</v>
      </c>
      <c r="O236" s="172"/>
      <c r="P236" s="172"/>
      <c r="Q236" s="172"/>
      <c r="R236" s="173"/>
      <c r="S236" s="35"/>
      <c r="T236" s="35"/>
      <c r="U236" s="36" t="s">
        <v>66</v>
      </c>
      <c r="V236" s="164">
        <v>17</v>
      </c>
      <c r="W236" s="165">
        <f>IFERROR(IF(V236="","",V236),"")</f>
        <v>17</v>
      </c>
      <c r="X236" s="37">
        <f>IFERROR(IF(V236="","",V236*0.0155),"")</f>
        <v>0.26350000000000001</v>
      </c>
      <c r="Y236" s="57"/>
      <c r="Z236" s="58"/>
      <c r="AD236" s="62"/>
      <c r="BA236" s="140" t="s">
        <v>75</v>
      </c>
    </row>
    <row r="237" spans="1:53" x14ac:dyDescent="0.2">
      <c r="A237" s="201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202"/>
      <c r="N237" s="194" t="s">
        <v>67</v>
      </c>
      <c r="O237" s="195"/>
      <c r="P237" s="195"/>
      <c r="Q237" s="195"/>
      <c r="R237" s="195"/>
      <c r="S237" s="195"/>
      <c r="T237" s="196"/>
      <c r="U237" s="38" t="s">
        <v>66</v>
      </c>
      <c r="V237" s="166">
        <f>IFERROR(SUM(V236:V236),"0")</f>
        <v>17</v>
      </c>
      <c r="W237" s="166">
        <f>IFERROR(SUM(W236:W236),"0")</f>
        <v>17</v>
      </c>
      <c r="X237" s="166">
        <f>IFERROR(IF(X236="",0,X236),"0")</f>
        <v>0.26350000000000001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202"/>
      <c r="N238" s="194" t="s">
        <v>67</v>
      </c>
      <c r="O238" s="195"/>
      <c r="P238" s="195"/>
      <c r="Q238" s="195"/>
      <c r="R238" s="195"/>
      <c r="S238" s="195"/>
      <c r="T238" s="196"/>
      <c r="U238" s="38" t="s">
        <v>68</v>
      </c>
      <c r="V238" s="166">
        <f>IFERROR(SUMPRODUCT(V236:V236*H236:H236),"0")</f>
        <v>102</v>
      </c>
      <c r="W238" s="166">
        <f>IFERROR(SUMPRODUCT(W236:W236*H236:H236),"0")</f>
        <v>102</v>
      </c>
      <c r="X238" s="38"/>
      <c r="Y238" s="167"/>
      <c r="Z238" s="167"/>
    </row>
    <row r="239" spans="1:53" ht="14.25" hidden="1" customHeight="1" x14ac:dyDescent="0.25">
      <c r="A239" s="181" t="s">
        <v>141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282</v>
      </c>
      <c r="B240" s="55" t="s">
        <v>283</v>
      </c>
      <c r="C240" s="32">
        <v>4301136028</v>
      </c>
      <c r="D240" s="183">
        <v>4640242180304</v>
      </c>
      <c r="E240" s="173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55" t="s">
        <v>284</v>
      </c>
      <c r="O240" s="172"/>
      <c r="P240" s="172"/>
      <c r="Q240" s="172"/>
      <c r="R240" s="173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hidden="1" customHeight="1" x14ac:dyDescent="0.25">
      <c r="A241" s="55" t="s">
        <v>285</v>
      </c>
      <c r="B241" s="55" t="s">
        <v>286</v>
      </c>
      <c r="C241" s="32">
        <v>4301136027</v>
      </c>
      <c r="D241" s="183">
        <v>4640242180298</v>
      </c>
      <c r="E241" s="173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64" t="s">
        <v>287</v>
      </c>
      <c r="O241" s="172"/>
      <c r="P241" s="172"/>
      <c r="Q241" s="172"/>
      <c r="R241" s="173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83">
        <v>4640242180236</v>
      </c>
      <c r="E242" s="173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96" t="s">
        <v>290</v>
      </c>
      <c r="O242" s="172"/>
      <c r="P242" s="172"/>
      <c r="Q242" s="172"/>
      <c r="R242" s="173"/>
      <c r="S242" s="35"/>
      <c r="T242" s="35"/>
      <c r="U242" s="36" t="s">
        <v>66</v>
      </c>
      <c r="V242" s="164">
        <v>56</v>
      </c>
      <c r="W242" s="165">
        <f>IFERROR(IF(V242="","",V242),"")</f>
        <v>56</v>
      </c>
      <c r="X242" s="37">
        <f>IFERROR(IF(V242="","",V242*0.0155),"")</f>
        <v>0.86799999999999999</v>
      </c>
      <c r="Y242" s="57"/>
      <c r="Z242" s="58"/>
      <c r="AD242" s="62"/>
      <c r="BA242" s="143" t="s">
        <v>75</v>
      </c>
    </row>
    <row r="243" spans="1:53" ht="27" hidden="1" customHeight="1" x14ac:dyDescent="0.25">
      <c r="A243" s="55" t="s">
        <v>291</v>
      </c>
      <c r="B243" s="55" t="s">
        <v>292</v>
      </c>
      <c r="C243" s="32">
        <v>4301136029</v>
      </c>
      <c r="D243" s="183">
        <v>4640242180410</v>
      </c>
      <c r="E243" s="173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315" t="s">
        <v>293</v>
      </c>
      <c r="O243" s="172"/>
      <c r="P243" s="172"/>
      <c r="Q243" s="172"/>
      <c r="R243" s="173"/>
      <c r="S243" s="35"/>
      <c r="T243" s="35"/>
      <c r="U243" s="36" t="s">
        <v>66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75</v>
      </c>
    </row>
    <row r="244" spans="1:53" x14ac:dyDescent="0.2">
      <c r="A244" s="201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202"/>
      <c r="N244" s="194" t="s">
        <v>67</v>
      </c>
      <c r="O244" s="195"/>
      <c r="P244" s="195"/>
      <c r="Q244" s="195"/>
      <c r="R244" s="195"/>
      <c r="S244" s="195"/>
      <c r="T244" s="196"/>
      <c r="U244" s="38" t="s">
        <v>66</v>
      </c>
      <c r="V244" s="166">
        <f>IFERROR(SUM(V240:V243),"0")</f>
        <v>56</v>
      </c>
      <c r="W244" s="166">
        <f>IFERROR(SUM(W240:W243),"0")</f>
        <v>56</v>
      </c>
      <c r="X244" s="166">
        <f>IFERROR(IF(X240="",0,X240),"0")+IFERROR(IF(X241="",0,X241),"0")+IFERROR(IF(X242="",0,X242),"0")+IFERROR(IF(X243="",0,X243),"0")</f>
        <v>0.86799999999999999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202"/>
      <c r="N245" s="194" t="s">
        <v>67</v>
      </c>
      <c r="O245" s="195"/>
      <c r="P245" s="195"/>
      <c r="Q245" s="195"/>
      <c r="R245" s="195"/>
      <c r="S245" s="195"/>
      <c r="T245" s="196"/>
      <c r="U245" s="38" t="s">
        <v>68</v>
      </c>
      <c r="V245" s="166">
        <f>IFERROR(SUMPRODUCT(V240:V243*H240:H243),"0")</f>
        <v>280</v>
      </c>
      <c r="W245" s="166">
        <f>IFERROR(SUMPRODUCT(W240:W243*H240:H243),"0")</f>
        <v>280</v>
      </c>
      <c r="X245" s="38"/>
      <c r="Y245" s="167"/>
      <c r="Z245" s="167"/>
    </row>
    <row r="246" spans="1:53" ht="14.25" hidden="1" customHeight="1" x14ac:dyDescent="0.25">
      <c r="A246" s="181" t="s">
        <v>119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hidden="1" customHeight="1" x14ac:dyDescent="0.25">
      <c r="A247" s="55" t="s">
        <v>294</v>
      </c>
      <c r="B247" s="55" t="s">
        <v>295</v>
      </c>
      <c r="C247" s="32">
        <v>4301135191</v>
      </c>
      <c r="D247" s="183">
        <v>4640242180373</v>
      </c>
      <c r="E247" s="173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198" t="s">
        <v>296</v>
      </c>
      <c r="O247" s="172"/>
      <c r="P247" s="172"/>
      <c r="Q247" s="172"/>
      <c r="R247" s="173"/>
      <c r="S247" s="35"/>
      <c r="T247" s="35"/>
      <c r="U247" s="36" t="s">
        <v>66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297</v>
      </c>
      <c r="B248" s="55" t="s">
        <v>298</v>
      </c>
      <c r="C248" s="32">
        <v>4301135195</v>
      </c>
      <c r="D248" s="183">
        <v>4640242180366</v>
      </c>
      <c r="E248" s="173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189" t="s">
        <v>299</v>
      </c>
      <c r="O248" s="172"/>
      <c r="P248" s="172"/>
      <c r="Q248" s="172"/>
      <c r="R248" s="173"/>
      <c r="S248" s="35"/>
      <c r="T248" s="35"/>
      <c r="U248" s="36" t="s">
        <v>66</v>
      </c>
      <c r="V248" s="164">
        <v>51</v>
      </c>
      <c r="W248" s="165">
        <f t="shared" si="4"/>
        <v>51</v>
      </c>
      <c r="X248" s="37">
        <f>IFERROR(IF(V248="","",V248*0.00936),"")</f>
        <v>0.47736000000000001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83">
        <v>4640242180335</v>
      </c>
      <c r="E249" s="173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186" t="s">
        <v>302</v>
      </c>
      <c r="O249" s="172"/>
      <c r="P249" s="172"/>
      <c r="Q249" s="172"/>
      <c r="R249" s="173"/>
      <c r="S249" s="35"/>
      <c r="T249" s="35"/>
      <c r="U249" s="36" t="s">
        <v>66</v>
      </c>
      <c r="V249" s="164">
        <v>32</v>
      </c>
      <c r="W249" s="165">
        <f t="shared" si="4"/>
        <v>32</v>
      </c>
      <c r="X249" s="37">
        <f>IFERROR(IF(V249="","",V249*0.00936),"")</f>
        <v>0.29952000000000001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303</v>
      </c>
      <c r="B250" s="55" t="s">
        <v>304</v>
      </c>
      <c r="C250" s="32">
        <v>4301135189</v>
      </c>
      <c r="D250" s="183">
        <v>4640242180342</v>
      </c>
      <c r="E250" s="173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239" t="s">
        <v>305</v>
      </c>
      <c r="O250" s="172"/>
      <c r="P250" s="172"/>
      <c r="Q250" s="172"/>
      <c r="R250" s="173"/>
      <c r="S250" s="35"/>
      <c r="T250" s="35"/>
      <c r="U250" s="36" t="s">
        <v>66</v>
      </c>
      <c r="V250" s="164">
        <v>8</v>
      </c>
      <c r="W250" s="165">
        <f t="shared" si="4"/>
        <v>8</v>
      </c>
      <c r="X250" s="37">
        <f>IFERROR(IF(V250="","",V250*0.00936),"")</f>
        <v>7.4880000000000002E-2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306</v>
      </c>
      <c r="B251" s="55" t="s">
        <v>307</v>
      </c>
      <c r="C251" s="32">
        <v>4301135190</v>
      </c>
      <c r="D251" s="183">
        <v>4640242180359</v>
      </c>
      <c r="E251" s="173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209" t="s">
        <v>308</v>
      </c>
      <c r="O251" s="172"/>
      <c r="P251" s="172"/>
      <c r="Q251" s="172"/>
      <c r="R251" s="173"/>
      <c r="S251" s="35"/>
      <c r="T251" s="35"/>
      <c r="U251" s="36" t="s">
        <v>66</v>
      </c>
      <c r="V251" s="164">
        <v>17</v>
      </c>
      <c r="W251" s="165">
        <f t="shared" si="4"/>
        <v>17</v>
      </c>
      <c r="X251" s="37">
        <f>IFERROR(IF(V251="","",V251*0.00936),"")</f>
        <v>0.15912000000000001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4301135194</v>
      </c>
      <c r="D252" s="183">
        <v>4640242180380</v>
      </c>
      <c r="E252" s="173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334" t="s">
        <v>311</v>
      </c>
      <c r="O252" s="172"/>
      <c r="P252" s="172"/>
      <c r="Q252" s="172"/>
      <c r="R252" s="173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83">
        <v>4640242180380</v>
      </c>
      <c r="E253" s="173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212" t="s">
        <v>314</v>
      </c>
      <c r="O253" s="172"/>
      <c r="P253" s="172"/>
      <c r="Q253" s="172"/>
      <c r="R253" s="173"/>
      <c r="S253" s="35"/>
      <c r="T253" s="35"/>
      <c r="U253" s="36" t="s">
        <v>66</v>
      </c>
      <c r="V253" s="164">
        <v>54</v>
      </c>
      <c r="W253" s="165">
        <f t="shared" si="4"/>
        <v>54</v>
      </c>
      <c r="X253" s="37">
        <f>IFERROR(IF(V253="","",V253*0.00936),"")</f>
        <v>0.50544</v>
      </c>
      <c r="Y253" s="57"/>
      <c r="Z253" s="58"/>
      <c r="AD253" s="62"/>
      <c r="BA253" s="151" t="s">
        <v>75</v>
      </c>
    </row>
    <row r="254" spans="1:53" ht="27" customHeight="1" x14ac:dyDescent="0.25">
      <c r="A254" s="55" t="s">
        <v>315</v>
      </c>
      <c r="B254" s="55" t="s">
        <v>316</v>
      </c>
      <c r="C254" s="32">
        <v>4301135186</v>
      </c>
      <c r="D254" s="183">
        <v>4640242180311</v>
      </c>
      <c r="E254" s="173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244" t="s">
        <v>317</v>
      </c>
      <c r="O254" s="172"/>
      <c r="P254" s="172"/>
      <c r="Q254" s="172"/>
      <c r="R254" s="173"/>
      <c r="S254" s="35"/>
      <c r="T254" s="35"/>
      <c r="U254" s="36" t="s">
        <v>66</v>
      </c>
      <c r="V254" s="164">
        <v>15</v>
      </c>
      <c r="W254" s="165">
        <f t="shared" si="4"/>
        <v>15</v>
      </c>
      <c r="X254" s="37">
        <f>IFERROR(IF(V254="","",V254*0.0155),"")</f>
        <v>0.23249999999999998</v>
      </c>
      <c r="Y254" s="57"/>
      <c r="Z254" s="58"/>
      <c r="AD254" s="62"/>
      <c r="BA254" s="152" t="s">
        <v>75</v>
      </c>
    </row>
    <row r="255" spans="1:53" ht="37.5" hidden="1" customHeight="1" x14ac:dyDescent="0.25">
      <c r="A255" s="55" t="s">
        <v>318</v>
      </c>
      <c r="B255" s="55" t="s">
        <v>319</v>
      </c>
      <c r="C255" s="32">
        <v>4301135187</v>
      </c>
      <c r="D255" s="183">
        <v>4640242180328</v>
      </c>
      <c r="E255" s="173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95" t="s">
        <v>320</v>
      </c>
      <c r="O255" s="172"/>
      <c r="P255" s="172"/>
      <c r="Q255" s="172"/>
      <c r="R255" s="173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4301135193</v>
      </c>
      <c r="D256" s="183">
        <v>4640242180403</v>
      </c>
      <c r="E256" s="173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234" t="s">
        <v>323</v>
      </c>
      <c r="O256" s="172"/>
      <c r="P256" s="172"/>
      <c r="Q256" s="172"/>
      <c r="R256" s="173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customHeight="1" x14ac:dyDescent="0.25">
      <c r="A257" s="55" t="s">
        <v>324</v>
      </c>
      <c r="B257" s="55" t="s">
        <v>325</v>
      </c>
      <c r="C257" s="32">
        <v>4301135153</v>
      </c>
      <c r="D257" s="183">
        <v>4607111037480</v>
      </c>
      <c r="E257" s="173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32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2"/>
      <c r="P257" s="172"/>
      <c r="Q257" s="172"/>
      <c r="R257" s="173"/>
      <c r="S257" s="35"/>
      <c r="T257" s="35"/>
      <c r="U257" s="36" t="s">
        <v>66</v>
      </c>
      <c r="V257" s="164">
        <v>40</v>
      </c>
      <c r="W257" s="165">
        <f t="shared" si="4"/>
        <v>40</v>
      </c>
      <c r="X257" s="37">
        <f>IFERROR(IF(V257="","",V257*0.0155),"")</f>
        <v>0.62</v>
      </c>
      <c r="Y257" s="57"/>
      <c r="Z257" s="58"/>
      <c r="AD257" s="62"/>
      <c r="BA257" s="155" t="s">
        <v>75</v>
      </c>
    </row>
    <row r="258" spans="1:53" ht="27" customHeight="1" x14ac:dyDescent="0.25">
      <c r="A258" s="55" t="s">
        <v>326</v>
      </c>
      <c r="B258" s="55" t="s">
        <v>327</v>
      </c>
      <c r="C258" s="32">
        <v>4301135152</v>
      </c>
      <c r="D258" s="183">
        <v>4607111037473</v>
      </c>
      <c r="E258" s="173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62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2"/>
      <c r="P258" s="172"/>
      <c r="Q258" s="172"/>
      <c r="R258" s="173"/>
      <c r="S258" s="35"/>
      <c r="T258" s="35"/>
      <c r="U258" s="36" t="s">
        <v>66</v>
      </c>
      <c r="V258" s="164">
        <v>40</v>
      </c>
      <c r="W258" s="165">
        <f t="shared" si="4"/>
        <v>40</v>
      </c>
      <c r="X258" s="37">
        <f>IFERROR(IF(V258="","",V258*0.0155),"")</f>
        <v>0.62</v>
      </c>
      <c r="Y258" s="57"/>
      <c r="Z258" s="58"/>
      <c r="AD258" s="62"/>
      <c r="BA258" s="156" t="s">
        <v>75</v>
      </c>
    </row>
    <row r="259" spans="1:53" ht="27" customHeight="1" x14ac:dyDescent="0.25">
      <c r="A259" s="55" t="s">
        <v>328</v>
      </c>
      <c r="B259" s="55" t="s">
        <v>329</v>
      </c>
      <c r="C259" s="32">
        <v>4301135198</v>
      </c>
      <c r="D259" s="183">
        <v>4640242180663</v>
      </c>
      <c r="E259" s="173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184" t="s">
        <v>330</v>
      </c>
      <c r="O259" s="172"/>
      <c r="P259" s="172"/>
      <c r="Q259" s="172"/>
      <c r="R259" s="173"/>
      <c r="S259" s="35"/>
      <c r="T259" s="35"/>
      <c r="U259" s="36" t="s">
        <v>66</v>
      </c>
      <c r="V259" s="164">
        <v>30</v>
      </c>
      <c r="W259" s="165">
        <f t="shared" si="4"/>
        <v>30</v>
      </c>
      <c r="X259" s="37">
        <f>IFERROR(IF(V259="","",V259*0.0155),"")</f>
        <v>0.46499999999999997</v>
      </c>
      <c r="Y259" s="57"/>
      <c r="Z259" s="58"/>
      <c r="AD259" s="62"/>
      <c r="BA259" s="157" t="s">
        <v>75</v>
      </c>
    </row>
    <row r="260" spans="1:53" x14ac:dyDescent="0.2">
      <c r="A260" s="201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202"/>
      <c r="N260" s="194" t="s">
        <v>67</v>
      </c>
      <c r="O260" s="195"/>
      <c r="P260" s="195"/>
      <c r="Q260" s="195"/>
      <c r="R260" s="195"/>
      <c r="S260" s="195"/>
      <c r="T260" s="196"/>
      <c r="U260" s="38" t="s">
        <v>66</v>
      </c>
      <c r="V260" s="166">
        <f>IFERROR(SUM(V247:V259),"0")</f>
        <v>287</v>
      </c>
      <c r="W260" s="166">
        <f>IFERROR(SUM(W247:W259),"0")</f>
        <v>287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3.4538199999999999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202"/>
      <c r="N261" s="194" t="s">
        <v>67</v>
      </c>
      <c r="O261" s="195"/>
      <c r="P261" s="195"/>
      <c r="Q261" s="195"/>
      <c r="R261" s="195"/>
      <c r="S261" s="195"/>
      <c r="T261" s="196"/>
      <c r="U261" s="38" t="s">
        <v>68</v>
      </c>
      <c r="V261" s="166">
        <f>IFERROR(SUMPRODUCT(V247:V259*H247:H259),"0")</f>
        <v>1109.9000000000001</v>
      </c>
      <c r="W261" s="166">
        <f>IFERROR(SUMPRODUCT(W247:W259*H247:H259),"0")</f>
        <v>1109.9000000000001</v>
      </c>
      <c r="X261" s="38"/>
      <c r="Y261" s="167"/>
      <c r="Z261" s="167"/>
    </row>
    <row r="262" spans="1:53" ht="15" customHeight="1" x14ac:dyDescent="0.2">
      <c r="A262" s="310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205"/>
      <c r="N262" s="168" t="s">
        <v>331</v>
      </c>
      <c r="O262" s="169"/>
      <c r="P262" s="169"/>
      <c r="Q262" s="169"/>
      <c r="R262" s="169"/>
      <c r="S262" s="169"/>
      <c r="T262" s="170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13306.1</v>
      </c>
      <c r="W262" s="166">
        <f>IFERROR(W24+W33+W41+W47+W57+W63+W68+W74+W84+W91+W100+W106+W111+W119+W124+W130+W135+W141+W149+W154+W161+W166+W171+W178+W185+W192+W200+W205+W211+W217+W223+W228+W234+W238+W245+W261,"0")</f>
        <v>13306.1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205"/>
      <c r="N263" s="168" t="s">
        <v>332</v>
      </c>
      <c r="O263" s="169"/>
      <c r="P263" s="169"/>
      <c r="Q263" s="169"/>
      <c r="R263" s="169"/>
      <c r="S263" s="169"/>
      <c r="T263" s="170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14481.343000000003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14481.343000000003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205"/>
      <c r="N264" s="168" t="s">
        <v>333</v>
      </c>
      <c r="O264" s="169"/>
      <c r="P264" s="169"/>
      <c r="Q264" s="169"/>
      <c r="R264" s="169"/>
      <c r="S264" s="169"/>
      <c r="T264" s="170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35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35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205"/>
      <c r="N265" s="168" t="s">
        <v>335</v>
      </c>
      <c r="O265" s="169"/>
      <c r="P265" s="169"/>
      <c r="Q265" s="169"/>
      <c r="R265" s="169"/>
      <c r="S265" s="169"/>
      <c r="T265" s="170"/>
      <c r="U265" s="38" t="s">
        <v>68</v>
      </c>
      <c r="V265" s="166">
        <f>GrossWeightTotal+PalletQtyTotal*25</f>
        <v>15356.343000000003</v>
      </c>
      <c r="W265" s="166">
        <f>GrossWeightTotalR+PalletQtyTotalR*25</f>
        <v>15356.343000000003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205"/>
      <c r="N266" s="168" t="s">
        <v>336</v>
      </c>
      <c r="O266" s="169"/>
      <c r="P266" s="169"/>
      <c r="Q266" s="169"/>
      <c r="R266" s="169"/>
      <c r="S266" s="169"/>
      <c r="T266" s="170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2939</v>
      </c>
      <c r="W266" s="166">
        <f>IFERROR(W23+W32+W40+W46+W56+W62+W67+W73+W83+W90+W99+W105+W110+W118+W123+W129+W134+W140+W148+W153+W160+W165+W170+W177+W184+W191+W199+W204+W210+W216+W222+W227+W233+W237+W244+W260,"0")</f>
        <v>2939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205"/>
      <c r="N267" s="168" t="s">
        <v>337</v>
      </c>
      <c r="O267" s="169"/>
      <c r="P267" s="169"/>
      <c r="Q267" s="169"/>
      <c r="R267" s="169"/>
      <c r="S267" s="169"/>
      <c r="T267" s="170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44.215040000000002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207" t="s">
        <v>69</v>
      </c>
      <c r="D269" s="231"/>
      <c r="E269" s="231"/>
      <c r="F269" s="231"/>
      <c r="G269" s="231"/>
      <c r="H269" s="231"/>
      <c r="I269" s="231"/>
      <c r="J269" s="231"/>
      <c r="K269" s="231"/>
      <c r="L269" s="231"/>
      <c r="M269" s="231"/>
      <c r="N269" s="231"/>
      <c r="O269" s="231"/>
      <c r="P269" s="231"/>
      <c r="Q269" s="231"/>
      <c r="R269" s="232"/>
      <c r="S269" s="207" t="s">
        <v>191</v>
      </c>
      <c r="T269" s="232"/>
      <c r="U269" s="207" t="s">
        <v>212</v>
      </c>
      <c r="V269" s="231"/>
      <c r="W269" s="231"/>
      <c r="X269" s="232"/>
      <c r="Y269" s="207" t="s">
        <v>233</v>
      </c>
      <c r="Z269" s="231"/>
      <c r="AA269" s="231"/>
      <c r="AB269" s="231"/>
      <c r="AC269" s="232"/>
      <c r="AD269" s="158" t="s">
        <v>263</v>
      </c>
      <c r="AE269" s="207" t="s">
        <v>267</v>
      </c>
      <c r="AF269" s="232"/>
      <c r="AG269" s="158" t="s">
        <v>274</v>
      </c>
    </row>
    <row r="270" spans="1:53" ht="14.25" customHeight="1" thickTop="1" x14ac:dyDescent="0.2">
      <c r="A270" s="259" t="s">
        <v>340</v>
      </c>
      <c r="B270" s="207" t="s">
        <v>60</v>
      </c>
      <c r="C270" s="207" t="s">
        <v>70</v>
      </c>
      <c r="D270" s="207" t="s">
        <v>82</v>
      </c>
      <c r="E270" s="207" t="s">
        <v>92</v>
      </c>
      <c r="F270" s="207" t="s">
        <v>99</v>
      </c>
      <c r="G270" s="207" t="s">
        <v>112</v>
      </c>
      <c r="H270" s="207" t="s">
        <v>118</v>
      </c>
      <c r="I270" s="207" t="s">
        <v>122</v>
      </c>
      <c r="J270" s="207" t="s">
        <v>128</v>
      </c>
      <c r="K270" s="207" t="s">
        <v>141</v>
      </c>
      <c r="L270" s="207" t="s">
        <v>148</v>
      </c>
      <c r="M270" s="207" t="s">
        <v>159</v>
      </c>
      <c r="N270" s="207" t="s">
        <v>164</v>
      </c>
      <c r="O270" s="207" t="s">
        <v>167</v>
      </c>
      <c r="P270" s="207" t="s">
        <v>177</v>
      </c>
      <c r="Q270" s="207" t="s">
        <v>180</v>
      </c>
      <c r="R270" s="207" t="s">
        <v>188</v>
      </c>
      <c r="S270" s="207" t="s">
        <v>192</v>
      </c>
      <c r="T270" s="207" t="s">
        <v>195</v>
      </c>
      <c r="U270" s="207" t="s">
        <v>213</v>
      </c>
      <c r="V270" s="207" t="s">
        <v>218</v>
      </c>
      <c r="W270" s="207" t="s">
        <v>212</v>
      </c>
      <c r="X270" s="207" t="s">
        <v>226</v>
      </c>
      <c r="Y270" s="207" t="s">
        <v>234</v>
      </c>
      <c r="Z270" s="207" t="s">
        <v>239</v>
      </c>
      <c r="AA270" s="207" t="s">
        <v>246</v>
      </c>
      <c r="AB270" s="207" t="s">
        <v>255</v>
      </c>
      <c r="AC270" s="207" t="s">
        <v>258</v>
      </c>
      <c r="AD270" s="207" t="s">
        <v>264</v>
      </c>
      <c r="AE270" s="207" t="s">
        <v>268</v>
      </c>
      <c r="AF270" s="207" t="s">
        <v>271</v>
      </c>
      <c r="AG270" s="207" t="s">
        <v>275</v>
      </c>
    </row>
    <row r="271" spans="1:53" ht="13.5" customHeight="1" thickBot="1" x14ac:dyDescent="0.25">
      <c r="A271" s="260"/>
      <c r="B271" s="208"/>
      <c r="C271" s="208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  <c r="AA271" s="208"/>
      <c r="AB271" s="208"/>
      <c r="AC271" s="208"/>
      <c r="AD271" s="208"/>
      <c r="AE271" s="208"/>
      <c r="AF271" s="208"/>
      <c r="AG271" s="208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210</v>
      </c>
      <c r="D272" s="47">
        <f>IFERROR(V36*H36,"0")+IFERROR(V37*H37,"0")+IFERROR(V38*H38,"0")+IFERROR(V39*H39,"0")</f>
        <v>150</v>
      </c>
      <c r="E272" s="47">
        <f>IFERROR(V44*H44,"0")+IFERROR(V45*H45,"0")</f>
        <v>120</v>
      </c>
      <c r="F272" s="47">
        <f>IFERROR(V50*H50,"0")+IFERROR(V51*H51,"0")+IFERROR(V52*H52,"0")+IFERROR(V53*H53,"0")+IFERROR(V54*H54,"0")+IFERROR(V55*H55,"0")</f>
        <v>1100</v>
      </c>
      <c r="G272" s="47">
        <f>IFERROR(V60*H60,"0")+IFERROR(V61*H61,"0")</f>
        <v>1000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878.40000000000009</v>
      </c>
      <c r="K272" s="47">
        <f>IFERROR(V87*H87,"0")+IFERROR(V88*H88,"0")+IFERROR(V89*H89,"0")</f>
        <v>21.6</v>
      </c>
      <c r="L272" s="47">
        <f>IFERROR(V94*H94,"0")+IFERROR(V95*H95,"0")+IFERROR(V96*H96,"0")+IFERROR(V97*H97,"0")+IFERROR(V98*H98,"0")</f>
        <v>4479.2</v>
      </c>
      <c r="M272" s="47">
        <f>IFERROR(V103*H103,"0")+IFERROR(V104*H104,"0")</f>
        <v>1083</v>
      </c>
      <c r="N272" s="47">
        <f>IFERROR(V109*H109,"0")</f>
        <v>360</v>
      </c>
      <c r="O272" s="47">
        <f>IFERROR(V114*H114,"0")+IFERROR(V115*H115,"0")+IFERROR(V116*H116,"0")+IFERROR(V117*H117,"0")</f>
        <v>282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600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150</v>
      </c>
      <c r="Y272" s="47">
        <f>IFERROR(V182*H182,"0")+IFERROR(V183*H183,"0")</f>
        <v>0</v>
      </c>
      <c r="Z272" s="47">
        <f>IFERROR(V188*H188,"0")+IFERROR(V189*H189,"0")+IFERROR(V190*H190,"0")</f>
        <v>672</v>
      </c>
      <c r="AA272" s="47">
        <f>IFERROR(V195*H195,"0")+IFERROR(V196*H196,"0")+IFERROR(V197*H197,"0")+IFERROR(V198*H198,"0")</f>
        <v>108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600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1491.9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8109.2</v>
      </c>
      <c r="B275" s="61">
        <f>SUMPRODUCT(--(BA:BA="ПГП"),--(U:U="кор"),H:H,W:W)+SUMPRODUCT(--(BA:BA="ПГП"),--(U:U="кг"),W:W)</f>
        <v>5196.8999999999996</v>
      </c>
      <c r="C275" s="61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83,00"/>
        <filter val="1 100,00"/>
        <filter val="1 109,90"/>
        <filter val="10,00"/>
        <filter val="100,00"/>
        <filter val="102,00"/>
        <filter val="108,00"/>
        <filter val="110,00"/>
        <filter val="114,00"/>
        <filter val="115,00"/>
        <filter val="120,00"/>
        <filter val="13 306,10"/>
        <filter val="14 481,34"/>
        <filter val="140,00"/>
        <filter val="15 356,34"/>
        <filter val="15,00"/>
        <filter val="150,00"/>
        <filter val="153,00"/>
        <filter val="17,00"/>
        <filter val="173,00"/>
        <filter val="188,00"/>
        <filter val="2 939,00"/>
        <filter val="20,00"/>
        <filter val="200,00"/>
        <filter val="21,60"/>
        <filter val="210,00"/>
        <filter val="244,00"/>
        <filter val="25,00"/>
        <filter val="258,00"/>
        <filter val="259,00"/>
        <filter val="280,00"/>
        <filter val="282,00"/>
        <filter val="287,00"/>
        <filter val="30,00"/>
        <filter val="32,00"/>
        <filter val="35"/>
        <filter val="360,00"/>
        <filter val="361,00"/>
        <filter val="4 479,20"/>
        <filter val="40,00"/>
        <filter val="5,00"/>
        <filter val="50,00"/>
        <filter val="51,00"/>
        <filter val="54,00"/>
        <filter val="56,00"/>
        <filter val="60,00"/>
        <filter val="600,00"/>
        <filter val="627,00"/>
        <filter val="672,00"/>
        <filter val="70,00"/>
        <filter val="74,00"/>
        <filter val="8,00"/>
        <filter val="80,00"/>
        <filter val="878,40"/>
        <filter val="94,00"/>
      </filters>
    </filterColumn>
  </autoFilter>
  <mergeCells count="484"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H5:L5"/>
    <mergeCell ref="T10:U10"/>
    <mergeCell ref="N24:T24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D77:E77"/>
    <mergeCell ref="A235:X235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D45:E4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16:M217"/>
    <mergeCell ref="N159:R159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N97:R97"/>
    <mergeCell ref="D215:E215"/>
    <mergeCell ref="A162:X162"/>
    <mergeCell ref="A67:M68"/>
    <mergeCell ref="N37:R37"/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2024-03-13T10:51:09Z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