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20E5DF-C8AB-4233-84D6-9D8CA17002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X507" i="1" s="1"/>
  <c r="N507" i="1"/>
  <c r="V505" i="1"/>
  <c r="V504" i="1"/>
  <c r="W503" i="1"/>
  <c r="X503" i="1" s="1"/>
  <c r="W502" i="1"/>
  <c r="X502" i="1" s="1"/>
  <c r="W501" i="1"/>
  <c r="X501" i="1" s="1"/>
  <c r="W500" i="1"/>
  <c r="W504" i="1" s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W481" i="1" s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X470" i="1"/>
  <c r="W470" i="1"/>
  <c r="N470" i="1"/>
  <c r="V468" i="1"/>
  <c r="V467" i="1"/>
  <c r="W466" i="1"/>
  <c r="X466" i="1" s="1"/>
  <c r="N466" i="1"/>
  <c r="W465" i="1"/>
  <c r="W468" i="1" s="1"/>
  <c r="N465" i="1"/>
  <c r="V463" i="1"/>
  <c r="V462" i="1"/>
  <c r="W461" i="1"/>
  <c r="X461" i="1" s="1"/>
  <c r="W460" i="1"/>
  <c r="X460" i="1" s="1"/>
  <c r="N460" i="1"/>
  <c r="W459" i="1"/>
  <c r="X459" i="1" s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V445" i="1"/>
  <c r="V444" i="1"/>
  <c r="W443" i="1"/>
  <c r="W444" i="1" s="1"/>
  <c r="N443" i="1"/>
  <c r="V441" i="1"/>
  <c r="V440" i="1"/>
  <c r="W439" i="1"/>
  <c r="W440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6" i="1" s="1"/>
  <c r="N429" i="1"/>
  <c r="W427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N418" i="1"/>
  <c r="W417" i="1"/>
  <c r="N417" i="1"/>
  <c r="W415" i="1"/>
  <c r="V415" i="1"/>
  <c r="W414" i="1"/>
  <c r="V414" i="1"/>
  <c r="X413" i="1"/>
  <c r="X414" i="1" s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N390" i="1"/>
  <c r="V388" i="1"/>
  <c r="V387" i="1"/>
  <c r="W386" i="1"/>
  <c r="N386" i="1"/>
  <c r="W385" i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N368" i="1"/>
  <c r="W367" i="1"/>
  <c r="X367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W365" i="1" s="1"/>
  <c r="N360" i="1"/>
  <c r="X359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V347" i="1"/>
  <c r="V346" i="1"/>
  <c r="W345" i="1"/>
  <c r="X345" i="1" s="1"/>
  <c r="N345" i="1"/>
  <c r="W344" i="1"/>
  <c r="W346" i="1" s="1"/>
  <c r="N344" i="1"/>
  <c r="X343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X333" i="1"/>
  <c r="W333" i="1"/>
  <c r="N333" i="1"/>
  <c r="W332" i="1"/>
  <c r="N332" i="1"/>
  <c r="V328" i="1"/>
  <c r="V327" i="1"/>
  <c r="W326" i="1"/>
  <c r="W327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X312" i="1" s="1"/>
  <c r="N312" i="1"/>
  <c r="W311" i="1"/>
  <c r="X311" i="1" s="1"/>
  <c r="N311" i="1"/>
  <c r="W310" i="1"/>
  <c r="W313" i="1" s="1"/>
  <c r="N310" i="1"/>
  <c r="V308" i="1"/>
  <c r="V307" i="1"/>
  <c r="W306" i="1"/>
  <c r="X306" i="1" s="1"/>
  <c r="X307" i="1" s="1"/>
  <c r="N306" i="1"/>
  <c r="V303" i="1"/>
  <c r="V302" i="1"/>
  <c r="W301" i="1"/>
  <c r="X301" i="1" s="1"/>
  <c r="N301" i="1"/>
  <c r="X300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W285" i="1" s="1"/>
  <c r="N282" i="1"/>
  <c r="V280" i="1"/>
  <c r="V279" i="1"/>
  <c r="W278" i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X253" i="1"/>
  <c r="W253" i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W246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X202" i="1" s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X171" i="1" s="1"/>
  <c r="N171" i="1"/>
  <c r="V169" i="1"/>
  <c r="V168" i="1"/>
  <c r="W167" i="1"/>
  <c r="X167" i="1" s="1"/>
  <c r="N167" i="1"/>
  <c r="W166" i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N133" i="1"/>
  <c r="W132" i="1"/>
  <c r="X132" i="1" s="1"/>
  <c r="N132" i="1"/>
  <c r="V129" i="1"/>
  <c r="V128" i="1"/>
  <c r="X127" i="1"/>
  <c r="W127" i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N58" i="1"/>
  <c r="W57" i="1"/>
  <c r="X57" i="1" s="1"/>
  <c r="N57" i="1"/>
  <c r="W56" i="1"/>
  <c r="W60" i="1" s="1"/>
  <c r="N56" i="1"/>
  <c r="V53" i="1"/>
  <c r="V52" i="1"/>
  <c r="W51" i="1"/>
  <c r="X51" i="1" s="1"/>
  <c r="N51" i="1"/>
  <c r="W50" i="1"/>
  <c r="X50" i="1" s="1"/>
  <c r="X52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W24" i="1" l="1"/>
  <c r="X36" i="1"/>
  <c r="X37" i="1" s="1"/>
  <c r="W37" i="1"/>
  <c r="W85" i="1"/>
  <c r="W103" i="1"/>
  <c r="W118" i="1"/>
  <c r="W280" i="1"/>
  <c r="W308" i="1"/>
  <c r="X379" i="1"/>
  <c r="X380" i="1" s="1"/>
  <c r="W380" i="1"/>
  <c r="X33" i="1"/>
  <c r="W53" i="1"/>
  <c r="W217" i="1"/>
  <c r="W216" i="1"/>
  <c r="X215" i="1"/>
  <c r="X216" i="1" s="1"/>
  <c r="W421" i="1"/>
  <c r="X417" i="1"/>
  <c r="U524" i="1"/>
  <c r="X449" i="1"/>
  <c r="X40" i="1"/>
  <c r="X41" i="1" s="1"/>
  <c r="W41" i="1"/>
  <c r="W61" i="1"/>
  <c r="X95" i="1"/>
  <c r="X103" i="1" s="1"/>
  <c r="W169" i="1"/>
  <c r="W168" i="1"/>
  <c r="X166" i="1"/>
  <c r="X168" i="1" s="1"/>
  <c r="W213" i="1"/>
  <c r="W212" i="1"/>
  <c r="X206" i="1"/>
  <c r="W352" i="1"/>
  <c r="W351" i="1"/>
  <c r="W356" i="1"/>
  <c r="W355" i="1"/>
  <c r="X354" i="1"/>
  <c r="X355" i="1" s="1"/>
  <c r="S524" i="1"/>
  <c r="X385" i="1"/>
  <c r="T524" i="1"/>
  <c r="X424" i="1"/>
  <c r="X426" i="1" s="1"/>
  <c r="W137" i="1"/>
  <c r="H524" i="1"/>
  <c r="I524" i="1"/>
  <c r="X175" i="1"/>
  <c r="W195" i="1"/>
  <c r="W267" i="1"/>
  <c r="W273" i="1"/>
  <c r="W279" i="1"/>
  <c r="N524" i="1"/>
  <c r="W302" i="1"/>
  <c r="W303" i="1"/>
  <c r="W341" i="1"/>
  <c r="W347" i="1"/>
  <c r="R524" i="1"/>
  <c r="W369" i="1"/>
  <c r="W377" i="1"/>
  <c r="W387" i="1"/>
  <c r="W403" i="1"/>
  <c r="W411" i="1"/>
  <c r="W420" i="1"/>
  <c r="W476" i="1"/>
  <c r="V524" i="1"/>
  <c r="V518" i="1"/>
  <c r="V517" i="1"/>
  <c r="H9" i="1"/>
  <c r="X195" i="1"/>
  <c r="X92" i="1"/>
  <c r="W86" i="1"/>
  <c r="W128" i="1"/>
  <c r="W227" i="1"/>
  <c r="J9" i="1"/>
  <c r="W34" i="1"/>
  <c r="W52" i="1"/>
  <c r="X58" i="1"/>
  <c r="W93" i="1"/>
  <c r="X106" i="1"/>
  <c r="X118" i="1" s="1"/>
  <c r="X121" i="1"/>
  <c r="X128" i="1" s="1"/>
  <c r="F524" i="1"/>
  <c r="X133" i="1"/>
  <c r="X136" i="1" s="1"/>
  <c r="W136" i="1"/>
  <c r="X148" i="1"/>
  <c r="X157" i="1" s="1"/>
  <c r="X161" i="1"/>
  <c r="X163" i="1" s="1"/>
  <c r="W164" i="1"/>
  <c r="W176" i="1"/>
  <c r="W196" i="1"/>
  <c r="W203" i="1"/>
  <c r="W257" i="1"/>
  <c r="X252" i="1"/>
  <c r="X256" i="1" s="1"/>
  <c r="A10" i="1"/>
  <c r="W516" i="1"/>
  <c r="B524" i="1"/>
  <c r="W515" i="1"/>
  <c r="W33" i="1"/>
  <c r="D524" i="1"/>
  <c r="E524" i="1"/>
  <c r="W92" i="1"/>
  <c r="W104" i="1"/>
  <c r="W119" i="1"/>
  <c r="G524" i="1"/>
  <c r="W145" i="1"/>
  <c r="W158" i="1"/>
  <c r="W163" i="1"/>
  <c r="W175" i="1"/>
  <c r="W202" i="1"/>
  <c r="W245" i="1"/>
  <c r="X230" i="1"/>
  <c r="X245" i="1" s="1"/>
  <c r="M524" i="1"/>
  <c r="X302" i="1"/>
  <c r="F9" i="1"/>
  <c r="X22" i="1"/>
  <c r="X23" i="1" s="1"/>
  <c r="V514" i="1"/>
  <c r="C524" i="1"/>
  <c r="X56" i="1"/>
  <c r="X60" i="1" s="1"/>
  <c r="X64" i="1"/>
  <c r="X85" i="1" s="1"/>
  <c r="X141" i="1"/>
  <c r="X144" i="1" s="1"/>
  <c r="W144" i="1"/>
  <c r="W157" i="1"/>
  <c r="X212" i="1"/>
  <c r="L524" i="1"/>
  <c r="W226" i="1"/>
  <c r="X220" i="1"/>
  <c r="X226" i="1" s="1"/>
  <c r="W249" i="1"/>
  <c r="X248" i="1"/>
  <c r="X249" i="1" s="1"/>
  <c r="W250" i="1"/>
  <c r="W256" i="1"/>
  <c r="X267" i="1"/>
  <c r="W268" i="1"/>
  <c r="X462" i="1"/>
  <c r="X512" i="1"/>
  <c r="W286" i="1"/>
  <c r="W340" i="1"/>
  <c r="W364" i="1"/>
  <c r="W376" i="1"/>
  <c r="W410" i="1"/>
  <c r="W463" i="1"/>
  <c r="W467" i="1"/>
  <c r="W492" i="1"/>
  <c r="W505" i="1"/>
  <c r="W513" i="1"/>
  <c r="J524" i="1"/>
  <c r="O524" i="1"/>
  <c r="X278" i="1"/>
  <c r="X279" i="1" s="1"/>
  <c r="X282" i="1"/>
  <c r="X285" i="1" s="1"/>
  <c r="W298" i="1"/>
  <c r="W307" i="1"/>
  <c r="X316" i="1"/>
  <c r="X317" i="1" s="1"/>
  <c r="X320" i="1"/>
  <c r="X321" i="1" s="1"/>
  <c r="X326" i="1"/>
  <c r="X327" i="1" s="1"/>
  <c r="X332" i="1"/>
  <c r="X340" i="1" s="1"/>
  <c r="X344" i="1"/>
  <c r="X346" i="1" s="1"/>
  <c r="X360" i="1"/>
  <c r="X364" i="1" s="1"/>
  <c r="X368" i="1"/>
  <c r="X369" i="1" s="1"/>
  <c r="X372" i="1"/>
  <c r="X376" i="1" s="1"/>
  <c r="X386" i="1"/>
  <c r="X387" i="1" s="1"/>
  <c r="X390" i="1"/>
  <c r="X403" i="1" s="1"/>
  <c r="X406" i="1"/>
  <c r="X410" i="1" s="1"/>
  <c r="X418" i="1"/>
  <c r="X420" i="1" s="1"/>
  <c r="W426" i="1"/>
  <c r="X439" i="1"/>
  <c r="X440" i="1" s="1"/>
  <c r="X443" i="1"/>
  <c r="X444" i="1" s="1"/>
  <c r="W462" i="1"/>
  <c r="X471" i="1"/>
  <c r="X476" i="1" s="1"/>
  <c r="X479" i="1"/>
  <c r="X481" i="1" s="1"/>
  <c r="W482" i="1"/>
  <c r="W491" i="1"/>
  <c r="X500" i="1"/>
  <c r="X504" i="1" s="1"/>
  <c r="W512" i="1"/>
  <c r="P524" i="1"/>
  <c r="W274" i="1"/>
  <c r="W297" i="1"/>
  <c r="W314" i="1"/>
  <c r="W318" i="1"/>
  <c r="W322" i="1"/>
  <c r="W328" i="1"/>
  <c r="W370" i="1"/>
  <c r="W388" i="1"/>
  <c r="W404" i="1"/>
  <c r="W437" i="1"/>
  <c r="W441" i="1"/>
  <c r="W445" i="1"/>
  <c r="Q524" i="1"/>
  <c r="X270" i="1"/>
  <c r="X273" i="1" s="1"/>
  <c r="X289" i="1"/>
  <c r="X297" i="1" s="1"/>
  <c r="X310" i="1"/>
  <c r="X313" i="1" s="1"/>
  <c r="X349" i="1"/>
  <c r="X351" i="1" s="1"/>
  <c r="X429" i="1"/>
  <c r="X436" i="1" s="1"/>
  <c r="X465" i="1"/>
  <c r="X467" i="1" s="1"/>
  <c r="X486" i="1"/>
  <c r="X491" i="1" s="1"/>
  <c r="W518" i="1" l="1"/>
  <c r="W514" i="1"/>
  <c r="X519" i="1"/>
  <c r="W517" i="1"/>
</calcChain>
</file>

<file path=xl/sharedStrings.xml><?xml version="1.0" encoding="utf-8"?>
<sst xmlns="http://schemas.openxmlformats.org/spreadsheetml/2006/main" count="2197" uniqueCount="728">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</sst>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0" customFormat="1" ht="45" customHeight="1" x14ac:dyDescent="0.2">
      <c r="A1" s="41"/>
      <c r="B1" s="41"/>
      <c r="C1" s="41"/>
      <c r="D1" s="499" t="s">
        <v>0</v>
      </c>
      <c r="E1" s="355"/>
      <c r="F1" s="355"/>
      <c r="G1" s="12" t="s">
        <v>1</v>
      </c>
      <c r="H1" s="499" t="s">
        <v>2</v>
      </c>
      <c r="I1" s="355"/>
      <c r="J1" s="355"/>
      <c r="K1" s="355"/>
      <c r="L1" s="355"/>
      <c r="M1" s="355"/>
      <c r="N1" s="355"/>
      <c r="O1" s="355"/>
      <c r="P1" s="354" t="s">
        <v>3</v>
      </c>
      <c r="Q1" s="355"/>
      <c r="R1" s="3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7"/>
      <c r="P2" s="377"/>
      <c r="Q2" s="377"/>
      <c r="R2" s="377"/>
      <c r="S2" s="377"/>
      <c r="T2" s="377"/>
      <c r="U2" s="377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7"/>
      <c r="O3" s="377"/>
      <c r="P3" s="377"/>
      <c r="Q3" s="377"/>
      <c r="R3" s="377"/>
      <c r="S3" s="377"/>
      <c r="T3" s="377"/>
      <c r="U3" s="377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594" t="s">
        <v>8</v>
      </c>
      <c r="B5" s="352"/>
      <c r="C5" s="353"/>
      <c r="D5" s="694"/>
      <c r="E5" s="696"/>
      <c r="F5" s="416" t="s">
        <v>9</v>
      </c>
      <c r="G5" s="353"/>
      <c r="H5" s="694" t="s">
        <v>727</v>
      </c>
      <c r="I5" s="695"/>
      <c r="J5" s="695"/>
      <c r="K5" s="695"/>
      <c r="L5" s="696"/>
      <c r="N5" s="24" t="s">
        <v>10</v>
      </c>
      <c r="O5" s="410">
        <v>45366</v>
      </c>
      <c r="P5" s="411"/>
      <c r="R5" s="396" t="s">
        <v>11</v>
      </c>
      <c r="S5" s="397"/>
      <c r="T5" s="554" t="s">
        <v>12</v>
      </c>
      <c r="U5" s="411"/>
      <c r="Z5" s="51"/>
      <c r="AA5" s="51"/>
      <c r="AB5" s="51"/>
    </row>
    <row r="6" spans="1:29" s="340" customFormat="1" ht="24" customHeight="1" x14ac:dyDescent="0.2">
      <c r="A6" s="594" t="s">
        <v>13</v>
      </c>
      <c r="B6" s="352"/>
      <c r="C6" s="353"/>
      <c r="D6" s="465" t="s">
        <v>712</v>
      </c>
      <c r="E6" s="466"/>
      <c r="F6" s="466"/>
      <c r="G6" s="466"/>
      <c r="H6" s="466"/>
      <c r="I6" s="466"/>
      <c r="J6" s="466"/>
      <c r="K6" s="466"/>
      <c r="L6" s="411"/>
      <c r="N6" s="24" t="s">
        <v>15</v>
      </c>
      <c r="O6" s="627" t="str">
        <f>IF(O5=0," ",CHOOSE(WEEKDAY(O5,2),"Понедельник","Вторник","Среда","Четверг","Пятница","Суббота","Воскресенье"))</f>
        <v>Пятница</v>
      </c>
      <c r="P6" s="358"/>
      <c r="R6" s="700" t="s">
        <v>16</v>
      </c>
      <c r="S6" s="397"/>
      <c r="T6" s="559" t="s">
        <v>17</v>
      </c>
      <c r="U6" s="560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68" t="str">
        <f>IFERROR(VLOOKUP(DeliveryAddress,Table,3,0),1)</f>
        <v>2</v>
      </c>
      <c r="E7" s="569"/>
      <c r="F7" s="569"/>
      <c r="G7" s="569"/>
      <c r="H7" s="569"/>
      <c r="I7" s="569"/>
      <c r="J7" s="569"/>
      <c r="K7" s="569"/>
      <c r="L7" s="476"/>
      <c r="N7" s="24"/>
      <c r="O7" s="42"/>
      <c r="P7" s="42"/>
      <c r="R7" s="377"/>
      <c r="S7" s="397"/>
      <c r="T7" s="561"/>
      <c r="U7" s="562"/>
      <c r="Z7" s="51"/>
      <c r="AA7" s="51"/>
      <c r="AB7" s="51"/>
    </row>
    <row r="8" spans="1:29" s="340" customFormat="1" ht="25.5" customHeight="1" x14ac:dyDescent="0.2">
      <c r="A8" s="375" t="s">
        <v>18</v>
      </c>
      <c r="B8" s="368"/>
      <c r="C8" s="369"/>
      <c r="D8" s="633"/>
      <c r="E8" s="634"/>
      <c r="F8" s="634"/>
      <c r="G8" s="634"/>
      <c r="H8" s="634"/>
      <c r="I8" s="634"/>
      <c r="J8" s="634"/>
      <c r="K8" s="634"/>
      <c r="L8" s="635"/>
      <c r="N8" s="24" t="s">
        <v>19</v>
      </c>
      <c r="O8" s="431">
        <v>0.33333333333333331</v>
      </c>
      <c r="P8" s="411"/>
      <c r="R8" s="377"/>
      <c r="S8" s="397"/>
      <c r="T8" s="561"/>
      <c r="U8" s="562"/>
      <c r="Z8" s="51"/>
      <c r="AA8" s="51"/>
      <c r="AB8" s="51"/>
    </row>
    <row r="9" spans="1:29" s="340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445"/>
      <c r="E9" s="395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410"/>
      <c r="P9" s="411"/>
      <c r="R9" s="377"/>
      <c r="S9" s="397"/>
      <c r="T9" s="563"/>
      <c r="U9" s="564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445"/>
      <c r="E10" s="395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0" t="str">
        <f>IFERROR(VLOOKUP($D$10,Proxy,2,FALSE),"")</f>
        <v/>
      </c>
      <c r="I10" s="377"/>
      <c r="J10" s="377"/>
      <c r="K10" s="377"/>
      <c r="L10" s="377"/>
      <c r="N10" s="26" t="s">
        <v>21</v>
      </c>
      <c r="O10" s="431"/>
      <c r="P10" s="411"/>
      <c r="S10" s="24" t="s">
        <v>22</v>
      </c>
      <c r="T10" s="690" t="s">
        <v>23</v>
      </c>
      <c r="U10" s="560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1"/>
      <c r="P11" s="411"/>
      <c r="S11" s="24" t="s">
        <v>26</v>
      </c>
      <c r="T11" s="421" t="s">
        <v>27</v>
      </c>
      <c r="U11" s="422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403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75"/>
      <c r="P12" s="476"/>
      <c r="Q12" s="23"/>
      <c r="S12" s="24"/>
      <c r="T12" s="355"/>
      <c r="U12" s="377"/>
      <c r="Z12" s="51"/>
      <c r="AA12" s="51"/>
      <c r="AB12" s="51"/>
    </row>
    <row r="13" spans="1:29" s="340" customFormat="1" ht="23.25" customHeight="1" x14ac:dyDescent="0.2">
      <c r="A13" s="403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21"/>
      <c r="P13" s="422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403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406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87" t="s">
        <v>34</v>
      </c>
      <c r="O15" s="355"/>
      <c r="P15" s="355"/>
      <c r="Q15" s="355"/>
      <c r="R15" s="3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8"/>
      <c r="O16" s="588"/>
      <c r="P16" s="588"/>
      <c r="Q16" s="588"/>
      <c r="R16" s="58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2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25"/>
      <c r="P17" s="625"/>
      <c r="Q17" s="625"/>
      <c r="R17" s="361"/>
      <c r="S17" s="387" t="s">
        <v>48</v>
      </c>
      <c r="T17" s="353"/>
      <c r="U17" s="360" t="s">
        <v>49</v>
      </c>
      <c r="V17" s="360" t="s">
        <v>50</v>
      </c>
      <c r="W17" s="675" t="s">
        <v>51</v>
      </c>
      <c r="X17" s="360" t="s">
        <v>52</v>
      </c>
      <c r="Y17" s="371" t="s">
        <v>53</v>
      </c>
      <c r="Z17" s="371" t="s">
        <v>54</v>
      </c>
      <c r="AA17" s="371" t="s">
        <v>55</v>
      </c>
      <c r="AB17" s="670"/>
      <c r="AC17" s="671"/>
      <c r="AD17" s="603"/>
      <c r="BA17" s="664" t="s">
        <v>56</v>
      </c>
    </row>
    <row r="18" spans="1:53" ht="14.25" customHeight="1" x14ac:dyDescent="0.2">
      <c r="A18" s="364"/>
      <c r="B18" s="364"/>
      <c r="C18" s="364"/>
      <c r="D18" s="362"/>
      <c r="E18" s="363"/>
      <c r="F18" s="364"/>
      <c r="G18" s="364"/>
      <c r="H18" s="364"/>
      <c r="I18" s="364"/>
      <c r="J18" s="364"/>
      <c r="K18" s="364"/>
      <c r="L18" s="364"/>
      <c r="M18" s="364"/>
      <c r="N18" s="362"/>
      <c r="O18" s="626"/>
      <c r="P18" s="626"/>
      <c r="Q18" s="626"/>
      <c r="R18" s="363"/>
      <c r="S18" s="341" t="s">
        <v>57</v>
      </c>
      <c r="T18" s="341" t="s">
        <v>58</v>
      </c>
      <c r="U18" s="364"/>
      <c r="V18" s="364"/>
      <c r="W18" s="676"/>
      <c r="X18" s="364"/>
      <c r="Y18" s="372"/>
      <c r="Z18" s="372"/>
      <c r="AA18" s="672"/>
      <c r="AB18" s="673"/>
      <c r="AC18" s="674"/>
      <c r="AD18" s="604"/>
      <c r="BA18" s="377"/>
    </row>
    <row r="19" spans="1:53" ht="27.75" hidden="1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hidden="1" customHeight="1" x14ac:dyDescent="0.25">
      <c r="A20" s="389" t="s">
        <v>59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42"/>
      <c r="Z20" s="342"/>
    </row>
    <row r="21" spans="1:53" ht="14.25" hidden="1" customHeight="1" x14ac:dyDescent="0.25">
      <c r="A21" s="376" t="s">
        <v>60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9">
        <v>4607091389258</v>
      </c>
      <c r="E22" s="358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2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83"/>
      <c r="N23" s="367" t="s">
        <v>66</v>
      </c>
      <c r="O23" s="368"/>
      <c r="P23" s="368"/>
      <c r="Q23" s="368"/>
      <c r="R23" s="368"/>
      <c r="S23" s="368"/>
      <c r="T23" s="369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hidden="1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83"/>
      <c r="N24" s="367" t="s">
        <v>66</v>
      </c>
      <c r="O24" s="368"/>
      <c r="P24" s="368"/>
      <c r="Q24" s="368"/>
      <c r="R24" s="368"/>
      <c r="S24" s="368"/>
      <c r="T24" s="369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hidden="1" customHeight="1" x14ac:dyDescent="0.25">
      <c r="A25" s="376" t="s">
        <v>68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9">
        <v>4607091383881</v>
      </c>
      <c r="E26" s="358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9">
        <v>4607091388237</v>
      </c>
      <c r="E27" s="358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9">
        <v>4607091383935</v>
      </c>
      <c r="E28" s="358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9">
        <v>4680115881853</v>
      </c>
      <c r="E29" s="358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9">
        <v>4607091383911</v>
      </c>
      <c r="E30" s="358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7"/>
      <c r="P30" s="357"/>
      <c r="Q30" s="357"/>
      <c r="R30" s="358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9">
        <v>4607091383911</v>
      </c>
      <c r="E31" s="358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57"/>
      <c r="P31" s="357"/>
      <c r="Q31" s="357"/>
      <c r="R31" s="358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9">
        <v>4607091388244</v>
      </c>
      <c r="E32" s="358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2"/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83"/>
      <c r="N33" s="367" t="s">
        <v>66</v>
      </c>
      <c r="O33" s="368"/>
      <c r="P33" s="368"/>
      <c r="Q33" s="368"/>
      <c r="R33" s="368"/>
      <c r="S33" s="368"/>
      <c r="T33" s="369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hidden="1" x14ac:dyDescent="0.2">
      <c r="A34" s="377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83"/>
      <c r="N34" s="367" t="s">
        <v>66</v>
      </c>
      <c r="O34" s="368"/>
      <c r="P34" s="368"/>
      <c r="Q34" s="368"/>
      <c r="R34" s="368"/>
      <c r="S34" s="368"/>
      <c r="T34" s="369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hidden="1" customHeight="1" x14ac:dyDescent="0.25">
      <c r="A35" s="376" t="s">
        <v>83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343"/>
      <c r="Z35" s="34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9">
        <v>4607091388503</v>
      </c>
      <c r="E36" s="358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7"/>
      <c r="P36" s="357"/>
      <c r="Q36" s="357"/>
      <c r="R36" s="358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2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83"/>
      <c r="N37" s="367" t="s">
        <v>66</v>
      </c>
      <c r="O37" s="368"/>
      <c r="P37" s="368"/>
      <c r="Q37" s="368"/>
      <c r="R37" s="368"/>
      <c r="S37" s="368"/>
      <c r="T37" s="369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hidden="1" x14ac:dyDescent="0.2">
      <c r="A38" s="377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83"/>
      <c r="N38" s="367" t="s">
        <v>66</v>
      </c>
      <c r="O38" s="368"/>
      <c r="P38" s="368"/>
      <c r="Q38" s="368"/>
      <c r="R38" s="368"/>
      <c r="S38" s="368"/>
      <c r="T38" s="369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hidden="1" customHeight="1" x14ac:dyDescent="0.25">
      <c r="A39" s="376" t="s">
        <v>88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43"/>
      <c r="Z39" s="34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9">
        <v>4607091388282</v>
      </c>
      <c r="E40" s="358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7"/>
      <c r="P40" s="357"/>
      <c r="Q40" s="357"/>
      <c r="R40" s="358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2"/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83"/>
      <c r="N41" s="367" t="s">
        <v>66</v>
      </c>
      <c r="O41" s="368"/>
      <c r="P41" s="368"/>
      <c r="Q41" s="368"/>
      <c r="R41" s="368"/>
      <c r="S41" s="368"/>
      <c r="T41" s="369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hidden="1" x14ac:dyDescent="0.2">
      <c r="A42" s="377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83"/>
      <c r="N42" s="367" t="s">
        <v>66</v>
      </c>
      <c r="O42" s="368"/>
      <c r="P42" s="368"/>
      <c r="Q42" s="368"/>
      <c r="R42" s="368"/>
      <c r="S42" s="368"/>
      <c r="T42" s="369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hidden="1" customHeight="1" x14ac:dyDescent="0.25">
      <c r="A43" s="376" t="s">
        <v>92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343"/>
      <c r="Z43" s="34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9">
        <v>4607091389111</v>
      </c>
      <c r="E44" s="358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7"/>
      <c r="P44" s="357"/>
      <c r="Q44" s="357"/>
      <c r="R44" s="358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2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83"/>
      <c r="N45" s="367" t="s">
        <v>66</v>
      </c>
      <c r="O45" s="368"/>
      <c r="P45" s="368"/>
      <c r="Q45" s="368"/>
      <c r="R45" s="368"/>
      <c r="S45" s="368"/>
      <c r="T45" s="369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hidden="1" x14ac:dyDescent="0.2">
      <c r="A46" s="377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83"/>
      <c r="N46" s="367" t="s">
        <v>66</v>
      </c>
      <c r="O46" s="368"/>
      <c r="P46" s="368"/>
      <c r="Q46" s="368"/>
      <c r="R46" s="368"/>
      <c r="S46" s="368"/>
      <c r="T46" s="369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hidden="1" customHeight="1" x14ac:dyDescent="0.2">
      <c r="A47" s="365" t="s">
        <v>95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48"/>
      <c r="Z47" s="48"/>
    </row>
    <row r="48" spans="1:53" ht="16.5" hidden="1" customHeight="1" x14ac:dyDescent="0.25">
      <c r="A48" s="389" t="s">
        <v>96</v>
      </c>
      <c r="B48" s="377"/>
      <c r="C48" s="377"/>
      <c r="D48" s="377"/>
      <c r="E48" s="377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  <c r="X48" s="377"/>
      <c r="Y48" s="342"/>
      <c r="Z48" s="342"/>
    </row>
    <row r="49" spans="1:53" ht="14.25" hidden="1" customHeight="1" x14ac:dyDescent="0.25">
      <c r="A49" s="376" t="s">
        <v>97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43"/>
      <c r="Z49" s="343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9">
        <v>4680115881440</v>
      </c>
      <c r="E50" s="358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7"/>
      <c r="P50" s="357"/>
      <c r="Q50" s="357"/>
      <c r="R50" s="358"/>
      <c r="S50" s="34"/>
      <c r="T50" s="34"/>
      <c r="U50" s="35" t="s">
        <v>65</v>
      </c>
      <c r="V50" s="347">
        <v>120</v>
      </c>
      <c r="W50" s="348">
        <f>IFERROR(IF(V50="",0,CEILING((V50/$H50),1)*$H50),"")</f>
        <v>129.60000000000002</v>
      </c>
      <c r="X50" s="36">
        <f>IFERROR(IF(W50=0,"",ROUNDUP(W50/H50,0)*0.02175),"")</f>
        <v>0.26100000000000001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9">
        <v>4680115881433</v>
      </c>
      <c r="E51" s="358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7"/>
      <c r="P51" s="357"/>
      <c r="Q51" s="357"/>
      <c r="R51" s="358"/>
      <c r="S51" s="34"/>
      <c r="T51" s="34"/>
      <c r="U51" s="35" t="s">
        <v>65</v>
      </c>
      <c r="V51" s="347">
        <v>180</v>
      </c>
      <c r="W51" s="348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82"/>
      <c r="B52" s="377"/>
      <c r="C52" s="377"/>
      <c r="D52" s="377"/>
      <c r="E52" s="377"/>
      <c r="F52" s="377"/>
      <c r="G52" s="377"/>
      <c r="H52" s="377"/>
      <c r="I52" s="377"/>
      <c r="J52" s="377"/>
      <c r="K52" s="377"/>
      <c r="L52" s="377"/>
      <c r="M52" s="383"/>
      <c r="N52" s="367" t="s">
        <v>66</v>
      </c>
      <c r="O52" s="368"/>
      <c r="P52" s="368"/>
      <c r="Q52" s="368"/>
      <c r="R52" s="368"/>
      <c r="S52" s="368"/>
      <c r="T52" s="369"/>
      <c r="U52" s="37" t="s">
        <v>67</v>
      </c>
      <c r="V52" s="349">
        <f>IFERROR(V50/H50,"0")+IFERROR(V51/H51,"0")</f>
        <v>77.777777777777771</v>
      </c>
      <c r="W52" s="349">
        <f>IFERROR(W50/H50,"0")+IFERROR(W51/H51,"0")</f>
        <v>79</v>
      </c>
      <c r="X52" s="349">
        <f>IFERROR(IF(X50="",0,X50),"0")+IFERROR(IF(X51="",0,X51),"0")</f>
        <v>0.76551000000000002</v>
      </c>
      <c r="Y52" s="350"/>
      <c r="Z52" s="350"/>
    </row>
    <row r="53" spans="1:53" x14ac:dyDescent="0.2">
      <c r="A53" s="377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83"/>
      <c r="N53" s="367" t="s">
        <v>66</v>
      </c>
      <c r="O53" s="368"/>
      <c r="P53" s="368"/>
      <c r="Q53" s="368"/>
      <c r="R53" s="368"/>
      <c r="S53" s="368"/>
      <c r="T53" s="369"/>
      <c r="U53" s="37" t="s">
        <v>65</v>
      </c>
      <c r="V53" s="349">
        <f>IFERROR(SUM(V50:V51),"0")</f>
        <v>300</v>
      </c>
      <c r="W53" s="349">
        <f>IFERROR(SUM(W50:W51),"0")</f>
        <v>310.5</v>
      </c>
      <c r="X53" s="37"/>
      <c r="Y53" s="350"/>
      <c r="Z53" s="350"/>
    </row>
    <row r="54" spans="1:53" ht="16.5" hidden="1" customHeight="1" x14ac:dyDescent="0.25">
      <c r="A54" s="389" t="s">
        <v>104</v>
      </c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7"/>
      <c r="P54" s="377"/>
      <c r="Q54" s="377"/>
      <c r="R54" s="377"/>
      <c r="S54" s="377"/>
      <c r="T54" s="377"/>
      <c r="U54" s="377"/>
      <c r="V54" s="377"/>
      <c r="W54" s="377"/>
      <c r="X54" s="377"/>
      <c r="Y54" s="342"/>
      <c r="Z54" s="342"/>
    </row>
    <row r="55" spans="1:53" ht="14.25" hidden="1" customHeight="1" x14ac:dyDescent="0.25">
      <c r="A55" s="376" t="s">
        <v>105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43"/>
      <c r="Z55" s="343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9">
        <v>4680115881426</v>
      </c>
      <c r="E56" s="358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8"/>
      <c r="S56" s="34"/>
      <c r="T56" s="34"/>
      <c r="U56" s="35" t="s">
        <v>65</v>
      </c>
      <c r="V56" s="347">
        <v>220</v>
      </c>
      <c r="W56" s="348">
        <f>IFERROR(IF(V56="",0,CEILING((V56/$H56),1)*$H56),"")</f>
        <v>226.8</v>
      </c>
      <c r="X56" s="36">
        <f>IFERROR(IF(W56=0,"",ROUNDUP(W56/H56,0)*0.02175),"")</f>
        <v>0.45674999999999999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9">
        <v>4680115881426</v>
      </c>
      <c r="E57" s="358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9">
        <v>4680115881419</v>
      </c>
      <c r="E58" s="358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7"/>
      <c r="P58" s="357"/>
      <c r="Q58" s="357"/>
      <c r="R58" s="358"/>
      <c r="S58" s="34"/>
      <c r="T58" s="34"/>
      <c r="U58" s="35" t="s">
        <v>65</v>
      </c>
      <c r="V58" s="347">
        <v>697.5</v>
      </c>
      <c r="W58" s="348">
        <f>IFERROR(IF(V58="",0,CEILING((V58/$H58),1)*$H58),"")</f>
        <v>697.5</v>
      </c>
      <c r="X58" s="36">
        <f>IFERROR(IF(W58=0,"",ROUNDUP(W58/H58,0)*0.00937),"")</f>
        <v>1.45235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9">
        <v>4680115881525</v>
      </c>
      <c r="E59" s="358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78" t="s">
        <v>114</v>
      </c>
      <c r="O59" s="357"/>
      <c r="P59" s="357"/>
      <c r="Q59" s="357"/>
      <c r="R59" s="358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2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83"/>
      <c r="N60" s="367" t="s">
        <v>66</v>
      </c>
      <c r="O60" s="368"/>
      <c r="P60" s="368"/>
      <c r="Q60" s="368"/>
      <c r="R60" s="368"/>
      <c r="S60" s="368"/>
      <c r="T60" s="369"/>
      <c r="U60" s="37" t="s">
        <v>67</v>
      </c>
      <c r="V60" s="349">
        <f>IFERROR(V56/H56,"0")+IFERROR(V57/H57,"0")+IFERROR(V58/H58,"0")+IFERROR(V59/H59,"0")</f>
        <v>175.37037037037038</v>
      </c>
      <c r="W60" s="349">
        <f>IFERROR(W56/H56,"0")+IFERROR(W57/H57,"0")+IFERROR(W58/H58,"0")+IFERROR(W59/H59,"0")</f>
        <v>176</v>
      </c>
      <c r="X60" s="349">
        <f>IFERROR(IF(X56="",0,X56),"0")+IFERROR(IF(X57="",0,X57),"0")+IFERROR(IF(X58="",0,X58),"0")+IFERROR(IF(X59="",0,X59),"0")</f>
        <v>1.9091</v>
      </c>
      <c r="Y60" s="350"/>
      <c r="Z60" s="350"/>
    </row>
    <row r="61" spans="1:53" x14ac:dyDescent="0.2">
      <c r="A61" s="377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83"/>
      <c r="N61" s="367" t="s">
        <v>66</v>
      </c>
      <c r="O61" s="368"/>
      <c r="P61" s="368"/>
      <c r="Q61" s="368"/>
      <c r="R61" s="368"/>
      <c r="S61" s="368"/>
      <c r="T61" s="369"/>
      <c r="U61" s="37" t="s">
        <v>65</v>
      </c>
      <c r="V61" s="349">
        <f>IFERROR(SUM(V56:V59),"0")</f>
        <v>917.5</v>
      </c>
      <c r="W61" s="349">
        <f>IFERROR(SUM(W56:W59),"0")</f>
        <v>924.3</v>
      </c>
      <c r="X61" s="37"/>
      <c r="Y61" s="350"/>
      <c r="Z61" s="350"/>
    </row>
    <row r="62" spans="1:53" ht="16.5" hidden="1" customHeight="1" x14ac:dyDescent="0.25">
      <c r="A62" s="389" t="s">
        <v>95</v>
      </c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7"/>
      <c r="O62" s="377"/>
      <c r="P62" s="377"/>
      <c r="Q62" s="377"/>
      <c r="R62" s="377"/>
      <c r="S62" s="377"/>
      <c r="T62" s="377"/>
      <c r="U62" s="377"/>
      <c r="V62" s="377"/>
      <c r="W62" s="377"/>
      <c r="X62" s="377"/>
      <c r="Y62" s="342"/>
      <c r="Z62" s="342"/>
    </row>
    <row r="63" spans="1:53" ht="14.25" hidden="1" customHeight="1" x14ac:dyDescent="0.25">
      <c r="A63" s="376" t="s">
        <v>105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43"/>
      <c r="Z63" s="343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9">
        <v>4607091382945</v>
      </c>
      <c r="E64" s="358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7"/>
      <c r="P64" s="357"/>
      <c r="Q64" s="357"/>
      <c r="R64" s="358"/>
      <c r="S64" s="34"/>
      <c r="T64" s="34"/>
      <c r="U64" s="35" t="s">
        <v>65</v>
      </c>
      <c r="V64" s="347">
        <v>0</v>
      </c>
      <c r="W64" s="348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9">
        <v>4607091385670</v>
      </c>
      <c r="E65" s="358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8"/>
      <c r="S65" s="34"/>
      <c r="T65" s="34"/>
      <c r="U65" s="35" t="s">
        <v>65</v>
      </c>
      <c r="V65" s="347">
        <v>100</v>
      </c>
      <c r="W65" s="348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9">
        <v>4607091385670</v>
      </c>
      <c r="E66" s="358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9">
        <v>4680115883956</v>
      </c>
      <c r="E67" s="358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7"/>
      <c r="P67" s="357"/>
      <c r="Q67" s="357"/>
      <c r="R67" s="358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9">
        <v>4680115881327</v>
      </c>
      <c r="E68" s="358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7"/>
      <c r="P68" s="357"/>
      <c r="Q68" s="357"/>
      <c r="R68" s="358"/>
      <c r="S68" s="34"/>
      <c r="T68" s="34"/>
      <c r="U68" s="35" t="s">
        <v>65</v>
      </c>
      <c r="V68" s="347">
        <v>250</v>
      </c>
      <c r="W68" s="348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9">
        <v>4680115882133</v>
      </c>
      <c r="E69" s="358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8"/>
      <c r="S69" s="34"/>
      <c r="T69" s="34"/>
      <c r="U69" s="35" t="s">
        <v>65</v>
      </c>
      <c r="V69" s="347">
        <v>40</v>
      </c>
      <c r="W69" s="348">
        <f t="shared" si="2"/>
        <v>44.8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9">
        <v>4680115882133</v>
      </c>
      <c r="E70" s="358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9">
        <v>4607091382952</v>
      </c>
      <c r="E71" s="358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7"/>
      <c r="P71" s="357"/>
      <c r="Q71" s="357"/>
      <c r="R71" s="358"/>
      <c r="S71" s="34"/>
      <c r="T71" s="34"/>
      <c r="U71" s="35" t="s">
        <v>65</v>
      </c>
      <c r="V71" s="347">
        <v>30</v>
      </c>
      <c r="W71" s="348">
        <f t="shared" si="2"/>
        <v>30</v>
      </c>
      <c r="X71" s="36">
        <f>IFERROR(IF(W71=0,"",ROUNDUP(W71/H71,0)*0.00753),"")</f>
        <v>7.5300000000000006E-2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9">
        <v>4680115882539</v>
      </c>
      <c r="E72" s="358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8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9">
        <v>4607091385687</v>
      </c>
      <c r="E73" s="358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34"/>
      <c r="T73" s="34"/>
      <c r="U73" s="35" t="s">
        <v>65</v>
      </c>
      <c r="V73" s="347">
        <v>440</v>
      </c>
      <c r="W73" s="348">
        <f t="shared" si="2"/>
        <v>440</v>
      </c>
      <c r="X73" s="36">
        <f t="shared" si="4"/>
        <v>1.0306999999999999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9">
        <v>4607091384604</v>
      </c>
      <c r="E74" s="358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7"/>
      <c r="P74" s="357"/>
      <c r="Q74" s="357"/>
      <c r="R74" s="358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9">
        <v>4680115880283</v>
      </c>
      <c r="E75" s="358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7"/>
      <c r="P75" s="357"/>
      <c r="Q75" s="357"/>
      <c r="R75" s="358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9">
        <v>4680115883949</v>
      </c>
      <c r="E76" s="358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7"/>
      <c r="P76" s="357"/>
      <c r="Q76" s="357"/>
      <c r="R76" s="358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9">
        <v>4680115881518</v>
      </c>
      <c r="E77" s="358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7"/>
      <c r="P77" s="357"/>
      <c r="Q77" s="357"/>
      <c r="R77" s="358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9">
        <v>4680115881303</v>
      </c>
      <c r="E78" s="358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7"/>
      <c r="P78" s="357"/>
      <c r="Q78" s="357"/>
      <c r="R78" s="358"/>
      <c r="S78" s="34"/>
      <c r="T78" s="34"/>
      <c r="U78" s="35" t="s">
        <v>65</v>
      </c>
      <c r="V78" s="347">
        <v>630</v>
      </c>
      <c r="W78" s="348">
        <f t="shared" si="2"/>
        <v>630</v>
      </c>
      <c r="X78" s="36">
        <f t="shared" si="4"/>
        <v>1.3118000000000001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9">
        <v>4680115882577</v>
      </c>
      <c r="E79" s="358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7"/>
      <c r="P79" s="357"/>
      <c r="Q79" s="357"/>
      <c r="R79" s="358"/>
      <c r="S79" s="34"/>
      <c r="T79" s="34"/>
      <c r="U79" s="35" t="s">
        <v>65</v>
      </c>
      <c r="V79" s="347">
        <v>24</v>
      </c>
      <c r="W79" s="348">
        <f t="shared" si="2"/>
        <v>25.6</v>
      </c>
      <c r="X79" s="36">
        <f>IFERROR(IF(W79=0,"",ROUNDUP(W79/H79,0)*0.00753),"")</f>
        <v>6.0240000000000002E-2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9">
        <v>4680115882577</v>
      </c>
      <c r="E80" s="358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7"/>
      <c r="P80" s="357"/>
      <c r="Q80" s="357"/>
      <c r="R80" s="358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9">
        <v>4680115882720</v>
      </c>
      <c r="E81" s="358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7"/>
      <c r="P81" s="357"/>
      <c r="Q81" s="357"/>
      <c r="R81" s="358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9">
        <v>4680115880269</v>
      </c>
      <c r="E82" s="358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7"/>
      <c r="P82" s="357"/>
      <c r="Q82" s="357"/>
      <c r="R82" s="358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9">
        <v>4680115880429</v>
      </c>
      <c r="E83" s="358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7"/>
      <c r="P83" s="357"/>
      <c r="Q83" s="357"/>
      <c r="R83" s="358"/>
      <c r="S83" s="34"/>
      <c r="T83" s="34"/>
      <c r="U83" s="35" t="s">
        <v>65</v>
      </c>
      <c r="V83" s="347">
        <v>954</v>
      </c>
      <c r="W83" s="348">
        <f t="shared" si="2"/>
        <v>954</v>
      </c>
      <c r="X83" s="36">
        <f>IFERROR(IF(W83=0,"",ROUNDUP(W83/H83,0)*0.00937),"")</f>
        <v>1.98644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9">
        <v>4680115881457</v>
      </c>
      <c r="E84" s="358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7"/>
      <c r="P84" s="357"/>
      <c r="Q84" s="357"/>
      <c r="R84" s="358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2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83"/>
      <c r="N85" s="367" t="s">
        <v>66</v>
      </c>
      <c r="O85" s="368"/>
      <c r="P85" s="368"/>
      <c r="Q85" s="368"/>
      <c r="R85" s="368"/>
      <c r="S85" s="368"/>
      <c r="T85" s="369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515.14814814814815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517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5.2692300000000003</v>
      </c>
      <c r="Y85" s="350"/>
      <c r="Z85" s="350"/>
    </row>
    <row r="86" spans="1:53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83"/>
      <c r="N86" s="367" t="s">
        <v>66</v>
      </c>
      <c r="O86" s="368"/>
      <c r="P86" s="368"/>
      <c r="Q86" s="368"/>
      <c r="R86" s="368"/>
      <c r="S86" s="368"/>
      <c r="T86" s="369"/>
      <c r="U86" s="37" t="s">
        <v>65</v>
      </c>
      <c r="V86" s="349">
        <f>IFERROR(SUM(V64:V84),"0")</f>
        <v>2468</v>
      </c>
      <c r="W86" s="349">
        <f>IFERROR(SUM(W64:W84),"0")</f>
        <v>2484.4</v>
      </c>
      <c r="X86" s="37"/>
      <c r="Y86" s="350"/>
      <c r="Z86" s="350"/>
    </row>
    <row r="87" spans="1:53" ht="14.25" hidden="1" customHeight="1" x14ac:dyDescent="0.25">
      <c r="A87" s="376" t="s">
        <v>97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43"/>
      <c r="Z87" s="343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9">
        <v>4680115881488</v>
      </c>
      <c r="E88" s="358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0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7"/>
      <c r="P88" s="357"/>
      <c r="Q88" s="357"/>
      <c r="R88" s="358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9">
        <v>4680115882751</v>
      </c>
      <c r="E89" s="358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7"/>
      <c r="P89" s="357"/>
      <c r="Q89" s="357"/>
      <c r="R89" s="358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9">
        <v>4680115882775</v>
      </c>
      <c r="E90" s="358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39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7"/>
      <c r="P90" s="357"/>
      <c r="Q90" s="357"/>
      <c r="R90" s="358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9">
        <v>4680115880658</v>
      </c>
      <c r="E91" s="358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7"/>
      <c r="P91" s="357"/>
      <c r="Q91" s="357"/>
      <c r="R91" s="358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2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83"/>
      <c r="N92" s="367" t="s">
        <v>66</v>
      </c>
      <c r="O92" s="368"/>
      <c r="P92" s="368"/>
      <c r="Q92" s="368"/>
      <c r="R92" s="368"/>
      <c r="S92" s="368"/>
      <c r="T92" s="369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hidden="1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83"/>
      <c r="N93" s="367" t="s">
        <v>66</v>
      </c>
      <c r="O93" s="368"/>
      <c r="P93" s="368"/>
      <c r="Q93" s="368"/>
      <c r="R93" s="368"/>
      <c r="S93" s="368"/>
      <c r="T93" s="369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hidden="1" customHeight="1" x14ac:dyDescent="0.25">
      <c r="A94" s="376" t="s">
        <v>60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43"/>
      <c r="Z94" s="343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9">
        <v>4607091387667</v>
      </c>
      <c r="E95" s="358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7"/>
      <c r="P95" s="357"/>
      <c r="Q95" s="357"/>
      <c r="R95" s="358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9">
        <v>4607091387636</v>
      </c>
      <c r="E96" s="358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7"/>
      <c r="P96" s="357"/>
      <c r="Q96" s="357"/>
      <c r="R96" s="358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9">
        <v>4607091382426</v>
      </c>
      <c r="E97" s="358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7"/>
      <c r="P97" s="357"/>
      <c r="Q97" s="357"/>
      <c r="R97" s="358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9">
        <v>4607091386547</v>
      </c>
      <c r="E98" s="358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7"/>
      <c r="P98" s="357"/>
      <c r="Q98" s="357"/>
      <c r="R98" s="358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9">
        <v>4607091384734</v>
      </c>
      <c r="E99" s="358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7"/>
      <c r="P99" s="357"/>
      <c r="Q99" s="357"/>
      <c r="R99" s="358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9">
        <v>4607091382464</v>
      </c>
      <c r="E100" s="358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7"/>
      <c r="P100" s="357"/>
      <c r="Q100" s="357"/>
      <c r="R100" s="358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9">
        <v>4680115883444</v>
      </c>
      <c r="E101" s="358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8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9">
        <v>4680115883444</v>
      </c>
      <c r="E102" s="358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7"/>
      <c r="P102" s="357"/>
      <c r="Q102" s="357"/>
      <c r="R102" s="358"/>
      <c r="S102" s="34"/>
      <c r="T102" s="34"/>
      <c r="U102" s="35" t="s">
        <v>65</v>
      </c>
      <c r="V102" s="347">
        <v>17.5</v>
      </c>
      <c r="W102" s="348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82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83"/>
      <c r="N103" s="367" t="s">
        <v>66</v>
      </c>
      <c r="O103" s="368"/>
      <c r="P103" s="368"/>
      <c r="Q103" s="368"/>
      <c r="R103" s="368"/>
      <c r="S103" s="368"/>
      <c r="T103" s="369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6.25</v>
      </c>
      <c r="W103" s="349">
        <f>IFERROR(W95/H95,"0")+IFERROR(W96/H96,"0")+IFERROR(W97/H97,"0")+IFERROR(W98/H98,"0")+IFERROR(W99/H99,"0")+IFERROR(W100/H100,"0")+IFERROR(W101/H101,"0")+IFERROR(W102/H102,"0")</f>
        <v>7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50"/>
      <c r="Z103" s="350"/>
    </row>
    <row r="104" spans="1:53" x14ac:dyDescent="0.2">
      <c r="A104" s="377"/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83"/>
      <c r="N104" s="367" t="s">
        <v>66</v>
      </c>
      <c r="O104" s="368"/>
      <c r="P104" s="368"/>
      <c r="Q104" s="368"/>
      <c r="R104" s="368"/>
      <c r="S104" s="368"/>
      <c r="T104" s="369"/>
      <c r="U104" s="37" t="s">
        <v>65</v>
      </c>
      <c r="V104" s="349">
        <f>IFERROR(SUM(V95:V102),"0")</f>
        <v>17.5</v>
      </c>
      <c r="W104" s="349">
        <f>IFERROR(SUM(W95:W102),"0")</f>
        <v>19.599999999999998</v>
      </c>
      <c r="X104" s="37"/>
      <c r="Y104" s="350"/>
      <c r="Z104" s="350"/>
    </row>
    <row r="105" spans="1:53" ht="14.25" hidden="1" customHeight="1" x14ac:dyDescent="0.25">
      <c r="A105" s="376" t="s">
        <v>68</v>
      </c>
      <c r="B105" s="377"/>
      <c r="C105" s="377"/>
      <c r="D105" s="377"/>
      <c r="E105" s="377"/>
      <c r="F105" s="377"/>
      <c r="G105" s="377"/>
      <c r="H105" s="377"/>
      <c r="I105" s="377"/>
      <c r="J105" s="377"/>
      <c r="K105" s="377"/>
      <c r="L105" s="377"/>
      <c r="M105" s="377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343"/>
      <c r="Z105" s="343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9">
        <v>4607091386967</v>
      </c>
      <c r="E106" s="358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8"/>
      <c r="S106" s="34"/>
      <c r="T106" s="34"/>
      <c r="U106" s="35" t="s">
        <v>65</v>
      </c>
      <c r="V106" s="347">
        <v>50</v>
      </c>
      <c r="W106" s="348">
        <f t="shared" ref="W106:W117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59">
        <v>4607091386967</v>
      </c>
      <c r="E107" s="358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7"/>
      <c r="P107" s="357"/>
      <c r="Q107" s="357"/>
      <c r="R107" s="358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9">
        <v>4607091385304</v>
      </c>
      <c r="E108" s="358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7"/>
      <c r="P108" s="357"/>
      <c r="Q108" s="357"/>
      <c r="R108" s="358"/>
      <c r="S108" s="34"/>
      <c r="T108" s="34"/>
      <c r="U108" s="35" t="s">
        <v>65</v>
      </c>
      <c r="V108" s="347">
        <v>30</v>
      </c>
      <c r="W108" s="348">
        <f t="shared" si="6"/>
        <v>33.6</v>
      </c>
      <c r="X108" s="36">
        <f>IFERROR(IF(W108=0,"",ROUNDUP(W108/H108,0)*0.02175),"")</f>
        <v>8.6999999999999994E-2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59">
        <v>4607091386264</v>
      </c>
      <c r="E109" s="358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7"/>
      <c r="P109" s="357"/>
      <c r="Q109" s="357"/>
      <c r="R109" s="358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59">
        <v>4607091386264</v>
      </c>
      <c r="E110" s="358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7" t="s">
        <v>188</v>
      </c>
      <c r="O110" s="357"/>
      <c r="P110" s="357"/>
      <c r="Q110" s="357"/>
      <c r="R110" s="358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4301051477</v>
      </c>
      <c r="D111" s="359">
        <v>4680115882584</v>
      </c>
      <c r="E111" s="358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7"/>
      <c r="P111" s="357"/>
      <c r="Q111" s="357"/>
      <c r="R111" s="358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9">
        <v>4680115882584</v>
      </c>
      <c r="E112" s="358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7"/>
      <c r="P112" s="357"/>
      <c r="Q112" s="357"/>
      <c r="R112" s="358"/>
      <c r="S112" s="34"/>
      <c r="T112" s="34"/>
      <c r="U112" s="35" t="s">
        <v>65</v>
      </c>
      <c r="V112" s="347">
        <v>52.8</v>
      </c>
      <c r="W112" s="348">
        <f t="shared" si="6"/>
        <v>52.800000000000004</v>
      </c>
      <c r="X112" s="36">
        <f>IFERROR(IF(W112=0,"",ROUNDUP(W112/H112,0)*0.00753),"")</f>
        <v>0.15060000000000001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9">
        <v>4607091385731</v>
      </c>
      <c r="E113" s="358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7"/>
      <c r="P113" s="357"/>
      <c r="Q113" s="357"/>
      <c r="R113" s="358"/>
      <c r="S113" s="34"/>
      <c r="T113" s="34"/>
      <c r="U113" s="35" t="s">
        <v>65</v>
      </c>
      <c r="V113" s="347">
        <v>1440</v>
      </c>
      <c r="W113" s="348">
        <f t="shared" si="6"/>
        <v>1441.8000000000002</v>
      </c>
      <c r="X113" s="36">
        <f>IFERROR(IF(W113=0,"",ROUNDUP(W113/H113,0)*0.00753),"")</f>
        <v>4.02102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4301051439</v>
      </c>
      <c r="D114" s="359">
        <v>4680115880214</v>
      </c>
      <c r="E114" s="358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7"/>
      <c r="P114" s="357"/>
      <c r="Q114" s="357"/>
      <c r="R114" s="358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4301051438</v>
      </c>
      <c r="D115" s="359">
        <v>4680115880894</v>
      </c>
      <c r="E115" s="358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7"/>
      <c r="P115" s="357"/>
      <c r="Q115" s="357"/>
      <c r="R115" s="358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9">
        <v>4607091385427</v>
      </c>
      <c r="E116" s="358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7"/>
      <c r="P116" s="357"/>
      <c r="Q116" s="357"/>
      <c r="R116" s="358"/>
      <c r="S116" s="34"/>
      <c r="T116" s="34"/>
      <c r="U116" s="35" t="s">
        <v>65</v>
      </c>
      <c r="V116" s="347">
        <v>40</v>
      </c>
      <c r="W116" s="348">
        <f t="shared" si="6"/>
        <v>42</v>
      </c>
      <c r="X116" s="36">
        <f>IFERROR(IF(W116=0,"",ROUNDUP(W116/H116,0)*0.00753),"")</f>
        <v>0.10542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4301051480</v>
      </c>
      <c r="D117" s="359">
        <v>4680115882645</v>
      </c>
      <c r="E117" s="358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7"/>
      <c r="P117" s="357"/>
      <c r="Q117" s="357"/>
      <c r="R117" s="358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82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83"/>
      <c r="N118" s="367" t="s">
        <v>66</v>
      </c>
      <c r="O118" s="368"/>
      <c r="P118" s="368"/>
      <c r="Q118" s="368"/>
      <c r="R118" s="368"/>
      <c r="S118" s="368"/>
      <c r="T118" s="369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576.19047619047615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578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4.4945399999999998</v>
      </c>
      <c r="Y118" s="350"/>
      <c r="Z118" s="350"/>
    </row>
    <row r="119" spans="1:53" x14ac:dyDescent="0.2">
      <c r="A119" s="377"/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83"/>
      <c r="N119" s="367" t="s">
        <v>66</v>
      </c>
      <c r="O119" s="368"/>
      <c r="P119" s="368"/>
      <c r="Q119" s="368"/>
      <c r="R119" s="368"/>
      <c r="S119" s="368"/>
      <c r="T119" s="369"/>
      <c r="U119" s="37" t="s">
        <v>65</v>
      </c>
      <c r="V119" s="349">
        <f>IFERROR(SUM(V106:V117),"0")</f>
        <v>1612.8</v>
      </c>
      <c r="W119" s="349">
        <f>IFERROR(SUM(W106:W117),"0")</f>
        <v>1620.6000000000001</v>
      </c>
      <c r="X119" s="37"/>
      <c r="Y119" s="350"/>
      <c r="Z119" s="350"/>
    </row>
    <row r="120" spans="1:53" ht="14.25" hidden="1" customHeight="1" x14ac:dyDescent="0.25">
      <c r="A120" s="376" t="s">
        <v>202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343"/>
      <c r="Z120" s="343"/>
    </row>
    <row r="121" spans="1:53" ht="27" hidden="1" customHeight="1" x14ac:dyDescent="0.25">
      <c r="A121" s="54" t="s">
        <v>203</v>
      </c>
      <c r="B121" s="54" t="s">
        <v>204</v>
      </c>
      <c r="C121" s="31">
        <v>4301060296</v>
      </c>
      <c r="D121" s="359">
        <v>4607091383065</v>
      </c>
      <c r="E121" s="358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7"/>
      <c r="P121" s="357"/>
      <c r="Q121" s="357"/>
      <c r="R121" s="358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4301060350</v>
      </c>
      <c r="D122" s="359">
        <v>4680115881532</v>
      </c>
      <c r="E122" s="358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7"/>
      <c r="P122" s="357"/>
      <c r="Q122" s="357"/>
      <c r="R122" s="358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205</v>
      </c>
      <c r="B123" s="54" t="s">
        <v>207</v>
      </c>
      <c r="C123" s="31">
        <v>4301060366</v>
      </c>
      <c r="D123" s="359">
        <v>4680115881532</v>
      </c>
      <c r="E123" s="358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7"/>
      <c r="P123" s="357"/>
      <c r="Q123" s="357"/>
      <c r="R123" s="358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205</v>
      </c>
      <c r="B124" s="54" t="s">
        <v>208</v>
      </c>
      <c r="C124" s="31">
        <v>4301060371</v>
      </c>
      <c r="D124" s="359">
        <v>4680115881532</v>
      </c>
      <c r="E124" s="358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209</v>
      </c>
      <c r="O124" s="357"/>
      <c r="P124" s="357"/>
      <c r="Q124" s="357"/>
      <c r="R124" s="358"/>
      <c r="S124" s="34"/>
      <c r="T124" s="34"/>
      <c r="U124" s="35" t="s">
        <v>65</v>
      </c>
      <c r="V124" s="347">
        <v>0</v>
      </c>
      <c r="W124" s="34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210</v>
      </c>
      <c r="B125" s="54" t="s">
        <v>211</v>
      </c>
      <c r="C125" s="31">
        <v>4301060356</v>
      </c>
      <c r="D125" s="359">
        <v>4680115882652</v>
      </c>
      <c r="E125" s="358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7"/>
      <c r="P125" s="357"/>
      <c r="Q125" s="357"/>
      <c r="R125" s="358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9">
        <v>4680115880238</v>
      </c>
      <c r="E126" s="358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7"/>
      <c r="P126" s="357"/>
      <c r="Q126" s="357"/>
      <c r="R126" s="358"/>
      <c r="S126" s="34"/>
      <c r="T126" s="34"/>
      <c r="U126" s="35" t="s">
        <v>65</v>
      </c>
      <c r="V126" s="347">
        <v>42.9</v>
      </c>
      <c r="W126" s="348">
        <f t="shared" si="7"/>
        <v>43.56</v>
      </c>
      <c r="X126" s="36">
        <f>IFERROR(IF(W126=0,"",ROUNDUP(W126/H126,0)*0.00753),"")</f>
        <v>0.16566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214</v>
      </c>
      <c r="B127" s="54" t="s">
        <v>215</v>
      </c>
      <c r="C127" s="31">
        <v>4301060351</v>
      </c>
      <c r="D127" s="359">
        <v>4680115881464</v>
      </c>
      <c r="E127" s="358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7"/>
      <c r="P127" s="357"/>
      <c r="Q127" s="357"/>
      <c r="R127" s="358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82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83"/>
      <c r="N128" s="367" t="s">
        <v>66</v>
      </c>
      <c r="O128" s="368"/>
      <c r="P128" s="368"/>
      <c r="Q128" s="368"/>
      <c r="R128" s="368"/>
      <c r="S128" s="368"/>
      <c r="T128" s="369"/>
      <c r="U128" s="37" t="s">
        <v>67</v>
      </c>
      <c r="V128" s="349">
        <f>IFERROR(V121/H121,"0")+IFERROR(V122/H122,"0")+IFERROR(V123/H123,"0")+IFERROR(V124/H124,"0")+IFERROR(V125/H125,"0")+IFERROR(V126/H126,"0")+IFERROR(V127/H127,"0")</f>
        <v>21.666666666666668</v>
      </c>
      <c r="W128" s="349">
        <f>IFERROR(W121/H121,"0")+IFERROR(W122/H122,"0")+IFERROR(W123/H123,"0")+IFERROR(W124/H124,"0")+IFERROR(W125/H125,"0")+IFERROR(W126/H126,"0")+IFERROR(W127/H127,"0")</f>
        <v>22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0.16566</v>
      </c>
      <c r="Y128" s="350"/>
      <c r="Z128" s="350"/>
    </row>
    <row r="129" spans="1:53" x14ac:dyDescent="0.2">
      <c r="A129" s="377"/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83"/>
      <c r="N129" s="367" t="s">
        <v>66</v>
      </c>
      <c r="O129" s="368"/>
      <c r="P129" s="368"/>
      <c r="Q129" s="368"/>
      <c r="R129" s="368"/>
      <c r="S129" s="368"/>
      <c r="T129" s="369"/>
      <c r="U129" s="37" t="s">
        <v>65</v>
      </c>
      <c r="V129" s="349">
        <f>IFERROR(SUM(V121:V127),"0")</f>
        <v>42.9</v>
      </c>
      <c r="W129" s="349">
        <f>IFERROR(SUM(W121:W127),"0")</f>
        <v>43.56</v>
      </c>
      <c r="X129" s="37"/>
      <c r="Y129" s="350"/>
      <c r="Z129" s="350"/>
    </row>
    <row r="130" spans="1:53" ht="16.5" hidden="1" customHeight="1" x14ac:dyDescent="0.25">
      <c r="A130" s="389" t="s">
        <v>216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42"/>
      <c r="Z130" s="342"/>
    </row>
    <row r="131" spans="1:53" ht="14.25" hidden="1" customHeight="1" x14ac:dyDescent="0.25">
      <c r="A131" s="376" t="s">
        <v>68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43"/>
      <c r="Z131" s="343"/>
    </row>
    <row r="132" spans="1:53" ht="27" hidden="1" customHeight="1" x14ac:dyDescent="0.25">
      <c r="A132" s="54" t="s">
        <v>217</v>
      </c>
      <c r="B132" s="54" t="s">
        <v>218</v>
      </c>
      <c r="C132" s="31">
        <v>4301051360</v>
      </c>
      <c r="D132" s="359">
        <v>4607091385168</v>
      </c>
      <c r="E132" s="358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7"/>
      <c r="P132" s="357"/>
      <c r="Q132" s="357"/>
      <c r="R132" s="358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9">
        <v>4607091385168</v>
      </c>
      <c r="E133" s="358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7"/>
      <c r="P133" s="357"/>
      <c r="Q133" s="357"/>
      <c r="R133" s="358"/>
      <c r="S133" s="34"/>
      <c r="T133" s="34"/>
      <c r="U133" s="35" t="s">
        <v>65</v>
      </c>
      <c r="V133" s="347">
        <v>400</v>
      </c>
      <c r="W133" s="348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220</v>
      </c>
      <c r="B134" s="54" t="s">
        <v>221</v>
      </c>
      <c r="C134" s="31">
        <v>4301051362</v>
      </c>
      <c r="D134" s="359">
        <v>4607091383256</v>
      </c>
      <c r="E134" s="358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7"/>
      <c r="P134" s="357"/>
      <c r="Q134" s="357"/>
      <c r="R134" s="358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9">
        <v>4607091385748</v>
      </c>
      <c r="E135" s="358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7"/>
      <c r="P135" s="357"/>
      <c r="Q135" s="357"/>
      <c r="R135" s="358"/>
      <c r="S135" s="34"/>
      <c r="T135" s="34"/>
      <c r="U135" s="35" t="s">
        <v>65</v>
      </c>
      <c r="V135" s="347">
        <v>798.30000000000007</v>
      </c>
      <c r="W135" s="348">
        <f>IFERROR(IF(V135="",0,CEILING((V135/$H135),1)*$H135),"")</f>
        <v>799.2</v>
      </c>
      <c r="X135" s="36">
        <f>IFERROR(IF(W135=0,"",ROUNDUP(W135/H135,0)*0.00753),"")</f>
        <v>2.2288800000000002</v>
      </c>
      <c r="Y135" s="56"/>
      <c r="Z135" s="57"/>
      <c r="AD135" s="58"/>
      <c r="BA135" s="131" t="s">
        <v>1</v>
      </c>
    </row>
    <row r="136" spans="1:53" x14ac:dyDescent="0.2">
      <c r="A136" s="382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83"/>
      <c r="N136" s="367" t="s">
        <v>66</v>
      </c>
      <c r="O136" s="368"/>
      <c r="P136" s="368"/>
      <c r="Q136" s="368"/>
      <c r="R136" s="368"/>
      <c r="S136" s="368"/>
      <c r="T136" s="369"/>
      <c r="U136" s="37" t="s">
        <v>67</v>
      </c>
      <c r="V136" s="349">
        <f>IFERROR(V132/H132,"0")+IFERROR(V133/H133,"0")+IFERROR(V134/H134,"0")+IFERROR(V135/H135,"0")</f>
        <v>343.28571428571433</v>
      </c>
      <c r="W136" s="349">
        <f>IFERROR(W132/H132,"0")+IFERROR(W133/H133,"0")+IFERROR(W134/H134,"0")+IFERROR(W135/H135,"0")</f>
        <v>344</v>
      </c>
      <c r="X136" s="349">
        <f>IFERROR(IF(X132="",0,X132),"0")+IFERROR(IF(X133="",0,X133),"0")+IFERROR(IF(X134="",0,X134),"0")+IFERROR(IF(X135="",0,X135),"0")</f>
        <v>3.2728800000000002</v>
      </c>
      <c r="Y136" s="350"/>
      <c r="Z136" s="350"/>
    </row>
    <row r="137" spans="1:53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83"/>
      <c r="N137" s="367" t="s">
        <v>66</v>
      </c>
      <c r="O137" s="368"/>
      <c r="P137" s="368"/>
      <c r="Q137" s="368"/>
      <c r="R137" s="368"/>
      <c r="S137" s="368"/>
      <c r="T137" s="369"/>
      <c r="U137" s="37" t="s">
        <v>65</v>
      </c>
      <c r="V137" s="349">
        <f>IFERROR(SUM(V132:V135),"0")</f>
        <v>1198.3000000000002</v>
      </c>
      <c r="W137" s="349">
        <f>IFERROR(SUM(W132:W135),"0")</f>
        <v>1202.4000000000001</v>
      </c>
      <c r="X137" s="37"/>
      <c r="Y137" s="350"/>
      <c r="Z137" s="350"/>
    </row>
    <row r="138" spans="1:53" ht="27.75" hidden="1" customHeight="1" x14ac:dyDescent="0.2">
      <c r="A138" s="365" t="s">
        <v>224</v>
      </c>
      <c r="B138" s="366"/>
      <c r="C138" s="366"/>
      <c r="D138" s="366"/>
      <c r="E138" s="366"/>
      <c r="F138" s="366"/>
      <c r="G138" s="366"/>
      <c r="H138" s="366"/>
      <c r="I138" s="366"/>
      <c r="J138" s="366"/>
      <c r="K138" s="366"/>
      <c r="L138" s="366"/>
      <c r="M138" s="366"/>
      <c r="N138" s="366"/>
      <c r="O138" s="366"/>
      <c r="P138" s="366"/>
      <c r="Q138" s="366"/>
      <c r="R138" s="366"/>
      <c r="S138" s="366"/>
      <c r="T138" s="366"/>
      <c r="U138" s="366"/>
      <c r="V138" s="366"/>
      <c r="W138" s="366"/>
      <c r="X138" s="366"/>
      <c r="Y138" s="48"/>
      <c r="Z138" s="48"/>
    </row>
    <row r="139" spans="1:53" ht="16.5" hidden="1" customHeight="1" x14ac:dyDescent="0.25">
      <c r="A139" s="389" t="s">
        <v>225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42"/>
      <c r="Z139" s="342"/>
    </row>
    <row r="140" spans="1:53" ht="14.25" hidden="1" customHeight="1" x14ac:dyDescent="0.25">
      <c r="A140" s="376" t="s">
        <v>105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43"/>
      <c r="Z140" s="343"/>
    </row>
    <row r="141" spans="1:53" ht="27" hidden="1" customHeight="1" x14ac:dyDescent="0.25">
      <c r="A141" s="54" t="s">
        <v>226</v>
      </c>
      <c r="B141" s="54" t="s">
        <v>227</v>
      </c>
      <c r="C141" s="31">
        <v>4301011223</v>
      </c>
      <c r="D141" s="359">
        <v>4607091383423</v>
      </c>
      <c r="E141" s="358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7"/>
      <c r="P141" s="357"/>
      <c r="Q141" s="357"/>
      <c r="R141" s="358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228</v>
      </c>
      <c r="B142" s="54" t="s">
        <v>229</v>
      </c>
      <c r="C142" s="31">
        <v>4301011338</v>
      </c>
      <c r="D142" s="359">
        <v>4607091381405</v>
      </c>
      <c r="E142" s="358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7"/>
      <c r="P142" s="357"/>
      <c r="Q142" s="357"/>
      <c r="R142" s="358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230</v>
      </c>
      <c r="B143" s="54" t="s">
        <v>231</v>
      </c>
      <c r="C143" s="31">
        <v>4301011333</v>
      </c>
      <c r="D143" s="359">
        <v>4607091386516</v>
      </c>
      <c r="E143" s="358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7"/>
      <c r="P143" s="357"/>
      <c r="Q143" s="357"/>
      <c r="R143" s="358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82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83"/>
      <c r="N144" s="367" t="s">
        <v>66</v>
      </c>
      <c r="O144" s="368"/>
      <c r="P144" s="368"/>
      <c r="Q144" s="368"/>
      <c r="R144" s="368"/>
      <c r="S144" s="368"/>
      <c r="T144" s="369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83"/>
      <c r="N145" s="367" t="s">
        <v>66</v>
      </c>
      <c r="O145" s="368"/>
      <c r="P145" s="368"/>
      <c r="Q145" s="368"/>
      <c r="R145" s="368"/>
      <c r="S145" s="368"/>
      <c r="T145" s="369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hidden="1" customHeight="1" x14ac:dyDescent="0.25">
      <c r="A146" s="389" t="s">
        <v>232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42"/>
      <c r="Z146" s="342"/>
    </row>
    <row r="147" spans="1:53" ht="14.25" hidden="1" customHeight="1" x14ac:dyDescent="0.25">
      <c r="A147" s="376" t="s">
        <v>60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43"/>
      <c r="Z147" s="343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9">
        <v>4680115880993</v>
      </c>
      <c r="E148" s="358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7"/>
      <c r="P148" s="357"/>
      <c r="Q148" s="357"/>
      <c r="R148" s="358"/>
      <c r="S148" s="34"/>
      <c r="T148" s="34"/>
      <c r="U148" s="35" t="s">
        <v>65</v>
      </c>
      <c r="V148" s="347">
        <v>50</v>
      </c>
      <c r="W148" s="348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9">
        <v>4680115881761</v>
      </c>
      <c r="E149" s="358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7"/>
      <c r="P149" s="357"/>
      <c r="Q149" s="357"/>
      <c r="R149" s="358"/>
      <c r="S149" s="34"/>
      <c r="T149" s="34"/>
      <c r="U149" s="35" t="s">
        <v>65</v>
      </c>
      <c r="V149" s="347">
        <v>20</v>
      </c>
      <c r="W149" s="348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9">
        <v>4680115881563</v>
      </c>
      <c r="E150" s="358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7"/>
      <c r="P150" s="357"/>
      <c r="Q150" s="357"/>
      <c r="R150" s="358"/>
      <c r="S150" s="34"/>
      <c r="T150" s="34"/>
      <c r="U150" s="35" t="s">
        <v>65</v>
      </c>
      <c r="V150" s="347">
        <v>20</v>
      </c>
      <c r="W150" s="348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9">
        <v>4680115880986</v>
      </c>
      <c r="E151" s="358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7"/>
      <c r="P151" s="357"/>
      <c r="Q151" s="357"/>
      <c r="R151" s="358"/>
      <c r="S151" s="34"/>
      <c r="T151" s="34"/>
      <c r="U151" s="35" t="s">
        <v>65</v>
      </c>
      <c r="V151" s="347">
        <v>140</v>
      </c>
      <c r="W151" s="348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4301031190</v>
      </c>
      <c r="D152" s="359">
        <v>4680115880207</v>
      </c>
      <c r="E152" s="358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7"/>
      <c r="P152" s="357"/>
      <c r="Q152" s="357"/>
      <c r="R152" s="358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9">
        <v>4680115881785</v>
      </c>
      <c r="E153" s="358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7"/>
      <c r="P153" s="357"/>
      <c r="Q153" s="357"/>
      <c r="R153" s="358"/>
      <c r="S153" s="34"/>
      <c r="T153" s="34"/>
      <c r="U153" s="35" t="s">
        <v>65</v>
      </c>
      <c r="V153" s="347">
        <v>87.5</v>
      </c>
      <c r="W153" s="348">
        <f t="shared" si="8"/>
        <v>88.2</v>
      </c>
      <c r="X153" s="36">
        <f>IFERROR(IF(W153=0,"",ROUNDUP(W153/H153,0)*0.00502),"")</f>
        <v>0.21084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9">
        <v>4680115881679</v>
      </c>
      <c r="E154" s="358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4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7"/>
      <c r="P154" s="357"/>
      <c r="Q154" s="357"/>
      <c r="R154" s="358"/>
      <c r="S154" s="34"/>
      <c r="T154" s="34"/>
      <c r="U154" s="35" t="s">
        <v>65</v>
      </c>
      <c r="V154" s="347">
        <v>157.5</v>
      </c>
      <c r="W154" s="348">
        <f t="shared" si="8"/>
        <v>157.5</v>
      </c>
      <c r="X154" s="36">
        <f>IFERROR(IF(W154=0,"",ROUNDUP(W154/H154,0)*0.00502),"")</f>
        <v>0.3765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4301031158</v>
      </c>
      <c r="D155" s="359">
        <v>4680115880191</v>
      </c>
      <c r="E155" s="358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7"/>
      <c r="P155" s="357"/>
      <c r="Q155" s="357"/>
      <c r="R155" s="358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249</v>
      </c>
      <c r="B156" s="54" t="s">
        <v>250</v>
      </c>
      <c r="C156" s="31">
        <v>4301031245</v>
      </c>
      <c r="D156" s="359">
        <v>4680115883963</v>
      </c>
      <c r="E156" s="358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7"/>
      <c r="P156" s="357"/>
      <c r="Q156" s="357"/>
      <c r="R156" s="358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82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83"/>
      <c r="N157" s="367" t="s">
        <v>66</v>
      </c>
      <c r="O157" s="368"/>
      <c r="P157" s="368"/>
      <c r="Q157" s="368"/>
      <c r="R157" s="368"/>
      <c r="S157" s="368"/>
      <c r="T157" s="369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204.76190476190476</v>
      </c>
      <c r="W157" s="349">
        <f>IFERROR(W148/H148,"0")+IFERROR(W149/H149,"0")+IFERROR(W150/H150,"0")+IFERROR(W151/H151,"0")+IFERROR(W152/H152,"0")+IFERROR(W153/H153,"0")+IFERROR(W154/H154,"0")+IFERROR(W155/H155,"0")+IFERROR(W156/H156,"0")</f>
        <v>206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1.08934</v>
      </c>
      <c r="Y157" s="350"/>
      <c r="Z157" s="350"/>
    </row>
    <row r="158" spans="1:53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83"/>
      <c r="N158" s="367" t="s">
        <v>66</v>
      </c>
      <c r="O158" s="368"/>
      <c r="P158" s="368"/>
      <c r="Q158" s="368"/>
      <c r="R158" s="368"/>
      <c r="S158" s="368"/>
      <c r="T158" s="369"/>
      <c r="U158" s="37" t="s">
        <v>65</v>
      </c>
      <c r="V158" s="349">
        <f>IFERROR(SUM(V148:V156),"0")</f>
        <v>475</v>
      </c>
      <c r="W158" s="349">
        <f>IFERROR(SUM(W148:W156),"0")</f>
        <v>478.8</v>
      </c>
      <c r="X158" s="37"/>
      <c r="Y158" s="350"/>
      <c r="Z158" s="350"/>
    </row>
    <row r="159" spans="1:53" ht="16.5" hidden="1" customHeight="1" x14ac:dyDescent="0.25">
      <c r="A159" s="389" t="s">
        <v>251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42"/>
      <c r="Z159" s="342"/>
    </row>
    <row r="160" spans="1:53" ht="14.25" hidden="1" customHeight="1" x14ac:dyDescent="0.25">
      <c r="A160" s="376" t="s">
        <v>105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43"/>
      <c r="Z160" s="343"/>
    </row>
    <row r="161" spans="1:53" ht="16.5" hidden="1" customHeight="1" x14ac:dyDescent="0.25">
      <c r="A161" s="54" t="s">
        <v>252</v>
      </c>
      <c r="B161" s="54" t="s">
        <v>253</v>
      </c>
      <c r="C161" s="31">
        <v>4301011450</v>
      </c>
      <c r="D161" s="359">
        <v>4680115881402</v>
      </c>
      <c r="E161" s="358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7"/>
      <c r="P161" s="357"/>
      <c r="Q161" s="357"/>
      <c r="R161" s="358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254</v>
      </c>
      <c r="B162" s="54" t="s">
        <v>255</v>
      </c>
      <c r="C162" s="31">
        <v>4301011454</v>
      </c>
      <c r="D162" s="359">
        <v>4680115881396</v>
      </c>
      <c r="E162" s="358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7"/>
      <c r="P162" s="357"/>
      <c r="Q162" s="357"/>
      <c r="R162" s="358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82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83"/>
      <c r="N163" s="367" t="s">
        <v>66</v>
      </c>
      <c r="O163" s="368"/>
      <c r="P163" s="368"/>
      <c r="Q163" s="368"/>
      <c r="R163" s="368"/>
      <c r="S163" s="368"/>
      <c r="T163" s="369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hidden="1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83"/>
      <c r="N164" s="367" t="s">
        <v>66</v>
      </c>
      <c r="O164" s="368"/>
      <c r="P164" s="368"/>
      <c r="Q164" s="368"/>
      <c r="R164" s="368"/>
      <c r="S164" s="368"/>
      <c r="T164" s="369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hidden="1" customHeight="1" x14ac:dyDescent="0.25">
      <c r="A165" s="376" t="s">
        <v>97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43"/>
      <c r="Z165" s="343"/>
    </row>
    <row r="166" spans="1:53" ht="16.5" hidden="1" customHeight="1" x14ac:dyDescent="0.25">
      <c r="A166" s="54" t="s">
        <v>256</v>
      </c>
      <c r="B166" s="54" t="s">
        <v>257</v>
      </c>
      <c r="C166" s="31">
        <v>4301020262</v>
      </c>
      <c r="D166" s="359">
        <v>4680115882935</v>
      </c>
      <c r="E166" s="358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7"/>
      <c r="P166" s="357"/>
      <c r="Q166" s="357"/>
      <c r="R166" s="358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258</v>
      </c>
      <c r="B167" s="54" t="s">
        <v>259</v>
      </c>
      <c r="C167" s="31">
        <v>4301020220</v>
      </c>
      <c r="D167" s="359">
        <v>4680115880764</v>
      </c>
      <c r="E167" s="358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7"/>
      <c r="P167" s="357"/>
      <c r="Q167" s="357"/>
      <c r="R167" s="358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82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83"/>
      <c r="N168" s="367" t="s">
        <v>66</v>
      </c>
      <c r="O168" s="368"/>
      <c r="P168" s="368"/>
      <c r="Q168" s="368"/>
      <c r="R168" s="368"/>
      <c r="S168" s="368"/>
      <c r="T168" s="369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83"/>
      <c r="N169" s="367" t="s">
        <v>66</v>
      </c>
      <c r="O169" s="368"/>
      <c r="P169" s="368"/>
      <c r="Q169" s="368"/>
      <c r="R169" s="368"/>
      <c r="S169" s="368"/>
      <c r="T169" s="369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hidden="1" customHeight="1" x14ac:dyDescent="0.25">
      <c r="A170" s="376" t="s">
        <v>60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43"/>
      <c r="Z170" s="343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9">
        <v>4680115882683</v>
      </c>
      <c r="E171" s="358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7"/>
      <c r="P171" s="357"/>
      <c r="Q171" s="357"/>
      <c r="R171" s="358"/>
      <c r="S171" s="34"/>
      <c r="T171" s="34"/>
      <c r="U171" s="35" t="s">
        <v>65</v>
      </c>
      <c r="V171" s="347">
        <v>90</v>
      </c>
      <c r="W171" s="348">
        <f>IFERROR(IF(V171="",0,CEILING((V171/$H171),1)*$H171),"")</f>
        <v>91.800000000000011</v>
      </c>
      <c r="X171" s="36">
        <f>IFERROR(IF(W171=0,"",ROUNDUP(W171/H171,0)*0.00937),"")</f>
        <v>0.15928999999999999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262</v>
      </c>
      <c r="B172" s="54" t="s">
        <v>263</v>
      </c>
      <c r="C172" s="31">
        <v>4301031230</v>
      </c>
      <c r="D172" s="359">
        <v>4680115882690</v>
      </c>
      <c r="E172" s="358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7"/>
      <c r="P172" s="357"/>
      <c r="Q172" s="357"/>
      <c r="R172" s="358"/>
      <c r="S172" s="34"/>
      <c r="T172" s="34"/>
      <c r="U172" s="35" t="s">
        <v>65</v>
      </c>
      <c r="V172" s="347">
        <v>0</v>
      </c>
      <c r="W172" s="34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4301031220</v>
      </c>
      <c r="D173" s="359">
        <v>4680115882669</v>
      </c>
      <c r="E173" s="358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7"/>
      <c r="P173" s="357"/>
      <c r="Q173" s="357"/>
      <c r="R173" s="358"/>
      <c r="S173" s="34"/>
      <c r="T173" s="34"/>
      <c r="U173" s="35" t="s">
        <v>65</v>
      </c>
      <c r="V173" s="347">
        <v>0</v>
      </c>
      <c r="W173" s="348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4301031221</v>
      </c>
      <c r="D174" s="359">
        <v>4680115882676</v>
      </c>
      <c r="E174" s="358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7"/>
      <c r="P174" s="357"/>
      <c r="Q174" s="357"/>
      <c r="R174" s="358"/>
      <c r="S174" s="34"/>
      <c r="T174" s="34"/>
      <c r="U174" s="35" t="s">
        <v>65</v>
      </c>
      <c r="V174" s="347">
        <v>0</v>
      </c>
      <c r="W174" s="348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82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83"/>
      <c r="N175" s="367" t="s">
        <v>66</v>
      </c>
      <c r="O175" s="368"/>
      <c r="P175" s="368"/>
      <c r="Q175" s="368"/>
      <c r="R175" s="368"/>
      <c r="S175" s="368"/>
      <c r="T175" s="369"/>
      <c r="U175" s="37" t="s">
        <v>67</v>
      </c>
      <c r="V175" s="349">
        <f>IFERROR(V171/H171,"0")+IFERROR(V172/H172,"0")+IFERROR(V173/H173,"0")+IFERROR(V174/H174,"0")</f>
        <v>16.666666666666664</v>
      </c>
      <c r="W175" s="349">
        <f>IFERROR(W171/H171,"0")+IFERROR(W172/H172,"0")+IFERROR(W173/H173,"0")+IFERROR(W174/H174,"0")</f>
        <v>17</v>
      </c>
      <c r="X175" s="349">
        <f>IFERROR(IF(X171="",0,X171),"0")+IFERROR(IF(X172="",0,X172),"0")+IFERROR(IF(X173="",0,X173),"0")+IFERROR(IF(X174="",0,X174),"0")</f>
        <v>0.15928999999999999</v>
      </c>
      <c r="Y175" s="350"/>
      <c r="Z175" s="350"/>
    </row>
    <row r="176" spans="1:53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83"/>
      <c r="N176" s="367" t="s">
        <v>66</v>
      </c>
      <c r="O176" s="368"/>
      <c r="P176" s="368"/>
      <c r="Q176" s="368"/>
      <c r="R176" s="368"/>
      <c r="S176" s="368"/>
      <c r="T176" s="369"/>
      <c r="U176" s="37" t="s">
        <v>65</v>
      </c>
      <c r="V176" s="349">
        <f>IFERROR(SUM(V171:V174),"0")</f>
        <v>90</v>
      </c>
      <c r="W176" s="349">
        <f>IFERROR(SUM(W171:W174),"0")</f>
        <v>91.800000000000011</v>
      </c>
      <c r="X176" s="37"/>
      <c r="Y176" s="350"/>
      <c r="Z176" s="350"/>
    </row>
    <row r="177" spans="1:53" ht="14.25" hidden="1" customHeight="1" x14ac:dyDescent="0.25">
      <c r="A177" s="376" t="s">
        <v>68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43"/>
      <c r="Z177" s="343"/>
    </row>
    <row r="178" spans="1:53" ht="27" hidden="1" customHeight="1" x14ac:dyDescent="0.25">
      <c r="A178" s="54" t="s">
        <v>268</v>
      </c>
      <c r="B178" s="54" t="s">
        <v>269</v>
      </c>
      <c r="C178" s="31">
        <v>4301051409</v>
      </c>
      <c r="D178" s="359">
        <v>4680115881556</v>
      </c>
      <c r="E178" s="358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7"/>
      <c r="P178" s="357"/>
      <c r="Q178" s="357"/>
      <c r="R178" s="358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270</v>
      </c>
      <c r="B179" s="54" t="s">
        <v>271</v>
      </c>
      <c r="C179" s="31">
        <v>4301051538</v>
      </c>
      <c r="D179" s="359">
        <v>4680115880573</v>
      </c>
      <c r="E179" s="358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7"/>
      <c r="P179" s="357"/>
      <c r="Q179" s="357"/>
      <c r="R179" s="358"/>
      <c r="S179" s="34"/>
      <c r="T179" s="34"/>
      <c r="U179" s="35" t="s">
        <v>65</v>
      </c>
      <c r="V179" s="347">
        <v>0</v>
      </c>
      <c r="W179" s="34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272</v>
      </c>
      <c r="B180" s="54" t="s">
        <v>273</v>
      </c>
      <c r="C180" s="31">
        <v>4301051408</v>
      </c>
      <c r="D180" s="359">
        <v>4680115881594</v>
      </c>
      <c r="E180" s="358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7"/>
      <c r="P180" s="357"/>
      <c r="Q180" s="357"/>
      <c r="R180" s="358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4301051505</v>
      </c>
      <c r="D181" s="359">
        <v>4680115881587</v>
      </c>
      <c r="E181" s="358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7"/>
      <c r="P181" s="357"/>
      <c r="Q181" s="357"/>
      <c r="R181" s="358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276</v>
      </c>
      <c r="B182" s="54" t="s">
        <v>277</v>
      </c>
      <c r="C182" s="31">
        <v>4301051380</v>
      </c>
      <c r="D182" s="359">
        <v>4680115880962</v>
      </c>
      <c r="E182" s="358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7"/>
      <c r="P182" s="357"/>
      <c r="Q182" s="357"/>
      <c r="R182" s="358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278</v>
      </c>
      <c r="B183" s="54" t="s">
        <v>279</v>
      </c>
      <c r="C183" s="31">
        <v>4301051411</v>
      </c>
      <c r="D183" s="359">
        <v>4680115881617</v>
      </c>
      <c r="E183" s="358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7"/>
      <c r="P183" s="357"/>
      <c r="Q183" s="357"/>
      <c r="R183" s="358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9">
        <v>4680115881228</v>
      </c>
      <c r="E184" s="358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7"/>
      <c r="P184" s="357"/>
      <c r="Q184" s="357"/>
      <c r="R184" s="358"/>
      <c r="S184" s="34"/>
      <c r="T184" s="34"/>
      <c r="U184" s="35" t="s">
        <v>65</v>
      </c>
      <c r="V184" s="347">
        <v>360</v>
      </c>
      <c r="W184" s="348">
        <f t="shared" si="9"/>
        <v>360</v>
      </c>
      <c r="X184" s="36">
        <f>IFERROR(IF(W184=0,"",ROUNDUP(W184/H184,0)*0.00753),"")</f>
        <v>1.1294999999999999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4301051506</v>
      </c>
      <c r="D185" s="359">
        <v>4680115881037</v>
      </c>
      <c r="E185" s="358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7"/>
      <c r="P185" s="357"/>
      <c r="Q185" s="357"/>
      <c r="R185" s="358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9">
        <v>4680115881211</v>
      </c>
      <c r="E186" s="358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7"/>
      <c r="P186" s="357"/>
      <c r="Q186" s="357"/>
      <c r="R186" s="358"/>
      <c r="S186" s="34"/>
      <c r="T186" s="34"/>
      <c r="U186" s="35" t="s">
        <v>65</v>
      </c>
      <c r="V186" s="347">
        <v>240</v>
      </c>
      <c r="W186" s="348">
        <f t="shared" si="9"/>
        <v>240</v>
      </c>
      <c r="X186" s="36">
        <f>IFERROR(IF(W186=0,"",ROUNDUP(W186/H186,0)*0.00753),"")</f>
        <v>0.753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4301051378</v>
      </c>
      <c r="D187" s="359">
        <v>4680115881020</v>
      </c>
      <c r="E187" s="358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7"/>
      <c r="P187" s="357"/>
      <c r="Q187" s="357"/>
      <c r="R187" s="358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9">
        <v>4680115882195</v>
      </c>
      <c r="E188" s="358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7"/>
      <c r="P188" s="357"/>
      <c r="Q188" s="357"/>
      <c r="R188" s="358"/>
      <c r="S188" s="34"/>
      <c r="T188" s="34"/>
      <c r="U188" s="35" t="s">
        <v>65</v>
      </c>
      <c r="V188" s="347">
        <v>483.2</v>
      </c>
      <c r="W188" s="348">
        <f t="shared" si="9"/>
        <v>484.79999999999995</v>
      </c>
      <c r="X188" s="36">
        <f t="shared" ref="X188:X194" si="10">IFERROR(IF(W188=0,"",ROUNDUP(W188/H188,0)*0.00753),"")</f>
        <v>1.5210600000000001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4301051479</v>
      </c>
      <c r="D189" s="359">
        <v>4680115882607</v>
      </c>
      <c r="E189" s="358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7"/>
      <c r="P189" s="357"/>
      <c r="Q189" s="357"/>
      <c r="R189" s="358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9">
        <v>4680115880092</v>
      </c>
      <c r="E190" s="358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7"/>
      <c r="P190" s="357"/>
      <c r="Q190" s="357"/>
      <c r="R190" s="358"/>
      <c r="S190" s="34"/>
      <c r="T190" s="34"/>
      <c r="U190" s="35" t="s">
        <v>65</v>
      </c>
      <c r="V190" s="347">
        <v>564</v>
      </c>
      <c r="W190" s="348">
        <f t="shared" si="9"/>
        <v>564</v>
      </c>
      <c r="X190" s="36">
        <f t="shared" si="10"/>
        <v>1.76955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4301051469</v>
      </c>
      <c r="D191" s="359">
        <v>4680115880221</v>
      </c>
      <c r="E191" s="358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7"/>
      <c r="P191" s="357"/>
      <c r="Q191" s="357"/>
      <c r="R191" s="358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296</v>
      </c>
      <c r="B192" s="54" t="s">
        <v>297</v>
      </c>
      <c r="C192" s="31">
        <v>4301051523</v>
      </c>
      <c r="D192" s="359">
        <v>4680115882942</v>
      </c>
      <c r="E192" s="358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7"/>
      <c r="P192" s="357"/>
      <c r="Q192" s="357"/>
      <c r="R192" s="358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9">
        <v>4680115880504</v>
      </c>
      <c r="E193" s="358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7"/>
      <c r="P193" s="357"/>
      <c r="Q193" s="357"/>
      <c r="R193" s="358"/>
      <c r="S193" s="34"/>
      <c r="T193" s="34"/>
      <c r="U193" s="35" t="s">
        <v>65</v>
      </c>
      <c r="V193" s="347">
        <v>100</v>
      </c>
      <c r="W193" s="348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9">
        <v>4680115882164</v>
      </c>
      <c r="E194" s="358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7"/>
      <c r="P194" s="357"/>
      <c r="Q194" s="357"/>
      <c r="R194" s="358"/>
      <c r="S194" s="34"/>
      <c r="T194" s="34"/>
      <c r="U194" s="35" t="s">
        <v>65</v>
      </c>
      <c r="V194" s="347">
        <v>240</v>
      </c>
      <c r="W194" s="348">
        <f t="shared" si="9"/>
        <v>240</v>
      </c>
      <c r="X194" s="36">
        <f t="shared" si="10"/>
        <v>0.753</v>
      </c>
      <c r="Y194" s="56"/>
      <c r="Z194" s="57"/>
      <c r="AD194" s="58"/>
      <c r="BA194" s="168" t="s">
        <v>1</v>
      </c>
    </row>
    <row r="195" spans="1:53" x14ac:dyDescent="0.2">
      <c r="A195" s="382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83"/>
      <c r="N195" s="367" t="s">
        <v>66</v>
      </c>
      <c r="O195" s="368"/>
      <c r="P195" s="368"/>
      <c r="Q195" s="368"/>
      <c r="R195" s="368"/>
      <c r="S195" s="368"/>
      <c r="T195" s="369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828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829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6.2423699999999993</v>
      </c>
      <c r="Y195" s="350"/>
      <c r="Z195" s="350"/>
    </row>
    <row r="196" spans="1:53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83"/>
      <c r="N196" s="367" t="s">
        <v>66</v>
      </c>
      <c r="O196" s="368"/>
      <c r="P196" s="368"/>
      <c r="Q196" s="368"/>
      <c r="R196" s="368"/>
      <c r="S196" s="368"/>
      <c r="T196" s="369"/>
      <c r="U196" s="37" t="s">
        <v>65</v>
      </c>
      <c r="V196" s="349">
        <f>IFERROR(SUM(V178:V194),"0")</f>
        <v>1987.2</v>
      </c>
      <c r="W196" s="349">
        <f>IFERROR(SUM(W178:W194),"0")</f>
        <v>1989.6</v>
      </c>
      <c r="X196" s="37"/>
      <c r="Y196" s="350"/>
      <c r="Z196" s="350"/>
    </row>
    <row r="197" spans="1:53" ht="14.25" hidden="1" customHeight="1" x14ac:dyDescent="0.25">
      <c r="A197" s="376" t="s">
        <v>202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43"/>
      <c r="Z197" s="343"/>
    </row>
    <row r="198" spans="1:53" ht="16.5" hidden="1" customHeight="1" x14ac:dyDescent="0.25">
      <c r="A198" s="54" t="s">
        <v>302</v>
      </c>
      <c r="B198" s="54" t="s">
        <v>303</v>
      </c>
      <c r="C198" s="31">
        <v>4301060360</v>
      </c>
      <c r="D198" s="359">
        <v>4680115882874</v>
      </c>
      <c r="E198" s="358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7"/>
      <c r="P198" s="357"/>
      <c r="Q198" s="357"/>
      <c r="R198" s="358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304</v>
      </c>
      <c r="B199" s="54" t="s">
        <v>305</v>
      </c>
      <c r="C199" s="31">
        <v>4301060359</v>
      </c>
      <c r="D199" s="359">
        <v>4680115884434</v>
      </c>
      <c r="E199" s="358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7"/>
      <c r="P199" s="357"/>
      <c r="Q199" s="357"/>
      <c r="R199" s="358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9">
        <v>4680115880801</v>
      </c>
      <c r="E200" s="358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7"/>
      <c r="P200" s="357"/>
      <c r="Q200" s="357"/>
      <c r="R200" s="358"/>
      <c r="S200" s="34"/>
      <c r="T200" s="34"/>
      <c r="U200" s="35" t="s">
        <v>65</v>
      </c>
      <c r="V200" s="347">
        <v>60</v>
      </c>
      <c r="W200" s="348">
        <f>IFERROR(IF(V200="",0,CEILING((V200/$H200),1)*$H200),"")</f>
        <v>60</v>
      </c>
      <c r="X200" s="36">
        <f>IFERROR(IF(W200=0,"",ROUNDUP(W200/H200,0)*0.00753),"")</f>
        <v>0.18825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9">
        <v>4680115880818</v>
      </c>
      <c r="E201" s="358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7"/>
      <c r="P201" s="357"/>
      <c r="Q201" s="357"/>
      <c r="R201" s="358"/>
      <c r="S201" s="34"/>
      <c r="T201" s="34"/>
      <c r="U201" s="35" t="s">
        <v>65</v>
      </c>
      <c r="V201" s="347">
        <v>40</v>
      </c>
      <c r="W201" s="348">
        <f>IFERROR(IF(V201="",0,CEILING((V201/$H201),1)*$H201),"")</f>
        <v>40.799999999999997</v>
      </c>
      <c r="X201" s="36">
        <f>IFERROR(IF(W201=0,"",ROUNDUP(W201/H201,0)*0.00753),"")</f>
        <v>0.12801000000000001</v>
      </c>
      <c r="Y201" s="56"/>
      <c r="Z201" s="57"/>
      <c r="AD201" s="58"/>
      <c r="BA201" s="172" t="s">
        <v>1</v>
      </c>
    </row>
    <row r="202" spans="1:53" x14ac:dyDescent="0.2">
      <c r="A202" s="382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83"/>
      <c r="N202" s="367" t="s">
        <v>66</v>
      </c>
      <c r="O202" s="368"/>
      <c r="P202" s="368"/>
      <c r="Q202" s="368"/>
      <c r="R202" s="368"/>
      <c r="S202" s="368"/>
      <c r="T202" s="369"/>
      <c r="U202" s="37" t="s">
        <v>67</v>
      </c>
      <c r="V202" s="349">
        <f>IFERROR(V198/H198,"0")+IFERROR(V199/H199,"0")+IFERROR(V200/H200,"0")+IFERROR(V201/H201,"0")</f>
        <v>41.666666666666671</v>
      </c>
      <c r="W202" s="349">
        <f>IFERROR(W198/H198,"0")+IFERROR(W199/H199,"0")+IFERROR(W200/H200,"0")+IFERROR(W201/H201,"0")</f>
        <v>42</v>
      </c>
      <c r="X202" s="349">
        <f>IFERROR(IF(X198="",0,X198),"0")+IFERROR(IF(X199="",0,X199),"0")+IFERROR(IF(X200="",0,X200),"0")+IFERROR(IF(X201="",0,X201),"0")</f>
        <v>0.31625999999999999</v>
      </c>
      <c r="Y202" s="350"/>
      <c r="Z202" s="350"/>
    </row>
    <row r="203" spans="1:53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83"/>
      <c r="N203" s="367" t="s">
        <v>66</v>
      </c>
      <c r="O203" s="368"/>
      <c r="P203" s="368"/>
      <c r="Q203" s="368"/>
      <c r="R203" s="368"/>
      <c r="S203" s="368"/>
      <c r="T203" s="369"/>
      <c r="U203" s="37" t="s">
        <v>65</v>
      </c>
      <c r="V203" s="349">
        <f>IFERROR(SUM(V198:V201),"0")</f>
        <v>100</v>
      </c>
      <c r="W203" s="349">
        <f>IFERROR(SUM(W198:W201),"0")</f>
        <v>100.8</v>
      </c>
      <c r="X203" s="37"/>
      <c r="Y203" s="350"/>
      <c r="Z203" s="350"/>
    </row>
    <row r="204" spans="1:53" ht="16.5" hidden="1" customHeight="1" x14ac:dyDescent="0.25">
      <c r="A204" s="389" t="s">
        <v>310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42"/>
      <c r="Z204" s="342"/>
    </row>
    <row r="205" spans="1:53" ht="14.25" hidden="1" customHeight="1" x14ac:dyDescent="0.25">
      <c r="A205" s="376" t="s">
        <v>105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43"/>
      <c r="Z205" s="343"/>
    </row>
    <row r="206" spans="1:53" ht="27" hidden="1" customHeight="1" x14ac:dyDescent="0.25">
      <c r="A206" s="54" t="s">
        <v>311</v>
      </c>
      <c r="B206" s="54" t="s">
        <v>312</v>
      </c>
      <c r="C206" s="31">
        <v>4301011717</v>
      </c>
      <c r="D206" s="359">
        <v>4680115884274</v>
      </c>
      <c r="E206" s="358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5" t="s">
        <v>313</v>
      </c>
      <c r="O206" s="357"/>
      <c r="P206" s="357"/>
      <c r="Q206" s="357"/>
      <c r="R206" s="358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314</v>
      </c>
      <c r="B207" s="54" t="s">
        <v>315</v>
      </c>
      <c r="C207" s="31">
        <v>4301011719</v>
      </c>
      <c r="D207" s="359">
        <v>4680115884298</v>
      </c>
      <c r="E207" s="358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82" t="s">
        <v>316</v>
      </c>
      <c r="O207" s="357"/>
      <c r="P207" s="357"/>
      <c r="Q207" s="357"/>
      <c r="R207" s="358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4301011733</v>
      </c>
      <c r="D208" s="359">
        <v>4680115884250</v>
      </c>
      <c r="E208" s="358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478" t="s">
        <v>319</v>
      </c>
      <c r="O208" s="357"/>
      <c r="P208" s="357"/>
      <c r="Q208" s="357"/>
      <c r="R208" s="358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4301011718</v>
      </c>
      <c r="D209" s="359">
        <v>4680115884281</v>
      </c>
      <c r="E209" s="358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29" t="s">
        <v>322</v>
      </c>
      <c r="O209" s="357"/>
      <c r="P209" s="357"/>
      <c r="Q209" s="357"/>
      <c r="R209" s="358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4301011720</v>
      </c>
      <c r="D210" s="359">
        <v>4680115884199</v>
      </c>
      <c r="E210" s="358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20" t="s">
        <v>325</v>
      </c>
      <c r="O210" s="357"/>
      <c r="P210" s="357"/>
      <c r="Q210" s="357"/>
      <c r="R210" s="358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4301011716</v>
      </c>
      <c r="D211" s="359">
        <v>4680115884267</v>
      </c>
      <c r="E211" s="358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2" t="s">
        <v>328</v>
      </c>
      <c r="O211" s="357"/>
      <c r="P211" s="357"/>
      <c r="Q211" s="357"/>
      <c r="R211" s="358"/>
      <c r="S211" s="34"/>
      <c r="T211" s="34"/>
      <c r="U211" s="35" t="s">
        <v>65</v>
      </c>
      <c r="V211" s="347">
        <v>0</v>
      </c>
      <c r="W211" s="348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82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83"/>
      <c r="N212" s="367" t="s">
        <v>66</v>
      </c>
      <c r="O212" s="368"/>
      <c r="P212" s="368"/>
      <c r="Q212" s="368"/>
      <c r="R212" s="368"/>
      <c r="S212" s="368"/>
      <c r="T212" s="369"/>
      <c r="U212" s="37" t="s">
        <v>67</v>
      </c>
      <c r="V212" s="349">
        <f>IFERROR(V206/H206,"0")+IFERROR(V207/H207,"0")+IFERROR(V208/H208,"0")+IFERROR(V209/H209,"0")+IFERROR(V210/H210,"0")+IFERROR(V211/H211,"0")</f>
        <v>0</v>
      </c>
      <c r="W212" s="349">
        <f>IFERROR(W206/H206,"0")+IFERROR(W207/H207,"0")+IFERROR(W208/H208,"0")+IFERROR(W209/H209,"0")+IFERROR(W210/H210,"0")+IFERROR(W211/H211,"0")</f>
        <v>0</v>
      </c>
      <c r="X212" s="349">
        <f>IFERROR(IF(X206="",0,X206),"0")+IFERROR(IF(X207="",0,X207),"0")+IFERROR(IF(X208="",0,X208),"0")+IFERROR(IF(X209="",0,X209),"0")+IFERROR(IF(X210="",0,X210),"0")+IFERROR(IF(X211="",0,X211),"0")</f>
        <v>0</v>
      </c>
      <c r="Y212" s="350"/>
      <c r="Z212" s="350"/>
    </row>
    <row r="213" spans="1:53" hidden="1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83"/>
      <c r="N213" s="367" t="s">
        <v>66</v>
      </c>
      <c r="O213" s="368"/>
      <c r="P213" s="368"/>
      <c r="Q213" s="368"/>
      <c r="R213" s="368"/>
      <c r="S213" s="368"/>
      <c r="T213" s="369"/>
      <c r="U213" s="37" t="s">
        <v>65</v>
      </c>
      <c r="V213" s="349">
        <f>IFERROR(SUM(V206:V211),"0")</f>
        <v>0</v>
      </c>
      <c r="W213" s="349">
        <f>IFERROR(SUM(W206:W211),"0")</f>
        <v>0</v>
      </c>
      <c r="X213" s="37"/>
      <c r="Y213" s="350"/>
      <c r="Z213" s="350"/>
    </row>
    <row r="214" spans="1:53" ht="14.25" hidden="1" customHeight="1" x14ac:dyDescent="0.25">
      <c r="A214" s="376" t="s">
        <v>60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43"/>
      <c r="Z214" s="343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9">
        <v>4607091389845</v>
      </c>
      <c r="E215" s="358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7"/>
      <c r="P215" s="357"/>
      <c r="Q215" s="357"/>
      <c r="R215" s="358"/>
      <c r="S215" s="34"/>
      <c r="T215" s="34"/>
      <c r="U215" s="35" t="s">
        <v>65</v>
      </c>
      <c r="V215" s="347">
        <v>280</v>
      </c>
      <c r="W215" s="348">
        <f>IFERROR(IF(V215="",0,CEILING((V215/$H215),1)*$H215),"")</f>
        <v>281.40000000000003</v>
      </c>
      <c r="X215" s="36">
        <f>IFERROR(IF(W215=0,"",ROUNDUP(W215/H215,0)*0.00502),"")</f>
        <v>0.67268000000000006</v>
      </c>
      <c r="Y215" s="56"/>
      <c r="Z215" s="57"/>
      <c r="AD215" s="58"/>
      <c r="BA215" s="179" t="s">
        <v>1</v>
      </c>
    </row>
    <row r="216" spans="1:53" x14ac:dyDescent="0.2">
      <c r="A216" s="382"/>
      <c r="B216" s="377"/>
      <c r="C216" s="377"/>
      <c r="D216" s="377"/>
      <c r="E216" s="377"/>
      <c r="F216" s="377"/>
      <c r="G216" s="377"/>
      <c r="H216" s="377"/>
      <c r="I216" s="377"/>
      <c r="J216" s="377"/>
      <c r="K216" s="377"/>
      <c r="L216" s="377"/>
      <c r="M216" s="383"/>
      <c r="N216" s="367" t="s">
        <v>66</v>
      </c>
      <c r="O216" s="368"/>
      <c r="P216" s="368"/>
      <c r="Q216" s="368"/>
      <c r="R216" s="368"/>
      <c r="S216" s="368"/>
      <c r="T216" s="369"/>
      <c r="U216" s="37" t="s">
        <v>67</v>
      </c>
      <c r="V216" s="349">
        <f>IFERROR(V215/H215,"0")</f>
        <v>133.33333333333331</v>
      </c>
      <c r="W216" s="349">
        <f>IFERROR(W215/H215,"0")</f>
        <v>134</v>
      </c>
      <c r="X216" s="349">
        <f>IFERROR(IF(X215="",0,X215),"0")</f>
        <v>0.67268000000000006</v>
      </c>
      <c r="Y216" s="350"/>
      <c r="Z216" s="350"/>
    </row>
    <row r="217" spans="1:53" x14ac:dyDescent="0.2">
      <c r="A217" s="377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83"/>
      <c r="N217" s="367" t="s">
        <v>66</v>
      </c>
      <c r="O217" s="368"/>
      <c r="P217" s="368"/>
      <c r="Q217" s="368"/>
      <c r="R217" s="368"/>
      <c r="S217" s="368"/>
      <c r="T217" s="369"/>
      <c r="U217" s="37" t="s">
        <v>65</v>
      </c>
      <c r="V217" s="349">
        <f>IFERROR(SUM(V215:V215),"0")</f>
        <v>280</v>
      </c>
      <c r="W217" s="349">
        <f>IFERROR(SUM(W215:W215),"0")</f>
        <v>281.40000000000003</v>
      </c>
      <c r="X217" s="37"/>
      <c r="Y217" s="350"/>
      <c r="Z217" s="350"/>
    </row>
    <row r="218" spans="1:53" ht="16.5" hidden="1" customHeight="1" x14ac:dyDescent="0.25">
      <c r="A218" s="389" t="s">
        <v>331</v>
      </c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7"/>
      <c r="P218" s="377"/>
      <c r="Q218" s="377"/>
      <c r="R218" s="377"/>
      <c r="S218" s="377"/>
      <c r="T218" s="377"/>
      <c r="U218" s="377"/>
      <c r="V218" s="377"/>
      <c r="W218" s="377"/>
      <c r="X218" s="377"/>
      <c r="Y218" s="342"/>
      <c r="Z218" s="342"/>
    </row>
    <row r="219" spans="1:53" ht="14.25" hidden="1" customHeight="1" x14ac:dyDescent="0.25">
      <c r="A219" s="376" t="s">
        <v>105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43"/>
      <c r="Z219" s="343"/>
    </row>
    <row r="220" spans="1:53" ht="27" hidden="1" customHeight="1" x14ac:dyDescent="0.25">
      <c r="A220" s="54" t="s">
        <v>332</v>
      </c>
      <c r="B220" s="54" t="s">
        <v>333</v>
      </c>
      <c r="C220" s="31">
        <v>4301011826</v>
      </c>
      <c r="D220" s="359">
        <v>4680115884137</v>
      </c>
      <c r="E220" s="358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6" t="s">
        <v>334</v>
      </c>
      <c r="O220" s="357"/>
      <c r="P220" s="357"/>
      <c r="Q220" s="357"/>
      <c r="R220" s="358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335</v>
      </c>
      <c r="B221" s="54" t="s">
        <v>336</v>
      </c>
      <c r="C221" s="31">
        <v>4301011724</v>
      </c>
      <c r="D221" s="359">
        <v>4680115884236</v>
      </c>
      <c r="E221" s="358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0" t="s">
        <v>337</v>
      </c>
      <c r="O221" s="357"/>
      <c r="P221" s="357"/>
      <c r="Q221" s="357"/>
      <c r="R221" s="358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4301011721</v>
      </c>
      <c r="D222" s="359">
        <v>4680115884175</v>
      </c>
      <c r="E222" s="358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340</v>
      </c>
      <c r="O222" s="357"/>
      <c r="P222" s="357"/>
      <c r="Q222" s="357"/>
      <c r="R222" s="358"/>
      <c r="S222" s="34"/>
      <c r="T222" s="34"/>
      <c r="U222" s="35" t="s">
        <v>65</v>
      </c>
      <c r="V222" s="347">
        <v>0</v>
      </c>
      <c r="W222" s="348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4301011824</v>
      </c>
      <c r="D223" s="359">
        <v>4680115884144</v>
      </c>
      <c r="E223" s="358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48" t="s">
        <v>343</v>
      </c>
      <c r="O223" s="357"/>
      <c r="P223" s="357"/>
      <c r="Q223" s="357"/>
      <c r="R223" s="358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4301011726</v>
      </c>
      <c r="D224" s="359">
        <v>4680115884182</v>
      </c>
      <c r="E224" s="358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17" t="s">
        <v>346</v>
      </c>
      <c r="O224" s="357"/>
      <c r="P224" s="357"/>
      <c r="Q224" s="357"/>
      <c r="R224" s="358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9">
        <v>4680115884205</v>
      </c>
      <c r="E225" s="358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0" t="s">
        <v>349</v>
      </c>
      <c r="O225" s="357"/>
      <c r="P225" s="357"/>
      <c r="Q225" s="357"/>
      <c r="R225" s="358"/>
      <c r="S225" s="34"/>
      <c r="T225" s="34"/>
      <c r="U225" s="35" t="s">
        <v>65</v>
      </c>
      <c r="V225" s="347">
        <v>80</v>
      </c>
      <c r="W225" s="348">
        <f t="shared" si="12"/>
        <v>80</v>
      </c>
      <c r="X225" s="36">
        <f>IFERROR(IF(W225=0,"",ROUNDUP(W225/H225,0)*0.00937),"")</f>
        <v>0.18740000000000001</v>
      </c>
      <c r="Y225" s="56"/>
      <c r="Z225" s="57"/>
      <c r="AD225" s="58"/>
      <c r="BA225" s="185" t="s">
        <v>1</v>
      </c>
    </row>
    <row r="226" spans="1:53" x14ac:dyDescent="0.2">
      <c r="A226" s="382"/>
      <c r="B226" s="377"/>
      <c r="C226" s="377"/>
      <c r="D226" s="377"/>
      <c r="E226" s="377"/>
      <c r="F226" s="377"/>
      <c r="G226" s="377"/>
      <c r="H226" s="377"/>
      <c r="I226" s="377"/>
      <c r="J226" s="377"/>
      <c r="K226" s="377"/>
      <c r="L226" s="377"/>
      <c r="M226" s="383"/>
      <c r="N226" s="367" t="s">
        <v>66</v>
      </c>
      <c r="O226" s="368"/>
      <c r="P226" s="368"/>
      <c r="Q226" s="368"/>
      <c r="R226" s="368"/>
      <c r="S226" s="368"/>
      <c r="T226" s="369"/>
      <c r="U226" s="37" t="s">
        <v>67</v>
      </c>
      <c r="V226" s="349">
        <f>IFERROR(V220/H220,"0")+IFERROR(V221/H221,"0")+IFERROR(V222/H222,"0")+IFERROR(V223/H223,"0")+IFERROR(V224/H224,"0")+IFERROR(V225/H225,"0")</f>
        <v>20</v>
      </c>
      <c r="W226" s="349">
        <f>IFERROR(W220/H220,"0")+IFERROR(W221/H221,"0")+IFERROR(W222/H222,"0")+IFERROR(W223/H223,"0")+IFERROR(W224/H224,"0")+IFERROR(W225/H225,"0")</f>
        <v>20</v>
      </c>
      <c r="X226" s="349">
        <f>IFERROR(IF(X220="",0,X220),"0")+IFERROR(IF(X221="",0,X221),"0")+IFERROR(IF(X222="",0,X222),"0")+IFERROR(IF(X223="",0,X223),"0")+IFERROR(IF(X224="",0,X224),"0")+IFERROR(IF(X225="",0,X225),"0")</f>
        <v>0.18740000000000001</v>
      </c>
      <c r="Y226" s="350"/>
      <c r="Z226" s="350"/>
    </row>
    <row r="227" spans="1:53" x14ac:dyDescent="0.2">
      <c r="A227" s="377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83"/>
      <c r="N227" s="367" t="s">
        <v>66</v>
      </c>
      <c r="O227" s="368"/>
      <c r="P227" s="368"/>
      <c r="Q227" s="368"/>
      <c r="R227" s="368"/>
      <c r="S227" s="368"/>
      <c r="T227" s="369"/>
      <c r="U227" s="37" t="s">
        <v>65</v>
      </c>
      <c r="V227" s="349">
        <f>IFERROR(SUM(V220:V225),"0")</f>
        <v>80</v>
      </c>
      <c r="W227" s="349">
        <f>IFERROR(SUM(W220:W225),"0")</f>
        <v>80</v>
      </c>
      <c r="X227" s="37"/>
      <c r="Y227" s="350"/>
      <c r="Z227" s="350"/>
    </row>
    <row r="228" spans="1:53" ht="16.5" hidden="1" customHeight="1" x14ac:dyDescent="0.25">
      <c r="A228" s="389" t="s">
        <v>350</v>
      </c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7"/>
      <c r="P228" s="377"/>
      <c r="Q228" s="377"/>
      <c r="R228" s="377"/>
      <c r="S228" s="377"/>
      <c r="T228" s="377"/>
      <c r="U228" s="377"/>
      <c r="V228" s="377"/>
      <c r="W228" s="377"/>
      <c r="X228" s="377"/>
      <c r="Y228" s="342"/>
      <c r="Z228" s="342"/>
    </row>
    <row r="229" spans="1:53" ht="14.25" hidden="1" customHeight="1" x14ac:dyDescent="0.25">
      <c r="A229" s="376" t="s">
        <v>105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43"/>
      <c r="Z229" s="343"/>
    </row>
    <row r="230" spans="1:53" ht="27" hidden="1" customHeight="1" x14ac:dyDescent="0.25">
      <c r="A230" s="54" t="s">
        <v>351</v>
      </c>
      <c r="B230" s="54" t="s">
        <v>352</v>
      </c>
      <c r="C230" s="31">
        <v>4301011346</v>
      </c>
      <c r="D230" s="359">
        <v>4607091387445</v>
      </c>
      <c r="E230" s="358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7"/>
      <c r="P230" s="357"/>
      <c r="Q230" s="357"/>
      <c r="R230" s="358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4301011362</v>
      </c>
      <c r="D231" s="359">
        <v>4607091386004</v>
      </c>
      <c r="E231" s="358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7"/>
      <c r="P231" s="357"/>
      <c r="Q231" s="357"/>
      <c r="R231" s="358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4301011308</v>
      </c>
      <c r="D232" s="359">
        <v>4607091386004</v>
      </c>
      <c r="E232" s="358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7"/>
      <c r="P232" s="357"/>
      <c r="Q232" s="357"/>
      <c r="R232" s="358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4301011347</v>
      </c>
      <c r="D233" s="359">
        <v>4607091386073</v>
      </c>
      <c r="E233" s="358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7"/>
      <c r="P233" s="357"/>
      <c r="Q233" s="357"/>
      <c r="R233" s="358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4301010928</v>
      </c>
      <c r="D234" s="359">
        <v>4607091387322</v>
      </c>
      <c r="E234" s="358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7"/>
      <c r="P234" s="357"/>
      <c r="Q234" s="357"/>
      <c r="R234" s="358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358</v>
      </c>
      <c r="B235" s="54" t="s">
        <v>360</v>
      </c>
      <c r="C235" s="31">
        <v>4301011395</v>
      </c>
      <c r="D235" s="359">
        <v>4607091387322</v>
      </c>
      <c r="E235" s="358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7"/>
      <c r="P235" s="357"/>
      <c r="Q235" s="357"/>
      <c r="R235" s="358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362</v>
      </c>
      <c r="C236" s="31">
        <v>4301011311</v>
      </c>
      <c r="D236" s="359">
        <v>4607091387377</v>
      </c>
      <c r="E236" s="358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7"/>
      <c r="P236" s="357"/>
      <c r="Q236" s="357"/>
      <c r="R236" s="358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363</v>
      </c>
      <c r="B237" s="54" t="s">
        <v>364</v>
      </c>
      <c r="C237" s="31">
        <v>4301010945</v>
      </c>
      <c r="D237" s="359">
        <v>4607091387353</v>
      </c>
      <c r="E237" s="358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7"/>
      <c r="P237" s="357"/>
      <c r="Q237" s="357"/>
      <c r="R237" s="358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365</v>
      </c>
      <c r="B238" s="54" t="s">
        <v>366</v>
      </c>
      <c r="C238" s="31">
        <v>4301011328</v>
      </c>
      <c r="D238" s="359">
        <v>4607091386011</v>
      </c>
      <c r="E238" s="358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7"/>
      <c r="P238" s="357"/>
      <c r="Q238" s="357"/>
      <c r="R238" s="358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367</v>
      </c>
      <c r="B239" s="54" t="s">
        <v>368</v>
      </c>
      <c r="C239" s="31">
        <v>4301011329</v>
      </c>
      <c r="D239" s="359">
        <v>4607091387308</v>
      </c>
      <c r="E239" s="358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7"/>
      <c r="P239" s="357"/>
      <c r="Q239" s="357"/>
      <c r="R239" s="358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369</v>
      </c>
      <c r="B240" s="54" t="s">
        <v>370</v>
      </c>
      <c r="C240" s="31">
        <v>4301011049</v>
      </c>
      <c r="D240" s="359">
        <v>4607091387339</v>
      </c>
      <c r="E240" s="358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7"/>
      <c r="P240" s="357"/>
      <c r="Q240" s="357"/>
      <c r="R240" s="358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371</v>
      </c>
      <c r="B241" s="54" t="s">
        <v>372</v>
      </c>
      <c r="C241" s="31">
        <v>4301011433</v>
      </c>
      <c r="D241" s="359">
        <v>4680115882638</v>
      </c>
      <c r="E241" s="358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7"/>
      <c r="P241" s="357"/>
      <c r="Q241" s="357"/>
      <c r="R241" s="358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373</v>
      </c>
      <c r="B242" s="54" t="s">
        <v>374</v>
      </c>
      <c r="C242" s="31">
        <v>4301011573</v>
      </c>
      <c r="D242" s="359">
        <v>4680115881938</v>
      </c>
      <c r="E242" s="358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7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7"/>
      <c r="P242" s="357"/>
      <c r="Q242" s="357"/>
      <c r="R242" s="358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375</v>
      </c>
      <c r="B243" s="54" t="s">
        <v>376</v>
      </c>
      <c r="C243" s="31">
        <v>4301010944</v>
      </c>
      <c r="D243" s="359">
        <v>4607091387346</v>
      </c>
      <c r="E243" s="358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7"/>
      <c r="P243" s="357"/>
      <c r="Q243" s="357"/>
      <c r="R243" s="358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377</v>
      </c>
      <c r="B244" s="54" t="s">
        <v>378</v>
      </c>
      <c r="C244" s="31">
        <v>4301011353</v>
      </c>
      <c r="D244" s="359">
        <v>4607091389807</v>
      </c>
      <c r="E244" s="358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7"/>
      <c r="P244" s="357"/>
      <c r="Q244" s="357"/>
      <c r="R244" s="358"/>
      <c r="S244" s="34"/>
      <c r="T244" s="34"/>
      <c r="U244" s="35" t="s">
        <v>65</v>
      </c>
      <c r="V244" s="347">
        <v>0</v>
      </c>
      <c r="W244" s="348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82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83"/>
      <c r="N245" s="367" t="s">
        <v>66</v>
      </c>
      <c r="O245" s="368"/>
      <c r="P245" s="368"/>
      <c r="Q245" s="368"/>
      <c r="R245" s="368"/>
      <c r="S245" s="368"/>
      <c r="T245" s="369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0"/>
      <c r="Z245" s="350"/>
    </row>
    <row r="246" spans="1:53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83"/>
      <c r="N246" s="367" t="s">
        <v>66</v>
      </c>
      <c r="O246" s="368"/>
      <c r="P246" s="368"/>
      <c r="Q246" s="368"/>
      <c r="R246" s="368"/>
      <c r="S246" s="368"/>
      <c r="T246" s="369"/>
      <c r="U246" s="37" t="s">
        <v>65</v>
      </c>
      <c r="V246" s="349">
        <f>IFERROR(SUM(V230:V244),"0")</f>
        <v>0</v>
      </c>
      <c r="W246" s="349">
        <f>IFERROR(SUM(W230:W244),"0")</f>
        <v>0</v>
      </c>
      <c r="X246" s="37"/>
      <c r="Y246" s="350"/>
      <c r="Z246" s="350"/>
    </row>
    <row r="247" spans="1:53" ht="14.25" hidden="1" customHeight="1" x14ac:dyDescent="0.25">
      <c r="A247" s="376" t="s">
        <v>97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43"/>
      <c r="Z247" s="343"/>
    </row>
    <row r="248" spans="1:53" ht="27" hidden="1" customHeight="1" x14ac:dyDescent="0.25">
      <c r="A248" s="54" t="s">
        <v>379</v>
      </c>
      <c r="B248" s="54" t="s">
        <v>380</v>
      </c>
      <c r="C248" s="31">
        <v>4301020254</v>
      </c>
      <c r="D248" s="359">
        <v>4680115881914</v>
      </c>
      <c r="E248" s="358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7"/>
      <c r="P248" s="357"/>
      <c r="Q248" s="357"/>
      <c r="R248" s="358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82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83"/>
      <c r="N249" s="367" t="s">
        <v>66</v>
      </c>
      <c r="O249" s="368"/>
      <c r="P249" s="368"/>
      <c r="Q249" s="368"/>
      <c r="R249" s="368"/>
      <c r="S249" s="368"/>
      <c r="T249" s="369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83"/>
      <c r="N250" s="367" t="s">
        <v>66</v>
      </c>
      <c r="O250" s="368"/>
      <c r="P250" s="368"/>
      <c r="Q250" s="368"/>
      <c r="R250" s="368"/>
      <c r="S250" s="368"/>
      <c r="T250" s="369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hidden="1" customHeight="1" x14ac:dyDescent="0.25">
      <c r="A251" s="376" t="s">
        <v>60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43"/>
      <c r="Z251" s="343"/>
    </row>
    <row r="252" spans="1:53" ht="27" hidden="1" customHeight="1" x14ac:dyDescent="0.25">
      <c r="A252" s="54" t="s">
        <v>381</v>
      </c>
      <c r="B252" s="54" t="s">
        <v>382</v>
      </c>
      <c r="C252" s="31">
        <v>4301030878</v>
      </c>
      <c r="D252" s="359">
        <v>4607091387193</v>
      </c>
      <c r="E252" s="358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7"/>
      <c r="P252" s="357"/>
      <c r="Q252" s="357"/>
      <c r="R252" s="358"/>
      <c r="S252" s="34"/>
      <c r="T252" s="34"/>
      <c r="U252" s="35" t="s">
        <v>65</v>
      </c>
      <c r="V252" s="347">
        <v>0</v>
      </c>
      <c r="W252" s="348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383</v>
      </c>
      <c r="B253" s="54" t="s">
        <v>384</v>
      </c>
      <c r="C253" s="31">
        <v>4301031153</v>
      </c>
      <c r="D253" s="359">
        <v>4607091387230</v>
      </c>
      <c r="E253" s="358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7"/>
      <c r="P253" s="357"/>
      <c r="Q253" s="357"/>
      <c r="R253" s="358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385</v>
      </c>
      <c r="B254" s="54" t="s">
        <v>386</v>
      </c>
      <c r="C254" s="31">
        <v>4301031152</v>
      </c>
      <c r="D254" s="359">
        <v>4607091387285</v>
      </c>
      <c r="E254" s="358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7"/>
      <c r="P254" s="357"/>
      <c r="Q254" s="357"/>
      <c r="R254" s="358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9">
        <v>4680115880481</v>
      </c>
      <c r="E255" s="358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7"/>
      <c r="P255" s="357"/>
      <c r="Q255" s="357"/>
      <c r="R255" s="358"/>
      <c r="S255" s="34"/>
      <c r="T255" s="34"/>
      <c r="U255" s="35" t="s">
        <v>65</v>
      </c>
      <c r="V255" s="347">
        <v>8.4</v>
      </c>
      <c r="W255" s="348">
        <f>IFERROR(IF(V255="",0,CEILING((V255/$H255),1)*$H255),"")</f>
        <v>8.4</v>
      </c>
      <c r="X255" s="36">
        <f>IFERROR(IF(W255=0,"",ROUNDUP(W255/H255,0)*0.00502),"")</f>
        <v>2.5100000000000001E-2</v>
      </c>
      <c r="Y255" s="56"/>
      <c r="Z255" s="57"/>
      <c r="AD255" s="58"/>
      <c r="BA255" s="205" t="s">
        <v>1</v>
      </c>
    </row>
    <row r="256" spans="1:53" x14ac:dyDescent="0.2">
      <c r="A256" s="382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83"/>
      <c r="N256" s="367" t="s">
        <v>66</v>
      </c>
      <c r="O256" s="368"/>
      <c r="P256" s="368"/>
      <c r="Q256" s="368"/>
      <c r="R256" s="368"/>
      <c r="S256" s="368"/>
      <c r="T256" s="369"/>
      <c r="U256" s="37" t="s">
        <v>67</v>
      </c>
      <c r="V256" s="349">
        <f>IFERROR(V252/H252,"0")+IFERROR(V253/H253,"0")+IFERROR(V254/H254,"0")+IFERROR(V255/H255,"0")</f>
        <v>5</v>
      </c>
      <c r="W256" s="349">
        <f>IFERROR(W252/H252,"0")+IFERROR(W253/H253,"0")+IFERROR(W254/H254,"0")+IFERROR(W255/H255,"0")</f>
        <v>5</v>
      </c>
      <c r="X256" s="349">
        <f>IFERROR(IF(X252="",0,X252),"0")+IFERROR(IF(X253="",0,X253),"0")+IFERROR(IF(X254="",0,X254),"0")+IFERROR(IF(X255="",0,X255),"0")</f>
        <v>2.5100000000000001E-2</v>
      </c>
      <c r="Y256" s="350"/>
      <c r="Z256" s="350"/>
    </row>
    <row r="257" spans="1:53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83"/>
      <c r="N257" s="367" t="s">
        <v>66</v>
      </c>
      <c r="O257" s="368"/>
      <c r="P257" s="368"/>
      <c r="Q257" s="368"/>
      <c r="R257" s="368"/>
      <c r="S257" s="368"/>
      <c r="T257" s="369"/>
      <c r="U257" s="37" t="s">
        <v>65</v>
      </c>
      <c r="V257" s="349">
        <f>IFERROR(SUM(V252:V255),"0")</f>
        <v>8.4</v>
      </c>
      <c r="W257" s="349">
        <f>IFERROR(SUM(W252:W255),"0")</f>
        <v>8.4</v>
      </c>
      <c r="X257" s="37"/>
      <c r="Y257" s="350"/>
      <c r="Z257" s="350"/>
    </row>
    <row r="258" spans="1:53" ht="14.25" hidden="1" customHeight="1" x14ac:dyDescent="0.25">
      <c r="A258" s="376" t="s">
        <v>68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43"/>
      <c r="Z258" s="343"/>
    </row>
    <row r="259" spans="1:53" ht="16.5" hidden="1" customHeight="1" x14ac:dyDescent="0.25">
      <c r="A259" s="54" t="s">
        <v>389</v>
      </c>
      <c r="B259" s="54" t="s">
        <v>390</v>
      </c>
      <c r="C259" s="31">
        <v>4301051100</v>
      </c>
      <c r="D259" s="359">
        <v>4607091387766</v>
      </c>
      <c r="E259" s="358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7"/>
      <c r="P259" s="357"/>
      <c r="Q259" s="357"/>
      <c r="R259" s="358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391</v>
      </c>
      <c r="B260" s="54" t="s">
        <v>392</v>
      </c>
      <c r="C260" s="31">
        <v>4301051116</v>
      </c>
      <c r="D260" s="359">
        <v>4607091387957</v>
      </c>
      <c r="E260" s="358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7"/>
      <c r="P260" s="357"/>
      <c r="Q260" s="357"/>
      <c r="R260" s="358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393</v>
      </c>
      <c r="B261" s="54" t="s">
        <v>394</v>
      </c>
      <c r="C261" s="31">
        <v>4301051115</v>
      </c>
      <c r="D261" s="359">
        <v>4607091387964</v>
      </c>
      <c r="E261" s="358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3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7"/>
      <c r="P261" s="357"/>
      <c r="Q261" s="357"/>
      <c r="R261" s="358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395</v>
      </c>
      <c r="B262" s="54" t="s">
        <v>396</v>
      </c>
      <c r="C262" s="31">
        <v>4301051134</v>
      </c>
      <c r="D262" s="359">
        <v>4607091381672</v>
      </c>
      <c r="E262" s="358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7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7"/>
      <c r="P262" s="357"/>
      <c r="Q262" s="357"/>
      <c r="R262" s="358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397</v>
      </c>
      <c r="B263" s="54" t="s">
        <v>398</v>
      </c>
      <c r="C263" s="31">
        <v>4301051130</v>
      </c>
      <c r="D263" s="359">
        <v>4607091387537</v>
      </c>
      <c r="E263" s="358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7"/>
      <c r="P263" s="357"/>
      <c r="Q263" s="357"/>
      <c r="R263" s="358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399</v>
      </c>
      <c r="B264" s="54" t="s">
        <v>400</v>
      </c>
      <c r="C264" s="31">
        <v>4301051132</v>
      </c>
      <c r="D264" s="359">
        <v>4607091387513</v>
      </c>
      <c r="E264" s="358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7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7"/>
      <c r="P264" s="357"/>
      <c r="Q264" s="357"/>
      <c r="R264" s="358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9">
        <v>4680115880511</v>
      </c>
      <c r="E265" s="358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7"/>
      <c r="P265" s="357"/>
      <c r="Q265" s="357"/>
      <c r="R265" s="358"/>
      <c r="S265" s="34"/>
      <c r="T265" s="34"/>
      <c r="U265" s="35" t="s">
        <v>65</v>
      </c>
      <c r="V265" s="347">
        <v>33</v>
      </c>
      <c r="W265" s="348">
        <f t="shared" si="15"/>
        <v>33.659999999999997</v>
      </c>
      <c r="X265" s="36">
        <f>IFERROR(IF(W265=0,"",ROUNDUP(W265/H265,0)*0.00753),"")</f>
        <v>0.12801000000000001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9">
        <v>4680115880412</v>
      </c>
      <c r="E266" s="358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2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7"/>
      <c r="P266" s="357"/>
      <c r="Q266" s="357"/>
      <c r="R266" s="358"/>
      <c r="S266" s="34"/>
      <c r="T266" s="34"/>
      <c r="U266" s="35" t="s">
        <v>65</v>
      </c>
      <c r="V266" s="347">
        <v>23.1</v>
      </c>
      <c r="W266" s="348">
        <f t="shared" si="15"/>
        <v>23.759999999999998</v>
      </c>
      <c r="X266" s="36">
        <f>IFERROR(IF(W266=0,"",ROUNDUP(W266/H266,0)*0.00753),"")</f>
        <v>9.0359999999999996E-2</v>
      </c>
      <c r="Y266" s="56"/>
      <c r="Z266" s="57"/>
      <c r="AD266" s="58"/>
      <c r="BA266" s="213" t="s">
        <v>1</v>
      </c>
    </row>
    <row r="267" spans="1:53" x14ac:dyDescent="0.2">
      <c r="A267" s="382"/>
      <c r="B267" s="377"/>
      <c r="C267" s="377"/>
      <c r="D267" s="377"/>
      <c r="E267" s="377"/>
      <c r="F267" s="377"/>
      <c r="G267" s="377"/>
      <c r="H267" s="377"/>
      <c r="I267" s="377"/>
      <c r="J267" s="377"/>
      <c r="K267" s="377"/>
      <c r="L267" s="377"/>
      <c r="M267" s="383"/>
      <c r="N267" s="367" t="s">
        <v>66</v>
      </c>
      <c r="O267" s="368"/>
      <c r="P267" s="368"/>
      <c r="Q267" s="368"/>
      <c r="R267" s="368"/>
      <c r="S267" s="368"/>
      <c r="T267" s="369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28.333333333333336</v>
      </c>
      <c r="W267" s="349">
        <f>IFERROR(W259/H259,"0")+IFERROR(W260/H260,"0")+IFERROR(W261/H261,"0")+IFERROR(W262/H262,"0")+IFERROR(W263/H263,"0")+IFERROR(W264/H264,"0")+IFERROR(W265/H265,"0")+IFERROR(W266/H266,"0")</f>
        <v>29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0.21837000000000001</v>
      </c>
      <c r="Y267" s="350"/>
      <c r="Z267" s="350"/>
    </row>
    <row r="268" spans="1:53" x14ac:dyDescent="0.2">
      <c r="A268" s="377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83"/>
      <c r="N268" s="367" t="s">
        <v>66</v>
      </c>
      <c r="O268" s="368"/>
      <c r="P268" s="368"/>
      <c r="Q268" s="368"/>
      <c r="R268" s="368"/>
      <c r="S268" s="368"/>
      <c r="T268" s="369"/>
      <c r="U268" s="37" t="s">
        <v>65</v>
      </c>
      <c r="V268" s="349">
        <f>IFERROR(SUM(V259:V266),"0")</f>
        <v>56.1</v>
      </c>
      <c r="W268" s="349">
        <f>IFERROR(SUM(W259:W266),"0")</f>
        <v>57.419999999999995</v>
      </c>
      <c r="X268" s="37"/>
      <c r="Y268" s="350"/>
      <c r="Z268" s="350"/>
    </row>
    <row r="269" spans="1:53" ht="14.25" hidden="1" customHeight="1" x14ac:dyDescent="0.25">
      <c r="A269" s="376" t="s">
        <v>202</v>
      </c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7"/>
      <c r="O269" s="377"/>
      <c r="P269" s="377"/>
      <c r="Q269" s="377"/>
      <c r="R269" s="377"/>
      <c r="S269" s="377"/>
      <c r="T269" s="377"/>
      <c r="U269" s="377"/>
      <c r="V269" s="377"/>
      <c r="W269" s="377"/>
      <c r="X269" s="377"/>
      <c r="Y269" s="343"/>
      <c r="Z269" s="343"/>
    </row>
    <row r="270" spans="1:53" ht="16.5" hidden="1" customHeight="1" x14ac:dyDescent="0.25">
      <c r="A270" s="54" t="s">
        <v>405</v>
      </c>
      <c r="B270" s="54" t="s">
        <v>406</v>
      </c>
      <c r="C270" s="31">
        <v>4301060326</v>
      </c>
      <c r="D270" s="359">
        <v>4607091380880</v>
      </c>
      <c r="E270" s="358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6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7"/>
      <c r="P270" s="357"/>
      <c r="Q270" s="357"/>
      <c r="R270" s="358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9">
        <v>4607091384482</v>
      </c>
      <c r="E271" s="358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7"/>
      <c r="P271" s="357"/>
      <c r="Q271" s="357"/>
      <c r="R271" s="358"/>
      <c r="S271" s="34"/>
      <c r="T271" s="34"/>
      <c r="U271" s="35" t="s">
        <v>65</v>
      </c>
      <c r="V271" s="347">
        <v>350</v>
      </c>
      <c r="W271" s="348">
        <f>IFERROR(IF(V271="",0,CEILING((V271/$H271),1)*$H271),"")</f>
        <v>351</v>
      </c>
      <c r="X271" s="36">
        <f>IFERROR(IF(W271=0,"",ROUNDUP(W271/H271,0)*0.02175),"")</f>
        <v>0.9787499999999999</v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409</v>
      </c>
      <c r="B272" s="54" t="s">
        <v>410</v>
      </c>
      <c r="C272" s="31">
        <v>4301060325</v>
      </c>
      <c r="D272" s="359">
        <v>4607091380897</v>
      </c>
      <c r="E272" s="358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7"/>
      <c r="P272" s="357"/>
      <c r="Q272" s="357"/>
      <c r="R272" s="358"/>
      <c r="S272" s="34"/>
      <c r="T272" s="34"/>
      <c r="U272" s="35" t="s">
        <v>65</v>
      </c>
      <c r="V272" s="347">
        <v>0</v>
      </c>
      <c r="W272" s="348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82"/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83"/>
      <c r="N273" s="367" t="s">
        <v>66</v>
      </c>
      <c r="O273" s="368"/>
      <c r="P273" s="368"/>
      <c r="Q273" s="368"/>
      <c r="R273" s="368"/>
      <c r="S273" s="368"/>
      <c r="T273" s="369"/>
      <c r="U273" s="37" t="s">
        <v>67</v>
      </c>
      <c r="V273" s="349">
        <f>IFERROR(V270/H270,"0")+IFERROR(V271/H271,"0")+IFERROR(V272/H272,"0")</f>
        <v>44.871794871794876</v>
      </c>
      <c r="W273" s="349">
        <f>IFERROR(W270/H270,"0")+IFERROR(W271/H271,"0")+IFERROR(W272/H272,"0")</f>
        <v>45</v>
      </c>
      <c r="X273" s="349">
        <f>IFERROR(IF(X270="",0,X270),"0")+IFERROR(IF(X271="",0,X271),"0")+IFERROR(IF(X272="",0,X272),"0")</f>
        <v>0.9787499999999999</v>
      </c>
      <c r="Y273" s="350"/>
      <c r="Z273" s="350"/>
    </row>
    <row r="274" spans="1:53" x14ac:dyDescent="0.2">
      <c r="A274" s="377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83"/>
      <c r="N274" s="367" t="s">
        <v>66</v>
      </c>
      <c r="O274" s="368"/>
      <c r="P274" s="368"/>
      <c r="Q274" s="368"/>
      <c r="R274" s="368"/>
      <c r="S274" s="368"/>
      <c r="T274" s="369"/>
      <c r="U274" s="37" t="s">
        <v>65</v>
      </c>
      <c r="V274" s="349">
        <f>IFERROR(SUM(V270:V272),"0")</f>
        <v>350</v>
      </c>
      <c r="W274" s="349">
        <f>IFERROR(SUM(W270:W272),"0")</f>
        <v>351</v>
      </c>
      <c r="X274" s="37"/>
      <c r="Y274" s="350"/>
      <c r="Z274" s="350"/>
    </row>
    <row r="275" spans="1:53" ht="14.25" hidden="1" customHeight="1" x14ac:dyDescent="0.25">
      <c r="A275" s="376" t="s">
        <v>83</v>
      </c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7"/>
      <c r="O275" s="377"/>
      <c r="P275" s="377"/>
      <c r="Q275" s="377"/>
      <c r="R275" s="377"/>
      <c r="S275" s="377"/>
      <c r="T275" s="377"/>
      <c r="U275" s="377"/>
      <c r="V275" s="377"/>
      <c r="W275" s="377"/>
      <c r="X275" s="377"/>
      <c r="Y275" s="343"/>
      <c r="Z275" s="343"/>
    </row>
    <row r="276" spans="1:53" ht="16.5" hidden="1" customHeight="1" x14ac:dyDescent="0.25">
      <c r="A276" s="54" t="s">
        <v>411</v>
      </c>
      <c r="B276" s="54" t="s">
        <v>412</v>
      </c>
      <c r="C276" s="31">
        <v>4301030232</v>
      </c>
      <c r="D276" s="359">
        <v>4607091388374</v>
      </c>
      <c r="E276" s="358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413</v>
      </c>
      <c r="O276" s="357"/>
      <c r="P276" s="357"/>
      <c r="Q276" s="357"/>
      <c r="R276" s="358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9">
        <v>4607091388381</v>
      </c>
      <c r="E277" s="358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473" t="s">
        <v>416</v>
      </c>
      <c r="O277" s="357"/>
      <c r="P277" s="357"/>
      <c r="Q277" s="357"/>
      <c r="R277" s="358"/>
      <c r="S277" s="34"/>
      <c r="T277" s="34"/>
      <c r="U277" s="35" t="s">
        <v>65</v>
      </c>
      <c r="V277" s="347">
        <v>30</v>
      </c>
      <c r="W277" s="348">
        <f>IFERROR(IF(V277="",0,CEILING((V277/$H277),1)*$H277),"")</f>
        <v>30.4</v>
      </c>
      <c r="X277" s="36">
        <f>IFERROR(IF(W277=0,"",ROUNDUP(W277/H277,0)*0.00753),"")</f>
        <v>7.5300000000000006E-2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4301030233</v>
      </c>
      <c r="D278" s="359">
        <v>4607091388404</v>
      </c>
      <c r="E278" s="358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7"/>
      <c r="P278" s="357"/>
      <c r="Q278" s="357"/>
      <c r="R278" s="358"/>
      <c r="S278" s="34"/>
      <c r="T278" s="34"/>
      <c r="U278" s="35" t="s">
        <v>65</v>
      </c>
      <c r="V278" s="347">
        <v>0</v>
      </c>
      <c r="W278" s="34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82"/>
      <c r="B279" s="377"/>
      <c r="C279" s="377"/>
      <c r="D279" s="377"/>
      <c r="E279" s="377"/>
      <c r="F279" s="377"/>
      <c r="G279" s="377"/>
      <c r="H279" s="377"/>
      <c r="I279" s="377"/>
      <c r="J279" s="377"/>
      <c r="K279" s="377"/>
      <c r="L279" s="377"/>
      <c r="M279" s="383"/>
      <c r="N279" s="367" t="s">
        <v>66</v>
      </c>
      <c r="O279" s="368"/>
      <c r="P279" s="368"/>
      <c r="Q279" s="368"/>
      <c r="R279" s="368"/>
      <c r="S279" s="368"/>
      <c r="T279" s="369"/>
      <c r="U279" s="37" t="s">
        <v>67</v>
      </c>
      <c r="V279" s="349">
        <f>IFERROR(V276/H276,"0")+IFERROR(V277/H277,"0")+IFERROR(V278/H278,"0")</f>
        <v>9.8684210526315788</v>
      </c>
      <c r="W279" s="349">
        <f>IFERROR(W276/H276,"0")+IFERROR(W277/H277,"0")+IFERROR(W278/H278,"0")</f>
        <v>10</v>
      </c>
      <c r="X279" s="349">
        <f>IFERROR(IF(X276="",0,X276),"0")+IFERROR(IF(X277="",0,X277),"0")+IFERROR(IF(X278="",0,X278),"0")</f>
        <v>7.5300000000000006E-2</v>
      </c>
      <c r="Y279" s="350"/>
      <c r="Z279" s="350"/>
    </row>
    <row r="280" spans="1:53" x14ac:dyDescent="0.2">
      <c r="A280" s="377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83"/>
      <c r="N280" s="367" t="s">
        <v>66</v>
      </c>
      <c r="O280" s="368"/>
      <c r="P280" s="368"/>
      <c r="Q280" s="368"/>
      <c r="R280" s="368"/>
      <c r="S280" s="368"/>
      <c r="T280" s="369"/>
      <c r="U280" s="37" t="s">
        <v>65</v>
      </c>
      <c r="V280" s="349">
        <f>IFERROR(SUM(V276:V278),"0")</f>
        <v>30</v>
      </c>
      <c r="W280" s="349">
        <f>IFERROR(SUM(W276:W278),"0")</f>
        <v>30.4</v>
      </c>
      <c r="X280" s="37"/>
      <c r="Y280" s="350"/>
      <c r="Z280" s="350"/>
    </row>
    <row r="281" spans="1:53" ht="14.25" hidden="1" customHeight="1" x14ac:dyDescent="0.25">
      <c r="A281" s="376" t="s">
        <v>419</v>
      </c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77"/>
      <c r="O281" s="377"/>
      <c r="P281" s="377"/>
      <c r="Q281" s="377"/>
      <c r="R281" s="377"/>
      <c r="S281" s="377"/>
      <c r="T281" s="377"/>
      <c r="U281" s="377"/>
      <c r="V281" s="377"/>
      <c r="W281" s="377"/>
      <c r="X281" s="377"/>
      <c r="Y281" s="343"/>
      <c r="Z281" s="343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9">
        <v>4680115881808</v>
      </c>
      <c r="E282" s="358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7"/>
      <c r="P282" s="357"/>
      <c r="Q282" s="357"/>
      <c r="R282" s="358"/>
      <c r="S282" s="34"/>
      <c r="T282" s="34"/>
      <c r="U282" s="35" t="s">
        <v>65</v>
      </c>
      <c r="V282" s="347">
        <v>50</v>
      </c>
      <c r="W282" s="348">
        <f>IFERROR(IF(V282="",0,CEILING((V282/$H282),1)*$H282),"")</f>
        <v>50</v>
      </c>
      <c r="X282" s="36">
        <f>IFERROR(IF(W282=0,"",ROUNDUP(W282/H282,0)*0.00474),"")</f>
        <v>0.11850000000000001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424</v>
      </c>
      <c r="B283" s="54" t="s">
        <v>425</v>
      </c>
      <c r="C283" s="31">
        <v>4301180006</v>
      </c>
      <c r="D283" s="359">
        <v>4680115881822</v>
      </c>
      <c r="E283" s="358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7"/>
      <c r="P283" s="357"/>
      <c r="Q283" s="357"/>
      <c r="R283" s="358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9">
        <v>4680115880016</v>
      </c>
      <c r="E284" s="358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7"/>
      <c r="P284" s="357"/>
      <c r="Q284" s="357"/>
      <c r="R284" s="358"/>
      <c r="S284" s="34"/>
      <c r="T284" s="34"/>
      <c r="U284" s="35" t="s">
        <v>65</v>
      </c>
      <c r="V284" s="347">
        <v>50</v>
      </c>
      <c r="W284" s="348">
        <f>IFERROR(IF(V284="",0,CEILING((V284/$H284),1)*$H284),"")</f>
        <v>50</v>
      </c>
      <c r="X284" s="36">
        <f>IFERROR(IF(W284=0,"",ROUNDUP(W284/H284,0)*0.00474),"")</f>
        <v>0.11850000000000001</v>
      </c>
      <c r="Y284" s="56"/>
      <c r="Z284" s="57"/>
      <c r="AD284" s="58"/>
      <c r="BA284" s="222" t="s">
        <v>1</v>
      </c>
    </row>
    <row r="285" spans="1:53" x14ac:dyDescent="0.2">
      <c r="A285" s="382"/>
      <c r="B285" s="377"/>
      <c r="C285" s="377"/>
      <c r="D285" s="377"/>
      <c r="E285" s="377"/>
      <c r="F285" s="377"/>
      <c r="G285" s="377"/>
      <c r="H285" s="377"/>
      <c r="I285" s="377"/>
      <c r="J285" s="377"/>
      <c r="K285" s="377"/>
      <c r="L285" s="377"/>
      <c r="M285" s="383"/>
      <c r="N285" s="367" t="s">
        <v>66</v>
      </c>
      <c r="O285" s="368"/>
      <c r="P285" s="368"/>
      <c r="Q285" s="368"/>
      <c r="R285" s="368"/>
      <c r="S285" s="368"/>
      <c r="T285" s="369"/>
      <c r="U285" s="37" t="s">
        <v>67</v>
      </c>
      <c r="V285" s="349">
        <f>IFERROR(V282/H282,"0")+IFERROR(V283/H283,"0")+IFERROR(V284/H284,"0")</f>
        <v>50</v>
      </c>
      <c r="W285" s="349">
        <f>IFERROR(W282/H282,"0")+IFERROR(W283/H283,"0")+IFERROR(W284/H284,"0")</f>
        <v>50</v>
      </c>
      <c r="X285" s="349">
        <f>IFERROR(IF(X282="",0,X282),"0")+IFERROR(IF(X283="",0,X283),"0")+IFERROR(IF(X284="",0,X284),"0")</f>
        <v>0.23700000000000002</v>
      </c>
      <c r="Y285" s="350"/>
      <c r="Z285" s="350"/>
    </row>
    <row r="286" spans="1:53" x14ac:dyDescent="0.2">
      <c r="A286" s="377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83"/>
      <c r="N286" s="367" t="s">
        <v>66</v>
      </c>
      <c r="O286" s="368"/>
      <c r="P286" s="368"/>
      <c r="Q286" s="368"/>
      <c r="R286" s="368"/>
      <c r="S286" s="368"/>
      <c r="T286" s="369"/>
      <c r="U286" s="37" t="s">
        <v>65</v>
      </c>
      <c r="V286" s="349">
        <f>IFERROR(SUM(V282:V284),"0")</f>
        <v>100</v>
      </c>
      <c r="W286" s="349">
        <f>IFERROR(SUM(W282:W284),"0")</f>
        <v>100</v>
      </c>
      <c r="X286" s="37"/>
      <c r="Y286" s="350"/>
      <c r="Z286" s="350"/>
    </row>
    <row r="287" spans="1:53" ht="16.5" hidden="1" customHeight="1" x14ac:dyDescent="0.25">
      <c r="A287" s="389" t="s">
        <v>428</v>
      </c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77"/>
      <c r="O287" s="377"/>
      <c r="P287" s="377"/>
      <c r="Q287" s="377"/>
      <c r="R287" s="377"/>
      <c r="S287" s="377"/>
      <c r="T287" s="377"/>
      <c r="U287" s="377"/>
      <c r="V287" s="377"/>
      <c r="W287" s="377"/>
      <c r="X287" s="377"/>
      <c r="Y287" s="342"/>
      <c r="Z287" s="342"/>
    </row>
    <row r="288" spans="1:53" ht="14.25" hidden="1" customHeight="1" x14ac:dyDescent="0.25">
      <c r="A288" s="376" t="s">
        <v>105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43"/>
      <c r="Z288" s="343"/>
    </row>
    <row r="289" spans="1:53" ht="27" hidden="1" customHeight="1" x14ac:dyDescent="0.25">
      <c r="A289" s="54" t="s">
        <v>429</v>
      </c>
      <c r="B289" s="54" t="s">
        <v>430</v>
      </c>
      <c r="C289" s="31">
        <v>4301011315</v>
      </c>
      <c r="D289" s="359">
        <v>4607091387421</v>
      </c>
      <c r="E289" s="358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6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7"/>
      <c r="P289" s="357"/>
      <c r="Q289" s="357"/>
      <c r="R289" s="358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429</v>
      </c>
      <c r="B290" s="54" t="s">
        <v>431</v>
      </c>
      <c r="C290" s="31">
        <v>4301011121</v>
      </c>
      <c r="D290" s="359">
        <v>4607091387421</v>
      </c>
      <c r="E290" s="358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5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7"/>
      <c r="P290" s="357"/>
      <c r="Q290" s="357"/>
      <c r="R290" s="358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433</v>
      </c>
      <c r="C291" s="31">
        <v>4301011322</v>
      </c>
      <c r="D291" s="359">
        <v>4607091387452</v>
      </c>
      <c r="E291" s="358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7"/>
      <c r="P291" s="357"/>
      <c r="Q291" s="357"/>
      <c r="R291" s="358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432</v>
      </c>
      <c r="B292" s="54" t="s">
        <v>434</v>
      </c>
      <c r="C292" s="31">
        <v>4301011619</v>
      </c>
      <c r="D292" s="359">
        <v>4607091387452</v>
      </c>
      <c r="E292" s="358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7"/>
      <c r="P292" s="357"/>
      <c r="Q292" s="357"/>
      <c r="R292" s="358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432</v>
      </c>
      <c r="B293" s="54" t="s">
        <v>435</v>
      </c>
      <c r="C293" s="31">
        <v>4301011396</v>
      </c>
      <c r="D293" s="359">
        <v>4607091387452</v>
      </c>
      <c r="E293" s="358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7"/>
      <c r="P293" s="357"/>
      <c r="Q293" s="357"/>
      <c r="R293" s="358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436</v>
      </c>
      <c r="B294" s="54" t="s">
        <v>437</v>
      </c>
      <c r="C294" s="31">
        <v>4301011313</v>
      </c>
      <c r="D294" s="359">
        <v>4607091385984</v>
      </c>
      <c r="E294" s="358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7"/>
      <c r="P294" s="357"/>
      <c r="Q294" s="357"/>
      <c r="R294" s="358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439</v>
      </c>
      <c r="C295" s="31">
        <v>4301011316</v>
      </c>
      <c r="D295" s="359">
        <v>4607091387438</v>
      </c>
      <c r="E295" s="358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7"/>
      <c r="P295" s="357"/>
      <c r="Q295" s="357"/>
      <c r="R295" s="358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440</v>
      </c>
      <c r="B296" s="54" t="s">
        <v>441</v>
      </c>
      <c r="C296" s="31">
        <v>4301011318</v>
      </c>
      <c r="D296" s="359">
        <v>4607091387469</v>
      </c>
      <c r="E296" s="358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4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7"/>
      <c r="P296" s="357"/>
      <c r="Q296" s="357"/>
      <c r="R296" s="358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82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83"/>
      <c r="N297" s="367" t="s">
        <v>66</v>
      </c>
      <c r="O297" s="368"/>
      <c r="P297" s="368"/>
      <c r="Q297" s="368"/>
      <c r="R297" s="368"/>
      <c r="S297" s="368"/>
      <c r="T297" s="369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hidden="1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83"/>
      <c r="N298" s="367" t="s">
        <v>66</v>
      </c>
      <c r="O298" s="368"/>
      <c r="P298" s="368"/>
      <c r="Q298" s="368"/>
      <c r="R298" s="368"/>
      <c r="S298" s="368"/>
      <c r="T298" s="369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hidden="1" customHeight="1" x14ac:dyDescent="0.25">
      <c r="A299" s="376" t="s">
        <v>60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43"/>
      <c r="Z299" s="343"/>
    </row>
    <row r="300" spans="1:53" ht="27" hidden="1" customHeight="1" x14ac:dyDescent="0.25">
      <c r="A300" s="54" t="s">
        <v>442</v>
      </c>
      <c r="B300" s="54" t="s">
        <v>443</v>
      </c>
      <c r="C300" s="31">
        <v>4301031154</v>
      </c>
      <c r="D300" s="359">
        <v>4607091387292</v>
      </c>
      <c r="E300" s="358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4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7"/>
      <c r="P300" s="357"/>
      <c r="Q300" s="357"/>
      <c r="R300" s="358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444</v>
      </c>
      <c r="B301" s="54" t="s">
        <v>445</v>
      </c>
      <c r="C301" s="31">
        <v>4301031155</v>
      </c>
      <c r="D301" s="359">
        <v>4607091387315</v>
      </c>
      <c r="E301" s="358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7"/>
      <c r="P301" s="357"/>
      <c r="Q301" s="357"/>
      <c r="R301" s="358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82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83"/>
      <c r="N302" s="367" t="s">
        <v>66</v>
      </c>
      <c r="O302" s="368"/>
      <c r="P302" s="368"/>
      <c r="Q302" s="368"/>
      <c r="R302" s="368"/>
      <c r="S302" s="368"/>
      <c r="T302" s="369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hidden="1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83"/>
      <c r="N303" s="367" t="s">
        <v>66</v>
      </c>
      <c r="O303" s="368"/>
      <c r="P303" s="368"/>
      <c r="Q303" s="368"/>
      <c r="R303" s="368"/>
      <c r="S303" s="368"/>
      <c r="T303" s="369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hidden="1" customHeight="1" x14ac:dyDescent="0.25">
      <c r="A304" s="389" t="s">
        <v>446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42"/>
      <c r="Z304" s="342"/>
    </row>
    <row r="305" spans="1:53" ht="14.25" hidden="1" customHeight="1" x14ac:dyDescent="0.25">
      <c r="A305" s="376" t="s">
        <v>60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43"/>
      <c r="Z305" s="343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9">
        <v>4607091383836</v>
      </c>
      <c r="E306" s="358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4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7"/>
      <c r="P306" s="357"/>
      <c r="Q306" s="357"/>
      <c r="R306" s="358"/>
      <c r="S306" s="34"/>
      <c r="T306" s="34"/>
      <c r="U306" s="35" t="s">
        <v>65</v>
      </c>
      <c r="V306" s="347">
        <v>36</v>
      </c>
      <c r="W306" s="348">
        <f>IFERROR(IF(V306="",0,CEILING((V306/$H306),1)*$H306),"")</f>
        <v>36</v>
      </c>
      <c r="X306" s="36">
        <f>IFERROR(IF(W306=0,"",ROUNDUP(W306/H306,0)*0.00753),"")</f>
        <v>0.15060000000000001</v>
      </c>
      <c r="Y306" s="56"/>
      <c r="Z306" s="57"/>
      <c r="AD306" s="58"/>
      <c r="BA306" s="233" t="s">
        <v>1</v>
      </c>
    </row>
    <row r="307" spans="1:53" x14ac:dyDescent="0.2">
      <c r="A307" s="382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83"/>
      <c r="N307" s="367" t="s">
        <v>66</v>
      </c>
      <c r="O307" s="368"/>
      <c r="P307" s="368"/>
      <c r="Q307" s="368"/>
      <c r="R307" s="368"/>
      <c r="S307" s="368"/>
      <c r="T307" s="369"/>
      <c r="U307" s="37" t="s">
        <v>67</v>
      </c>
      <c r="V307" s="349">
        <f>IFERROR(V306/H306,"0")</f>
        <v>20</v>
      </c>
      <c r="W307" s="349">
        <f>IFERROR(W306/H306,"0")</f>
        <v>20</v>
      </c>
      <c r="X307" s="349">
        <f>IFERROR(IF(X306="",0,X306),"0")</f>
        <v>0.15060000000000001</v>
      </c>
      <c r="Y307" s="350"/>
      <c r="Z307" s="350"/>
    </row>
    <row r="308" spans="1:53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83"/>
      <c r="N308" s="367" t="s">
        <v>66</v>
      </c>
      <c r="O308" s="368"/>
      <c r="P308" s="368"/>
      <c r="Q308" s="368"/>
      <c r="R308" s="368"/>
      <c r="S308" s="368"/>
      <c r="T308" s="369"/>
      <c r="U308" s="37" t="s">
        <v>65</v>
      </c>
      <c r="V308" s="349">
        <f>IFERROR(SUM(V306:V306),"0")</f>
        <v>36</v>
      </c>
      <c r="W308" s="349">
        <f>IFERROR(SUM(W306:W306),"0")</f>
        <v>36</v>
      </c>
      <c r="X308" s="37"/>
      <c r="Y308" s="350"/>
      <c r="Z308" s="350"/>
    </row>
    <row r="309" spans="1:53" ht="14.25" hidden="1" customHeight="1" x14ac:dyDescent="0.25">
      <c r="A309" s="376" t="s">
        <v>68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43"/>
      <c r="Z309" s="343"/>
    </row>
    <row r="310" spans="1:53" ht="27" hidden="1" customHeight="1" x14ac:dyDescent="0.25">
      <c r="A310" s="54" t="s">
        <v>449</v>
      </c>
      <c r="B310" s="54" t="s">
        <v>450</v>
      </c>
      <c r="C310" s="31">
        <v>4301051142</v>
      </c>
      <c r="D310" s="359">
        <v>4607091387919</v>
      </c>
      <c r="E310" s="358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7"/>
      <c r="P310" s="357"/>
      <c r="Q310" s="357"/>
      <c r="R310" s="358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9">
        <v>4680115883604</v>
      </c>
      <c r="E311" s="358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7"/>
      <c r="P311" s="357"/>
      <c r="Q311" s="357"/>
      <c r="R311" s="358"/>
      <c r="S311" s="34"/>
      <c r="T311" s="34"/>
      <c r="U311" s="35" t="s">
        <v>65</v>
      </c>
      <c r="V311" s="347">
        <v>502.6</v>
      </c>
      <c r="W311" s="348">
        <f>IFERROR(IF(V311="",0,CEILING((V311/$H311),1)*$H311),"")</f>
        <v>504</v>
      </c>
      <c r="X311" s="36">
        <f>IFERROR(IF(W311=0,"",ROUNDUP(W311/H311,0)*0.00753),"")</f>
        <v>1.8072000000000001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9">
        <v>4680115883567</v>
      </c>
      <c r="E312" s="358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41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7"/>
      <c r="P312" s="357"/>
      <c r="Q312" s="357"/>
      <c r="R312" s="358"/>
      <c r="S312" s="34"/>
      <c r="T312" s="34"/>
      <c r="U312" s="35" t="s">
        <v>65</v>
      </c>
      <c r="V312" s="347">
        <v>470.4</v>
      </c>
      <c r="W312" s="348">
        <f>IFERROR(IF(V312="",0,CEILING((V312/$H312),1)*$H312),"")</f>
        <v>470.40000000000003</v>
      </c>
      <c r="X312" s="36">
        <f>IFERROR(IF(W312=0,"",ROUNDUP(W312/H312,0)*0.00753),"")</f>
        <v>1.68672</v>
      </c>
      <c r="Y312" s="56"/>
      <c r="Z312" s="57"/>
      <c r="AD312" s="58"/>
      <c r="BA312" s="236" t="s">
        <v>1</v>
      </c>
    </row>
    <row r="313" spans="1:53" x14ac:dyDescent="0.2">
      <c r="A313" s="382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83"/>
      <c r="N313" s="367" t="s">
        <v>66</v>
      </c>
      <c r="O313" s="368"/>
      <c r="P313" s="368"/>
      <c r="Q313" s="368"/>
      <c r="R313" s="368"/>
      <c r="S313" s="368"/>
      <c r="T313" s="369"/>
      <c r="U313" s="37" t="s">
        <v>67</v>
      </c>
      <c r="V313" s="349">
        <f>IFERROR(V310/H310,"0")+IFERROR(V311/H311,"0")+IFERROR(V312/H312,"0")</f>
        <v>463.33333333333331</v>
      </c>
      <c r="W313" s="349">
        <f>IFERROR(W310/H310,"0")+IFERROR(W311/H311,"0")+IFERROR(W312/H312,"0")</f>
        <v>464</v>
      </c>
      <c r="X313" s="349">
        <f>IFERROR(IF(X310="",0,X310),"0")+IFERROR(IF(X311="",0,X311),"0")+IFERROR(IF(X312="",0,X312),"0")</f>
        <v>3.4939200000000001</v>
      </c>
      <c r="Y313" s="350"/>
      <c r="Z313" s="350"/>
    </row>
    <row r="314" spans="1:53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83"/>
      <c r="N314" s="367" t="s">
        <v>66</v>
      </c>
      <c r="O314" s="368"/>
      <c r="P314" s="368"/>
      <c r="Q314" s="368"/>
      <c r="R314" s="368"/>
      <c r="S314" s="368"/>
      <c r="T314" s="369"/>
      <c r="U314" s="37" t="s">
        <v>65</v>
      </c>
      <c r="V314" s="349">
        <f>IFERROR(SUM(V310:V312),"0")</f>
        <v>973</v>
      </c>
      <c r="W314" s="349">
        <f>IFERROR(SUM(W310:W312),"0")</f>
        <v>974.40000000000009</v>
      </c>
      <c r="X314" s="37"/>
      <c r="Y314" s="350"/>
      <c r="Z314" s="350"/>
    </row>
    <row r="315" spans="1:53" ht="14.25" hidden="1" customHeight="1" x14ac:dyDescent="0.25">
      <c r="A315" s="376" t="s">
        <v>202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43"/>
      <c r="Z315" s="343"/>
    </row>
    <row r="316" spans="1:53" ht="27" hidden="1" customHeight="1" x14ac:dyDescent="0.25">
      <c r="A316" s="54" t="s">
        <v>455</v>
      </c>
      <c r="B316" s="54" t="s">
        <v>456</v>
      </c>
      <c r="C316" s="31">
        <v>4301060324</v>
      </c>
      <c r="D316" s="359">
        <v>4607091388831</v>
      </c>
      <c r="E316" s="358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7"/>
      <c r="P316" s="357"/>
      <c r="Q316" s="357"/>
      <c r="R316" s="358"/>
      <c r="S316" s="34"/>
      <c r="T316" s="34"/>
      <c r="U316" s="35" t="s">
        <v>65</v>
      </c>
      <c r="V316" s="347">
        <v>0</v>
      </c>
      <c r="W316" s="348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82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83"/>
      <c r="N317" s="367" t="s">
        <v>66</v>
      </c>
      <c r="O317" s="368"/>
      <c r="P317" s="368"/>
      <c r="Q317" s="368"/>
      <c r="R317" s="368"/>
      <c r="S317" s="368"/>
      <c r="T317" s="369"/>
      <c r="U317" s="37" t="s">
        <v>67</v>
      </c>
      <c r="V317" s="349">
        <f>IFERROR(V316/H316,"0")</f>
        <v>0</v>
      </c>
      <c r="W317" s="349">
        <f>IFERROR(W316/H316,"0")</f>
        <v>0</v>
      </c>
      <c r="X317" s="349">
        <f>IFERROR(IF(X316="",0,X316),"0")</f>
        <v>0</v>
      </c>
      <c r="Y317" s="350"/>
      <c r="Z317" s="350"/>
    </row>
    <row r="318" spans="1:53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83"/>
      <c r="N318" s="367" t="s">
        <v>66</v>
      </c>
      <c r="O318" s="368"/>
      <c r="P318" s="368"/>
      <c r="Q318" s="368"/>
      <c r="R318" s="368"/>
      <c r="S318" s="368"/>
      <c r="T318" s="369"/>
      <c r="U318" s="37" t="s">
        <v>65</v>
      </c>
      <c r="V318" s="349">
        <f>IFERROR(SUM(V316:V316),"0")</f>
        <v>0</v>
      </c>
      <c r="W318" s="349">
        <f>IFERROR(SUM(W316:W316),"0")</f>
        <v>0</v>
      </c>
      <c r="X318" s="37"/>
      <c r="Y318" s="350"/>
      <c r="Z318" s="350"/>
    </row>
    <row r="319" spans="1:53" ht="14.25" hidden="1" customHeight="1" x14ac:dyDescent="0.25">
      <c r="A319" s="376" t="s">
        <v>83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43"/>
      <c r="Z319" s="343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9">
        <v>4607091383102</v>
      </c>
      <c r="E320" s="358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7"/>
      <c r="P320" s="357"/>
      <c r="Q320" s="357"/>
      <c r="R320" s="358"/>
      <c r="S320" s="34"/>
      <c r="T320" s="34"/>
      <c r="U320" s="35" t="s">
        <v>65</v>
      </c>
      <c r="V320" s="347">
        <v>17</v>
      </c>
      <c r="W320" s="348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82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83"/>
      <c r="N321" s="367" t="s">
        <v>66</v>
      </c>
      <c r="O321" s="368"/>
      <c r="P321" s="368"/>
      <c r="Q321" s="368"/>
      <c r="R321" s="368"/>
      <c r="S321" s="368"/>
      <c r="T321" s="369"/>
      <c r="U321" s="37" t="s">
        <v>67</v>
      </c>
      <c r="V321" s="349">
        <f>IFERROR(V320/H320,"0")</f>
        <v>6.666666666666667</v>
      </c>
      <c r="W321" s="349">
        <f>IFERROR(W320/H320,"0")</f>
        <v>7</v>
      </c>
      <c r="X321" s="349">
        <f>IFERROR(IF(X320="",0,X320),"0")</f>
        <v>5.271E-2</v>
      </c>
      <c r="Y321" s="350"/>
      <c r="Z321" s="350"/>
    </row>
    <row r="322" spans="1:53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83"/>
      <c r="N322" s="367" t="s">
        <v>66</v>
      </c>
      <c r="O322" s="368"/>
      <c r="P322" s="368"/>
      <c r="Q322" s="368"/>
      <c r="R322" s="368"/>
      <c r="S322" s="368"/>
      <c r="T322" s="369"/>
      <c r="U322" s="37" t="s">
        <v>65</v>
      </c>
      <c r="V322" s="349">
        <f>IFERROR(SUM(V320:V320),"0")</f>
        <v>17</v>
      </c>
      <c r="W322" s="349">
        <f>IFERROR(SUM(W320:W320),"0")</f>
        <v>17.849999999999998</v>
      </c>
      <c r="X322" s="37"/>
      <c r="Y322" s="350"/>
      <c r="Z322" s="350"/>
    </row>
    <row r="323" spans="1:53" ht="27.75" hidden="1" customHeight="1" x14ac:dyDescent="0.2">
      <c r="A323" s="365" t="s">
        <v>459</v>
      </c>
      <c r="B323" s="366"/>
      <c r="C323" s="366"/>
      <c r="D323" s="366"/>
      <c r="E323" s="366"/>
      <c r="F323" s="366"/>
      <c r="G323" s="366"/>
      <c r="H323" s="366"/>
      <c r="I323" s="366"/>
      <c r="J323" s="366"/>
      <c r="K323" s="366"/>
      <c r="L323" s="366"/>
      <c r="M323" s="366"/>
      <c r="N323" s="366"/>
      <c r="O323" s="366"/>
      <c r="P323" s="366"/>
      <c r="Q323" s="366"/>
      <c r="R323" s="366"/>
      <c r="S323" s="366"/>
      <c r="T323" s="366"/>
      <c r="U323" s="366"/>
      <c r="V323" s="366"/>
      <c r="W323" s="366"/>
      <c r="X323" s="366"/>
      <c r="Y323" s="48"/>
      <c r="Z323" s="48"/>
    </row>
    <row r="324" spans="1:53" ht="16.5" hidden="1" customHeight="1" x14ac:dyDescent="0.25">
      <c r="A324" s="389" t="s">
        <v>460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42"/>
      <c r="Z324" s="342"/>
    </row>
    <row r="325" spans="1:53" ht="14.25" hidden="1" customHeight="1" x14ac:dyDescent="0.25">
      <c r="A325" s="376" t="s">
        <v>68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43"/>
      <c r="Z325" s="343"/>
    </row>
    <row r="326" spans="1:53" ht="27" hidden="1" customHeight="1" x14ac:dyDescent="0.25">
      <c r="A326" s="54" t="s">
        <v>461</v>
      </c>
      <c r="B326" s="54" t="s">
        <v>462</v>
      </c>
      <c r="C326" s="31">
        <v>4301051292</v>
      </c>
      <c r="D326" s="359">
        <v>4607091383928</v>
      </c>
      <c r="E326" s="358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71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7"/>
      <c r="P326" s="357"/>
      <c r="Q326" s="357"/>
      <c r="R326" s="358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82"/>
      <c r="B327" s="377"/>
      <c r="C327" s="377"/>
      <c r="D327" s="377"/>
      <c r="E327" s="377"/>
      <c r="F327" s="377"/>
      <c r="G327" s="377"/>
      <c r="H327" s="377"/>
      <c r="I327" s="377"/>
      <c r="J327" s="377"/>
      <c r="K327" s="377"/>
      <c r="L327" s="377"/>
      <c r="M327" s="383"/>
      <c r="N327" s="367" t="s">
        <v>66</v>
      </c>
      <c r="O327" s="368"/>
      <c r="P327" s="368"/>
      <c r="Q327" s="368"/>
      <c r="R327" s="368"/>
      <c r="S327" s="368"/>
      <c r="T327" s="369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hidden="1" x14ac:dyDescent="0.2">
      <c r="A328" s="377"/>
      <c r="B328" s="377"/>
      <c r="C328" s="377"/>
      <c r="D328" s="377"/>
      <c r="E328" s="377"/>
      <c r="F328" s="377"/>
      <c r="G328" s="377"/>
      <c r="H328" s="377"/>
      <c r="I328" s="377"/>
      <c r="J328" s="377"/>
      <c r="K328" s="377"/>
      <c r="L328" s="377"/>
      <c r="M328" s="383"/>
      <c r="N328" s="367" t="s">
        <v>66</v>
      </c>
      <c r="O328" s="368"/>
      <c r="P328" s="368"/>
      <c r="Q328" s="368"/>
      <c r="R328" s="368"/>
      <c r="S328" s="368"/>
      <c r="T328" s="369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hidden="1" customHeight="1" x14ac:dyDescent="0.2">
      <c r="A329" s="365" t="s">
        <v>463</v>
      </c>
      <c r="B329" s="366"/>
      <c r="C329" s="366"/>
      <c r="D329" s="366"/>
      <c r="E329" s="366"/>
      <c r="F329" s="366"/>
      <c r="G329" s="366"/>
      <c r="H329" s="366"/>
      <c r="I329" s="366"/>
      <c r="J329" s="366"/>
      <c r="K329" s="366"/>
      <c r="L329" s="366"/>
      <c r="M329" s="366"/>
      <c r="N329" s="366"/>
      <c r="O329" s="366"/>
      <c r="P329" s="366"/>
      <c r="Q329" s="366"/>
      <c r="R329" s="366"/>
      <c r="S329" s="366"/>
      <c r="T329" s="366"/>
      <c r="U329" s="366"/>
      <c r="V329" s="366"/>
      <c r="W329" s="366"/>
      <c r="X329" s="366"/>
      <c r="Y329" s="48"/>
      <c r="Z329" s="48"/>
    </row>
    <row r="330" spans="1:53" ht="16.5" hidden="1" customHeight="1" x14ac:dyDescent="0.25">
      <c r="A330" s="389" t="s">
        <v>464</v>
      </c>
      <c r="B330" s="377"/>
      <c r="C330" s="377"/>
      <c r="D330" s="377"/>
      <c r="E330" s="377"/>
      <c r="F330" s="377"/>
      <c r="G330" s="377"/>
      <c r="H330" s="377"/>
      <c r="I330" s="377"/>
      <c r="J330" s="377"/>
      <c r="K330" s="377"/>
      <c r="L330" s="377"/>
      <c r="M330" s="377"/>
      <c r="N330" s="377"/>
      <c r="O330" s="377"/>
      <c r="P330" s="377"/>
      <c r="Q330" s="377"/>
      <c r="R330" s="377"/>
      <c r="S330" s="377"/>
      <c r="T330" s="377"/>
      <c r="U330" s="377"/>
      <c r="V330" s="377"/>
      <c r="W330" s="377"/>
      <c r="X330" s="377"/>
      <c r="Y330" s="342"/>
      <c r="Z330" s="342"/>
    </row>
    <row r="331" spans="1:53" ht="14.25" hidden="1" customHeight="1" x14ac:dyDescent="0.25">
      <c r="A331" s="376" t="s">
        <v>105</v>
      </c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7"/>
      <c r="N331" s="377"/>
      <c r="O331" s="377"/>
      <c r="P331" s="377"/>
      <c r="Q331" s="377"/>
      <c r="R331" s="377"/>
      <c r="S331" s="377"/>
      <c r="T331" s="377"/>
      <c r="U331" s="377"/>
      <c r="V331" s="377"/>
      <c r="W331" s="377"/>
      <c r="X331" s="377"/>
      <c r="Y331" s="343"/>
      <c r="Z331" s="343"/>
    </row>
    <row r="332" spans="1:53" ht="27" hidden="1" customHeight="1" x14ac:dyDescent="0.25">
      <c r="A332" s="54" t="s">
        <v>465</v>
      </c>
      <c r="B332" s="54" t="s">
        <v>466</v>
      </c>
      <c r="C332" s="31">
        <v>4301011239</v>
      </c>
      <c r="D332" s="359">
        <v>4607091383997</v>
      </c>
      <c r="E332" s="358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7"/>
      <c r="P332" s="357"/>
      <c r="Q332" s="357"/>
      <c r="R332" s="358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9">
        <v>4607091383997</v>
      </c>
      <c r="E333" s="358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7"/>
      <c r="P333" s="357"/>
      <c r="Q333" s="357"/>
      <c r="R333" s="358"/>
      <c r="S333" s="34"/>
      <c r="T333" s="34"/>
      <c r="U333" s="35" t="s">
        <v>65</v>
      </c>
      <c r="V333" s="347">
        <v>2250</v>
      </c>
      <c r="W333" s="348">
        <f t="shared" si="17"/>
        <v>2250</v>
      </c>
      <c r="X333" s="36">
        <f>IFERROR(IF(W333=0,"",ROUNDUP(W333/H333,0)*0.02175),"")</f>
        <v>3.2624999999999997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469</v>
      </c>
      <c r="C334" s="31">
        <v>4301011240</v>
      </c>
      <c r="D334" s="359">
        <v>4607091384130</v>
      </c>
      <c r="E334" s="358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7"/>
      <c r="P334" s="357"/>
      <c r="Q334" s="357"/>
      <c r="R334" s="358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468</v>
      </c>
      <c r="B335" s="54" t="s">
        <v>470</v>
      </c>
      <c r="C335" s="31">
        <v>4301011326</v>
      </c>
      <c r="D335" s="359">
        <v>4607091384130</v>
      </c>
      <c r="E335" s="358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7"/>
      <c r="P335" s="357"/>
      <c r="Q335" s="357"/>
      <c r="R335" s="358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4301011238</v>
      </c>
      <c r="D336" s="359">
        <v>4607091384147</v>
      </c>
      <c r="E336" s="358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7"/>
      <c r="P336" s="357"/>
      <c r="Q336" s="357"/>
      <c r="R336" s="358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9">
        <v>4607091384147</v>
      </c>
      <c r="E337" s="358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7"/>
      <c r="P337" s="357"/>
      <c r="Q337" s="357"/>
      <c r="R337" s="358"/>
      <c r="S337" s="34"/>
      <c r="T337" s="34"/>
      <c r="U337" s="35" t="s">
        <v>65</v>
      </c>
      <c r="V337" s="347">
        <v>500</v>
      </c>
      <c r="W337" s="348">
        <f t="shared" si="17"/>
        <v>510</v>
      </c>
      <c r="X337" s="36">
        <f>IFERROR(IF(W337=0,"",ROUNDUP(W337/H337,0)*0.02175),"")</f>
        <v>0.73949999999999994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9">
        <v>4607091384154</v>
      </c>
      <c r="E338" s="358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7"/>
      <c r="P338" s="357"/>
      <c r="Q338" s="357"/>
      <c r="R338" s="358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476</v>
      </c>
      <c r="B339" s="54" t="s">
        <v>477</v>
      </c>
      <c r="C339" s="31">
        <v>4301011332</v>
      </c>
      <c r="D339" s="359">
        <v>4607091384161</v>
      </c>
      <c r="E339" s="358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7"/>
      <c r="P339" s="357"/>
      <c r="Q339" s="357"/>
      <c r="R339" s="358"/>
      <c r="S339" s="34"/>
      <c r="T339" s="34"/>
      <c r="U339" s="35" t="s">
        <v>65</v>
      </c>
      <c r="V339" s="347">
        <v>0</v>
      </c>
      <c r="W339" s="348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82"/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83"/>
      <c r="N340" s="367" t="s">
        <v>66</v>
      </c>
      <c r="O340" s="368"/>
      <c r="P340" s="368"/>
      <c r="Q340" s="368"/>
      <c r="R340" s="368"/>
      <c r="S340" s="368"/>
      <c r="T340" s="369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203.33333333333334</v>
      </c>
      <c r="W340" s="349">
        <f>IFERROR(W332/H332,"0")+IFERROR(W333/H333,"0")+IFERROR(W334/H334,"0")+IFERROR(W335/H335,"0")+IFERROR(W336/H336,"0")+IFERROR(W337/H337,"0")+IFERROR(W338/H338,"0")+IFERROR(W339/H339,"0")</f>
        <v>204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4.1894</v>
      </c>
      <c r="Y340" s="350"/>
      <c r="Z340" s="350"/>
    </row>
    <row r="341" spans="1:53" x14ac:dyDescent="0.2">
      <c r="A341" s="377"/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83"/>
      <c r="N341" s="367" t="s">
        <v>66</v>
      </c>
      <c r="O341" s="368"/>
      <c r="P341" s="368"/>
      <c r="Q341" s="368"/>
      <c r="R341" s="368"/>
      <c r="S341" s="368"/>
      <c r="T341" s="369"/>
      <c r="U341" s="37" t="s">
        <v>65</v>
      </c>
      <c r="V341" s="349">
        <f>IFERROR(SUM(V332:V339),"0")</f>
        <v>2850</v>
      </c>
      <c r="W341" s="349">
        <f>IFERROR(SUM(W332:W339),"0")</f>
        <v>2860</v>
      </c>
      <c r="X341" s="37"/>
      <c r="Y341" s="350"/>
      <c r="Z341" s="350"/>
    </row>
    <row r="342" spans="1:53" ht="14.25" hidden="1" customHeight="1" x14ac:dyDescent="0.25">
      <c r="A342" s="376" t="s">
        <v>97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343"/>
      <c r="Z342" s="343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9">
        <v>4607091383980</v>
      </c>
      <c r="E343" s="358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7"/>
      <c r="P343" s="357"/>
      <c r="Q343" s="357"/>
      <c r="R343" s="358"/>
      <c r="S343" s="34"/>
      <c r="T343" s="34"/>
      <c r="U343" s="35" t="s">
        <v>65</v>
      </c>
      <c r="V343" s="347">
        <v>1700</v>
      </c>
      <c r="W343" s="348">
        <f>IFERROR(IF(V343="",0,CEILING((V343/$H343),1)*$H343),"")</f>
        <v>1710</v>
      </c>
      <c r="X343" s="36">
        <f>IFERROR(IF(W343=0,"",ROUNDUP(W343/H343,0)*0.02175),"")</f>
        <v>2.4794999999999998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480</v>
      </c>
      <c r="B344" s="54" t="s">
        <v>481</v>
      </c>
      <c r="C344" s="31">
        <v>4301020270</v>
      </c>
      <c r="D344" s="359">
        <v>4680115883314</v>
      </c>
      <c r="E344" s="358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43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7"/>
      <c r="P344" s="357"/>
      <c r="Q344" s="357"/>
      <c r="R344" s="358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9">
        <v>4607091384178</v>
      </c>
      <c r="E345" s="358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7"/>
      <c r="P345" s="357"/>
      <c r="Q345" s="357"/>
      <c r="R345" s="358"/>
      <c r="S345" s="34"/>
      <c r="T345" s="34"/>
      <c r="U345" s="35" t="s">
        <v>65</v>
      </c>
      <c r="V345" s="347">
        <v>8</v>
      </c>
      <c r="W345" s="348">
        <f>IFERROR(IF(V345="",0,CEILING((V345/$H345),1)*$H345),"")</f>
        <v>8</v>
      </c>
      <c r="X345" s="36">
        <f>IFERROR(IF(W345=0,"",ROUNDUP(W345/H345,0)*0.00937),"")</f>
        <v>1.874E-2</v>
      </c>
      <c r="Y345" s="56"/>
      <c r="Z345" s="57"/>
      <c r="AD345" s="58"/>
      <c r="BA345" s="250" t="s">
        <v>1</v>
      </c>
    </row>
    <row r="346" spans="1:53" x14ac:dyDescent="0.2">
      <c r="A346" s="382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83"/>
      <c r="N346" s="367" t="s">
        <v>66</v>
      </c>
      <c r="O346" s="368"/>
      <c r="P346" s="368"/>
      <c r="Q346" s="368"/>
      <c r="R346" s="368"/>
      <c r="S346" s="368"/>
      <c r="T346" s="369"/>
      <c r="U346" s="37" t="s">
        <v>67</v>
      </c>
      <c r="V346" s="349">
        <f>IFERROR(V343/H343,"0")+IFERROR(V344/H344,"0")+IFERROR(V345/H345,"0")</f>
        <v>115.33333333333333</v>
      </c>
      <c r="W346" s="349">
        <f>IFERROR(W343/H343,"0")+IFERROR(W344/H344,"0")+IFERROR(W345/H345,"0")</f>
        <v>116</v>
      </c>
      <c r="X346" s="349">
        <f>IFERROR(IF(X343="",0,X343),"0")+IFERROR(IF(X344="",0,X344),"0")+IFERROR(IF(X345="",0,X345),"0")</f>
        <v>2.49824</v>
      </c>
      <c r="Y346" s="350"/>
      <c r="Z346" s="350"/>
    </row>
    <row r="347" spans="1:53" x14ac:dyDescent="0.2">
      <c r="A347" s="377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83"/>
      <c r="N347" s="367" t="s">
        <v>66</v>
      </c>
      <c r="O347" s="368"/>
      <c r="P347" s="368"/>
      <c r="Q347" s="368"/>
      <c r="R347" s="368"/>
      <c r="S347" s="368"/>
      <c r="T347" s="369"/>
      <c r="U347" s="37" t="s">
        <v>65</v>
      </c>
      <c r="V347" s="349">
        <f>IFERROR(SUM(V343:V345),"0")</f>
        <v>1708</v>
      </c>
      <c r="W347" s="349">
        <f>IFERROR(SUM(W343:W345),"0")</f>
        <v>1718</v>
      </c>
      <c r="X347" s="37"/>
      <c r="Y347" s="350"/>
      <c r="Z347" s="350"/>
    </row>
    <row r="348" spans="1:53" ht="14.25" hidden="1" customHeight="1" x14ac:dyDescent="0.25">
      <c r="A348" s="376" t="s">
        <v>68</v>
      </c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7"/>
      <c r="O348" s="377"/>
      <c r="P348" s="377"/>
      <c r="Q348" s="377"/>
      <c r="R348" s="377"/>
      <c r="S348" s="377"/>
      <c r="T348" s="377"/>
      <c r="U348" s="377"/>
      <c r="V348" s="377"/>
      <c r="W348" s="377"/>
      <c r="X348" s="377"/>
      <c r="Y348" s="343"/>
      <c r="Z348" s="343"/>
    </row>
    <row r="349" spans="1:53" ht="27" hidden="1" customHeight="1" x14ac:dyDescent="0.25">
      <c r="A349" s="54" t="s">
        <v>484</v>
      </c>
      <c r="B349" s="54" t="s">
        <v>485</v>
      </c>
      <c r="C349" s="31">
        <v>4301051560</v>
      </c>
      <c r="D349" s="359">
        <v>4607091383928</v>
      </c>
      <c r="E349" s="358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654" t="s">
        <v>486</v>
      </c>
      <c r="O349" s="357"/>
      <c r="P349" s="357"/>
      <c r="Q349" s="357"/>
      <c r="R349" s="358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9">
        <v>4607091384260</v>
      </c>
      <c r="E350" s="358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7"/>
      <c r="P350" s="357"/>
      <c r="Q350" s="357"/>
      <c r="R350" s="358"/>
      <c r="S350" s="34"/>
      <c r="T350" s="34"/>
      <c r="U350" s="35" t="s">
        <v>65</v>
      </c>
      <c r="V350" s="347">
        <v>100</v>
      </c>
      <c r="W350" s="348">
        <f>IFERROR(IF(V350="",0,CEILING((V350/$H350),1)*$H350),"")</f>
        <v>101.39999999999999</v>
      </c>
      <c r="X350" s="36">
        <f>IFERROR(IF(W350=0,"",ROUNDUP(W350/H350,0)*0.02175),"")</f>
        <v>0.28275</v>
      </c>
      <c r="Y350" s="56"/>
      <c r="Z350" s="57"/>
      <c r="AD350" s="58"/>
      <c r="BA350" s="252" t="s">
        <v>1</v>
      </c>
    </row>
    <row r="351" spans="1:53" x14ac:dyDescent="0.2">
      <c r="A351" s="382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83"/>
      <c r="N351" s="367" t="s">
        <v>66</v>
      </c>
      <c r="O351" s="368"/>
      <c r="P351" s="368"/>
      <c r="Q351" s="368"/>
      <c r="R351" s="368"/>
      <c r="S351" s="368"/>
      <c r="T351" s="369"/>
      <c r="U351" s="37" t="s">
        <v>67</v>
      </c>
      <c r="V351" s="349">
        <f>IFERROR(V349/H349,"0")+IFERROR(V350/H350,"0")</f>
        <v>12.820512820512821</v>
      </c>
      <c r="W351" s="349">
        <f>IFERROR(W349/H349,"0")+IFERROR(W350/H350,"0")</f>
        <v>13</v>
      </c>
      <c r="X351" s="349">
        <f>IFERROR(IF(X349="",0,X349),"0")+IFERROR(IF(X350="",0,X350),"0")</f>
        <v>0.28275</v>
      </c>
      <c r="Y351" s="350"/>
      <c r="Z351" s="350"/>
    </row>
    <row r="352" spans="1:53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83"/>
      <c r="N352" s="367" t="s">
        <v>66</v>
      </c>
      <c r="O352" s="368"/>
      <c r="P352" s="368"/>
      <c r="Q352" s="368"/>
      <c r="R352" s="368"/>
      <c r="S352" s="368"/>
      <c r="T352" s="369"/>
      <c r="U352" s="37" t="s">
        <v>65</v>
      </c>
      <c r="V352" s="349">
        <f>IFERROR(SUM(V349:V350),"0")</f>
        <v>100</v>
      </c>
      <c r="W352" s="349">
        <f>IFERROR(SUM(W349:W350),"0")</f>
        <v>101.39999999999999</v>
      </c>
      <c r="X352" s="37"/>
      <c r="Y352" s="350"/>
      <c r="Z352" s="350"/>
    </row>
    <row r="353" spans="1:53" ht="14.25" hidden="1" customHeight="1" x14ac:dyDescent="0.25">
      <c r="A353" s="376" t="s">
        <v>202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43"/>
      <c r="Z353" s="343"/>
    </row>
    <row r="354" spans="1:53" ht="16.5" hidden="1" customHeight="1" x14ac:dyDescent="0.25">
      <c r="A354" s="54" t="s">
        <v>489</v>
      </c>
      <c r="B354" s="54" t="s">
        <v>490</v>
      </c>
      <c r="C354" s="31">
        <v>4301060314</v>
      </c>
      <c r="D354" s="359">
        <v>4607091384673</v>
      </c>
      <c r="E354" s="358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7"/>
      <c r="P354" s="357"/>
      <c r="Q354" s="357"/>
      <c r="R354" s="358"/>
      <c r="S354" s="34"/>
      <c r="T354" s="34"/>
      <c r="U354" s="35" t="s">
        <v>65</v>
      </c>
      <c r="V354" s="347">
        <v>0</v>
      </c>
      <c r="W354" s="348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82"/>
      <c r="B355" s="377"/>
      <c r="C355" s="377"/>
      <c r="D355" s="377"/>
      <c r="E355" s="377"/>
      <c r="F355" s="377"/>
      <c r="G355" s="377"/>
      <c r="H355" s="377"/>
      <c r="I355" s="377"/>
      <c r="J355" s="377"/>
      <c r="K355" s="377"/>
      <c r="L355" s="377"/>
      <c r="M355" s="383"/>
      <c r="N355" s="367" t="s">
        <v>66</v>
      </c>
      <c r="O355" s="368"/>
      <c r="P355" s="368"/>
      <c r="Q355" s="368"/>
      <c r="R355" s="368"/>
      <c r="S355" s="368"/>
      <c r="T355" s="369"/>
      <c r="U355" s="37" t="s">
        <v>67</v>
      </c>
      <c r="V355" s="349">
        <f>IFERROR(V354/H354,"0")</f>
        <v>0</v>
      </c>
      <c r="W355" s="349">
        <f>IFERROR(W354/H354,"0")</f>
        <v>0</v>
      </c>
      <c r="X355" s="349">
        <f>IFERROR(IF(X354="",0,X354),"0")</f>
        <v>0</v>
      </c>
      <c r="Y355" s="350"/>
      <c r="Z355" s="350"/>
    </row>
    <row r="356" spans="1:53" hidden="1" x14ac:dyDescent="0.2">
      <c r="A356" s="377"/>
      <c r="B356" s="377"/>
      <c r="C356" s="377"/>
      <c r="D356" s="377"/>
      <c r="E356" s="377"/>
      <c r="F356" s="377"/>
      <c r="G356" s="377"/>
      <c r="H356" s="377"/>
      <c r="I356" s="377"/>
      <c r="J356" s="377"/>
      <c r="K356" s="377"/>
      <c r="L356" s="377"/>
      <c r="M356" s="383"/>
      <c r="N356" s="367" t="s">
        <v>66</v>
      </c>
      <c r="O356" s="368"/>
      <c r="P356" s="368"/>
      <c r="Q356" s="368"/>
      <c r="R356" s="368"/>
      <c r="S356" s="368"/>
      <c r="T356" s="369"/>
      <c r="U356" s="37" t="s">
        <v>65</v>
      </c>
      <c r="V356" s="349">
        <f>IFERROR(SUM(V354:V354),"0")</f>
        <v>0</v>
      </c>
      <c r="W356" s="349">
        <f>IFERROR(SUM(W354:W354),"0")</f>
        <v>0</v>
      </c>
      <c r="X356" s="37"/>
      <c r="Y356" s="350"/>
      <c r="Z356" s="350"/>
    </row>
    <row r="357" spans="1:53" ht="16.5" hidden="1" customHeight="1" x14ac:dyDescent="0.25">
      <c r="A357" s="389" t="s">
        <v>491</v>
      </c>
      <c r="B357" s="377"/>
      <c r="C357" s="377"/>
      <c r="D357" s="377"/>
      <c r="E357" s="377"/>
      <c r="F357" s="377"/>
      <c r="G357" s="377"/>
      <c r="H357" s="377"/>
      <c r="I357" s="377"/>
      <c r="J357" s="377"/>
      <c r="K357" s="377"/>
      <c r="L357" s="377"/>
      <c r="M357" s="377"/>
      <c r="N357" s="377"/>
      <c r="O357" s="377"/>
      <c r="P357" s="377"/>
      <c r="Q357" s="377"/>
      <c r="R357" s="377"/>
      <c r="S357" s="377"/>
      <c r="T357" s="377"/>
      <c r="U357" s="377"/>
      <c r="V357" s="377"/>
      <c r="W357" s="377"/>
      <c r="X357" s="377"/>
      <c r="Y357" s="342"/>
      <c r="Z357" s="342"/>
    </row>
    <row r="358" spans="1:53" ht="14.25" hidden="1" customHeight="1" x14ac:dyDescent="0.25">
      <c r="A358" s="376" t="s">
        <v>105</v>
      </c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7"/>
      <c r="N358" s="377"/>
      <c r="O358" s="377"/>
      <c r="P358" s="377"/>
      <c r="Q358" s="377"/>
      <c r="R358" s="377"/>
      <c r="S358" s="377"/>
      <c r="T358" s="377"/>
      <c r="U358" s="377"/>
      <c r="V358" s="377"/>
      <c r="W358" s="377"/>
      <c r="X358" s="377"/>
      <c r="Y358" s="343"/>
      <c r="Z358" s="343"/>
    </row>
    <row r="359" spans="1:53" ht="37.5" hidden="1" customHeight="1" x14ac:dyDescent="0.25">
      <c r="A359" s="54" t="s">
        <v>492</v>
      </c>
      <c r="B359" s="54" t="s">
        <v>493</v>
      </c>
      <c r="C359" s="31">
        <v>4301011324</v>
      </c>
      <c r="D359" s="359">
        <v>4607091384185</v>
      </c>
      <c r="E359" s="358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7"/>
      <c r="P359" s="357"/>
      <c r="Q359" s="357"/>
      <c r="R359" s="358"/>
      <c r="S359" s="34"/>
      <c r="T359" s="34"/>
      <c r="U359" s="35" t="s">
        <v>65</v>
      </c>
      <c r="V359" s="347">
        <v>0</v>
      </c>
      <c r="W359" s="348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494</v>
      </c>
      <c r="B360" s="54" t="s">
        <v>495</v>
      </c>
      <c r="C360" s="31">
        <v>4301011312</v>
      </c>
      <c r="D360" s="359">
        <v>4607091384192</v>
      </c>
      <c r="E360" s="358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7"/>
      <c r="P360" s="357"/>
      <c r="Q360" s="357"/>
      <c r="R360" s="358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496</v>
      </c>
      <c r="B361" s="54" t="s">
        <v>497</v>
      </c>
      <c r="C361" s="31">
        <v>4301011483</v>
      </c>
      <c r="D361" s="359">
        <v>4680115881907</v>
      </c>
      <c r="E361" s="358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7"/>
      <c r="P361" s="357"/>
      <c r="Q361" s="357"/>
      <c r="R361" s="358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498</v>
      </c>
      <c r="B362" s="54" t="s">
        <v>499</v>
      </c>
      <c r="C362" s="31">
        <v>4301011655</v>
      </c>
      <c r="D362" s="359">
        <v>4680115883925</v>
      </c>
      <c r="E362" s="358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7"/>
      <c r="P362" s="357"/>
      <c r="Q362" s="357"/>
      <c r="R362" s="358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500</v>
      </c>
      <c r="B363" s="54" t="s">
        <v>501</v>
      </c>
      <c r="C363" s="31">
        <v>4301011303</v>
      </c>
      <c r="D363" s="359">
        <v>4607091384680</v>
      </c>
      <c r="E363" s="358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7"/>
      <c r="P363" s="357"/>
      <c r="Q363" s="357"/>
      <c r="R363" s="358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82"/>
      <c r="B364" s="377"/>
      <c r="C364" s="377"/>
      <c r="D364" s="377"/>
      <c r="E364" s="377"/>
      <c r="F364" s="377"/>
      <c r="G364" s="377"/>
      <c r="H364" s="377"/>
      <c r="I364" s="377"/>
      <c r="J364" s="377"/>
      <c r="K364" s="377"/>
      <c r="L364" s="377"/>
      <c r="M364" s="383"/>
      <c r="N364" s="367" t="s">
        <v>66</v>
      </c>
      <c r="O364" s="368"/>
      <c r="P364" s="368"/>
      <c r="Q364" s="368"/>
      <c r="R364" s="368"/>
      <c r="S364" s="368"/>
      <c r="T364" s="369"/>
      <c r="U364" s="37" t="s">
        <v>67</v>
      </c>
      <c r="V364" s="349">
        <f>IFERROR(V359/H359,"0")+IFERROR(V360/H360,"0")+IFERROR(V361/H361,"0")+IFERROR(V362/H362,"0")+IFERROR(V363/H363,"0")</f>
        <v>0</v>
      </c>
      <c r="W364" s="349">
        <f>IFERROR(W359/H359,"0")+IFERROR(W360/H360,"0")+IFERROR(W361/H361,"0")+IFERROR(W362/H362,"0")+IFERROR(W363/H363,"0")</f>
        <v>0</v>
      </c>
      <c r="X364" s="349">
        <f>IFERROR(IF(X359="",0,X359),"0")+IFERROR(IF(X360="",0,X360),"0")+IFERROR(IF(X361="",0,X361),"0")+IFERROR(IF(X362="",0,X362),"0")+IFERROR(IF(X363="",0,X363),"0")</f>
        <v>0</v>
      </c>
      <c r="Y364" s="350"/>
      <c r="Z364" s="350"/>
    </row>
    <row r="365" spans="1:53" hidden="1" x14ac:dyDescent="0.2">
      <c r="A365" s="377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83"/>
      <c r="N365" s="367" t="s">
        <v>66</v>
      </c>
      <c r="O365" s="368"/>
      <c r="P365" s="368"/>
      <c r="Q365" s="368"/>
      <c r="R365" s="368"/>
      <c r="S365" s="368"/>
      <c r="T365" s="369"/>
      <c r="U365" s="37" t="s">
        <v>65</v>
      </c>
      <c r="V365" s="349">
        <f>IFERROR(SUM(V359:V363),"0")</f>
        <v>0</v>
      </c>
      <c r="W365" s="349">
        <f>IFERROR(SUM(W359:W363),"0")</f>
        <v>0</v>
      </c>
      <c r="X365" s="37"/>
      <c r="Y365" s="350"/>
      <c r="Z365" s="350"/>
    </row>
    <row r="366" spans="1:53" ht="14.25" hidden="1" customHeight="1" x14ac:dyDescent="0.25">
      <c r="A366" s="376" t="s">
        <v>60</v>
      </c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7"/>
      <c r="O366" s="377"/>
      <c r="P366" s="377"/>
      <c r="Q366" s="377"/>
      <c r="R366" s="377"/>
      <c r="S366" s="377"/>
      <c r="T366" s="377"/>
      <c r="U366" s="377"/>
      <c r="V366" s="377"/>
      <c r="W366" s="377"/>
      <c r="X366" s="377"/>
      <c r="Y366" s="343"/>
      <c r="Z366" s="343"/>
    </row>
    <row r="367" spans="1:53" ht="27" hidden="1" customHeight="1" x14ac:dyDescent="0.25">
      <c r="A367" s="54" t="s">
        <v>502</v>
      </c>
      <c r="B367" s="54" t="s">
        <v>503</v>
      </c>
      <c r="C367" s="31">
        <v>4301031139</v>
      </c>
      <c r="D367" s="359">
        <v>4607091384802</v>
      </c>
      <c r="E367" s="358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3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7"/>
      <c r="P367" s="357"/>
      <c r="Q367" s="357"/>
      <c r="R367" s="358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504</v>
      </c>
      <c r="B368" s="54" t="s">
        <v>505</v>
      </c>
      <c r="C368" s="31">
        <v>4301031140</v>
      </c>
      <c r="D368" s="359">
        <v>4607091384826</v>
      </c>
      <c r="E368" s="358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7"/>
      <c r="P368" s="357"/>
      <c r="Q368" s="357"/>
      <c r="R368" s="358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82"/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83"/>
      <c r="N369" s="367" t="s">
        <v>66</v>
      </c>
      <c r="O369" s="368"/>
      <c r="P369" s="368"/>
      <c r="Q369" s="368"/>
      <c r="R369" s="368"/>
      <c r="S369" s="368"/>
      <c r="T369" s="369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hidden="1" x14ac:dyDescent="0.2">
      <c r="A370" s="377"/>
      <c r="B370" s="377"/>
      <c r="C370" s="377"/>
      <c r="D370" s="377"/>
      <c r="E370" s="377"/>
      <c r="F370" s="377"/>
      <c r="G370" s="377"/>
      <c r="H370" s="377"/>
      <c r="I370" s="377"/>
      <c r="J370" s="377"/>
      <c r="K370" s="377"/>
      <c r="L370" s="377"/>
      <c r="M370" s="383"/>
      <c r="N370" s="367" t="s">
        <v>66</v>
      </c>
      <c r="O370" s="368"/>
      <c r="P370" s="368"/>
      <c r="Q370" s="368"/>
      <c r="R370" s="368"/>
      <c r="S370" s="368"/>
      <c r="T370" s="369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hidden="1" customHeight="1" x14ac:dyDescent="0.25">
      <c r="A371" s="376" t="s">
        <v>68</v>
      </c>
      <c r="B371" s="377"/>
      <c r="C371" s="377"/>
      <c r="D371" s="377"/>
      <c r="E371" s="377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  <c r="X371" s="377"/>
      <c r="Y371" s="343"/>
      <c r="Z371" s="343"/>
    </row>
    <row r="372" spans="1:53" ht="27" hidden="1" customHeight="1" x14ac:dyDescent="0.25">
      <c r="A372" s="54" t="s">
        <v>506</v>
      </c>
      <c r="B372" s="54" t="s">
        <v>507</v>
      </c>
      <c r="C372" s="31">
        <v>4301051303</v>
      </c>
      <c r="D372" s="359">
        <v>4607091384246</v>
      </c>
      <c r="E372" s="358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7"/>
      <c r="P372" s="357"/>
      <c r="Q372" s="357"/>
      <c r="R372" s="358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508</v>
      </c>
      <c r="B373" s="54" t="s">
        <v>509</v>
      </c>
      <c r="C373" s="31">
        <v>4301051445</v>
      </c>
      <c r="D373" s="359">
        <v>4680115881976</v>
      </c>
      <c r="E373" s="358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7"/>
      <c r="P373" s="357"/>
      <c r="Q373" s="357"/>
      <c r="R373" s="358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510</v>
      </c>
      <c r="B374" s="54" t="s">
        <v>511</v>
      </c>
      <c r="C374" s="31">
        <v>4301051297</v>
      </c>
      <c r="D374" s="359">
        <v>4607091384253</v>
      </c>
      <c r="E374" s="358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7"/>
      <c r="P374" s="357"/>
      <c r="Q374" s="357"/>
      <c r="R374" s="358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512</v>
      </c>
      <c r="B375" s="54" t="s">
        <v>513</v>
      </c>
      <c r="C375" s="31">
        <v>4301051444</v>
      </c>
      <c r="D375" s="359">
        <v>4680115881969</v>
      </c>
      <c r="E375" s="358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7"/>
      <c r="P375" s="357"/>
      <c r="Q375" s="357"/>
      <c r="R375" s="358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82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83"/>
      <c r="N376" s="367" t="s">
        <v>66</v>
      </c>
      <c r="O376" s="368"/>
      <c r="P376" s="368"/>
      <c r="Q376" s="368"/>
      <c r="R376" s="368"/>
      <c r="S376" s="368"/>
      <c r="T376" s="369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hidden="1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83"/>
      <c r="N377" s="367" t="s">
        <v>66</v>
      </c>
      <c r="O377" s="368"/>
      <c r="P377" s="368"/>
      <c r="Q377" s="368"/>
      <c r="R377" s="368"/>
      <c r="S377" s="368"/>
      <c r="T377" s="369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hidden="1" customHeight="1" x14ac:dyDescent="0.25">
      <c r="A378" s="376" t="s">
        <v>202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343"/>
      <c r="Z378" s="343"/>
    </row>
    <row r="379" spans="1:53" ht="27" hidden="1" customHeight="1" x14ac:dyDescent="0.25">
      <c r="A379" s="54" t="s">
        <v>514</v>
      </c>
      <c r="B379" s="54" t="s">
        <v>515</v>
      </c>
      <c r="C379" s="31">
        <v>4301060322</v>
      </c>
      <c r="D379" s="359">
        <v>4607091389357</v>
      </c>
      <c r="E379" s="358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7"/>
      <c r="P379" s="357"/>
      <c r="Q379" s="357"/>
      <c r="R379" s="358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82"/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83"/>
      <c r="N380" s="367" t="s">
        <v>66</v>
      </c>
      <c r="O380" s="368"/>
      <c r="P380" s="368"/>
      <c r="Q380" s="368"/>
      <c r="R380" s="368"/>
      <c r="S380" s="368"/>
      <c r="T380" s="369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hidden="1" x14ac:dyDescent="0.2">
      <c r="A381" s="377"/>
      <c r="B381" s="377"/>
      <c r="C381" s="377"/>
      <c r="D381" s="377"/>
      <c r="E381" s="377"/>
      <c r="F381" s="377"/>
      <c r="G381" s="377"/>
      <c r="H381" s="377"/>
      <c r="I381" s="377"/>
      <c r="J381" s="377"/>
      <c r="K381" s="377"/>
      <c r="L381" s="377"/>
      <c r="M381" s="383"/>
      <c r="N381" s="367" t="s">
        <v>66</v>
      </c>
      <c r="O381" s="368"/>
      <c r="P381" s="368"/>
      <c r="Q381" s="368"/>
      <c r="R381" s="368"/>
      <c r="S381" s="368"/>
      <c r="T381" s="369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hidden="1" customHeight="1" x14ac:dyDescent="0.2">
      <c r="A382" s="365" t="s">
        <v>516</v>
      </c>
      <c r="B382" s="366"/>
      <c r="C382" s="366"/>
      <c r="D382" s="366"/>
      <c r="E382" s="366"/>
      <c r="F382" s="366"/>
      <c r="G382" s="366"/>
      <c r="H382" s="366"/>
      <c r="I382" s="366"/>
      <c r="J382" s="366"/>
      <c r="K382" s="366"/>
      <c r="L382" s="366"/>
      <c r="M382" s="366"/>
      <c r="N382" s="366"/>
      <c r="O382" s="366"/>
      <c r="P382" s="366"/>
      <c r="Q382" s="366"/>
      <c r="R382" s="366"/>
      <c r="S382" s="366"/>
      <c r="T382" s="366"/>
      <c r="U382" s="366"/>
      <c r="V382" s="366"/>
      <c r="W382" s="366"/>
      <c r="X382" s="366"/>
      <c r="Y382" s="48"/>
      <c r="Z382" s="48"/>
    </row>
    <row r="383" spans="1:53" ht="16.5" hidden="1" customHeight="1" x14ac:dyDescent="0.25">
      <c r="A383" s="389" t="s">
        <v>517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377"/>
      <c r="Y383" s="342"/>
      <c r="Z383" s="342"/>
    </row>
    <row r="384" spans="1:53" ht="14.25" hidden="1" customHeight="1" x14ac:dyDescent="0.25">
      <c r="A384" s="376" t="s">
        <v>105</v>
      </c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  <c r="X384" s="377"/>
      <c r="Y384" s="343"/>
      <c r="Z384" s="343"/>
    </row>
    <row r="385" spans="1:53" ht="27" hidden="1" customHeight="1" x14ac:dyDescent="0.25">
      <c r="A385" s="54" t="s">
        <v>518</v>
      </c>
      <c r="B385" s="54" t="s">
        <v>519</v>
      </c>
      <c r="C385" s="31">
        <v>4301011428</v>
      </c>
      <c r="D385" s="359">
        <v>4607091389708</v>
      </c>
      <c r="E385" s="358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7"/>
      <c r="P385" s="357"/>
      <c r="Q385" s="357"/>
      <c r="R385" s="358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520</v>
      </c>
      <c r="B386" s="54" t="s">
        <v>521</v>
      </c>
      <c r="C386" s="31">
        <v>4301011427</v>
      </c>
      <c r="D386" s="359">
        <v>4607091389692</v>
      </c>
      <c r="E386" s="358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7"/>
      <c r="P386" s="357"/>
      <c r="Q386" s="357"/>
      <c r="R386" s="358"/>
      <c r="S386" s="34"/>
      <c r="T386" s="34"/>
      <c r="U386" s="35" t="s">
        <v>65</v>
      </c>
      <c r="V386" s="347">
        <v>0</v>
      </c>
      <c r="W386" s="348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82"/>
      <c r="B387" s="377"/>
      <c r="C387" s="377"/>
      <c r="D387" s="377"/>
      <c r="E387" s="377"/>
      <c r="F387" s="377"/>
      <c r="G387" s="377"/>
      <c r="H387" s="377"/>
      <c r="I387" s="377"/>
      <c r="J387" s="377"/>
      <c r="K387" s="377"/>
      <c r="L387" s="377"/>
      <c r="M387" s="383"/>
      <c r="N387" s="367" t="s">
        <v>66</v>
      </c>
      <c r="O387" s="368"/>
      <c r="P387" s="368"/>
      <c r="Q387" s="368"/>
      <c r="R387" s="368"/>
      <c r="S387" s="368"/>
      <c r="T387" s="369"/>
      <c r="U387" s="37" t="s">
        <v>67</v>
      </c>
      <c r="V387" s="349">
        <f>IFERROR(V385/H385,"0")+IFERROR(V386/H386,"0")</f>
        <v>0</v>
      </c>
      <c r="W387" s="349">
        <f>IFERROR(W385/H385,"0")+IFERROR(W386/H386,"0")</f>
        <v>0</v>
      </c>
      <c r="X387" s="349">
        <f>IFERROR(IF(X385="",0,X385),"0")+IFERROR(IF(X386="",0,X386),"0")</f>
        <v>0</v>
      </c>
      <c r="Y387" s="350"/>
      <c r="Z387" s="350"/>
    </row>
    <row r="388" spans="1:53" hidden="1" x14ac:dyDescent="0.2">
      <c r="A388" s="377"/>
      <c r="B388" s="377"/>
      <c r="C388" s="377"/>
      <c r="D388" s="377"/>
      <c r="E388" s="377"/>
      <c r="F388" s="377"/>
      <c r="G388" s="377"/>
      <c r="H388" s="377"/>
      <c r="I388" s="377"/>
      <c r="J388" s="377"/>
      <c r="K388" s="377"/>
      <c r="L388" s="377"/>
      <c r="M388" s="383"/>
      <c r="N388" s="367" t="s">
        <v>66</v>
      </c>
      <c r="O388" s="368"/>
      <c r="P388" s="368"/>
      <c r="Q388" s="368"/>
      <c r="R388" s="368"/>
      <c r="S388" s="368"/>
      <c r="T388" s="369"/>
      <c r="U388" s="37" t="s">
        <v>65</v>
      </c>
      <c r="V388" s="349">
        <f>IFERROR(SUM(V385:V386),"0")</f>
        <v>0</v>
      </c>
      <c r="W388" s="349">
        <f>IFERROR(SUM(W385:W386),"0")</f>
        <v>0</v>
      </c>
      <c r="X388" s="37"/>
      <c r="Y388" s="350"/>
      <c r="Z388" s="350"/>
    </row>
    <row r="389" spans="1:53" ht="14.25" hidden="1" customHeight="1" x14ac:dyDescent="0.25">
      <c r="A389" s="376" t="s">
        <v>60</v>
      </c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  <c r="X389" s="377"/>
      <c r="Y389" s="343"/>
      <c r="Z389" s="343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9">
        <v>4607091389753</v>
      </c>
      <c r="E390" s="358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7"/>
      <c r="P390" s="357"/>
      <c r="Q390" s="357"/>
      <c r="R390" s="358"/>
      <c r="S390" s="34"/>
      <c r="T390" s="34"/>
      <c r="U390" s="35" t="s">
        <v>65</v>
      </c>
      <c r="V390" s="347">
        <v>220</v>
      </c>
      <c r="W390" s="348">
        <f t="shared" ref="W390:W402" si="18">IFERROR(IF(V390="",0,CEILING((V390/$H390),1)*$H390),"")</f>
        <v>222.60000000000002</v>
      </c>
      <c r="X390" s="36">
        <f>IFERROR(IF(W390=0,"",ROUNDUP(W390/H390,0)*0.00753),"")</f>
        <v>0.39909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524</v>
      </c>
      <c r="B391" s="54" t="s">
        <v>525</v>
      </c>
      <c r="C391" s="31">
        <v>4301031174</v>
      </c>
      <c r="D391" s="359">
        <v>4607091389760</v>
      </c>
      <c r="E391" s="358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7"/>
      <c r="P391" s="357"/>
      <c r="Q391" s="357"/>
      <c r="R391" s="358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526</v>
      </c>
      <c r="B392" s="54" t="s">
        <v>527</v>
      </c>
      <c r="C392" s="31">
        <v>4301031175</v>
      </c>
      <c r="D392" s="359">
        <v>4607091389746</v>
      </c>
      <c r="E392" s="358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7"/>
      <c r="P392" s="357"/>
      <c r="Q392" s="357"/>
      <c r="R392" s="358"/>
      <c r="S392" s="34"/>
      <c r="T392" s="34"/>
      <c r="U392" s="35" t="s">
        <v>65</v>
      </c>
      <c r="V392" s="347">
        <v>0</v>
      </c>
      <c r="W392" s="348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528</v>
      </c>
      <c r="B393" s="54" t="s">
        <v>529</v>
      </c>
      <c r="C393" s="31">
        <v>4301031236</v>
      </c>
      <c r="D393" s="359">
        <v>4680115882928</v>
      </c>
      <c r="E393" s="358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7"/>
      <c r="P393" s="357"/>
      <c r="Q393" s="357"/>
      <c r="R393" s="358"/>
      <c r="S393" s="34"/>
      <c r="T393" s="34"/>
      <c r="U393" s="35" t="s">
        <v>65</v>
      </c>
      <c r="V393" s="347">
        <v>0</v>
      </c>
      <c r="W393" s="348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530</v>
      </c>
      <c r="B394" s="54" t="s">
        <v>531</v>
      </c>
      <c r="C394" s="31">
        <v>4301031257</v>
      </c>
      <c r="D394" s="359">
        <v>4680115883147</v>
      </c>
      <c r="E394" s="358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7"/>
      <c r="P394" s="357"/>
      <c r="Q394" s="357"/>
      <c r="R394" s="358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9">
        <v>4607091384338</v>
      </c>
      <c r="E395" s="358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7"/>
      <c r="P395" s="357"/>
      <c r="Q395" s="357"/>
      <c r="R395" s="358"/>
      <c r="S395" s="34"/>
      <c r="T395" s="34"/>
      <c r="U395" s="35" t="s">
        <v>65</v>
      </c>
      <c r="V395" s="347">
        <v>140</v>
      </c>
      <c r="W395" s="348">
        <f t="shared" si="18"/>
        <v>140.70000000000002</v>
      </c>
      <c r="X395" s="36">
        <f t="shared" si="19"/>
        <v>0.33634000000000003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534</v>
      </c>
      <c r="B396" s="54" t="s">
        <v>535</v>
      </c>
      <c r="C396" s="31">
        <v>4301031254</v>
      </c>
      <c r="D396" s="359">
        <v>4680115883154</v>
      </c>
      <c r="E396" s="358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7"/>
      <c r="P396" s="357"/>
      <c r="Q396" s="357"/>
      <c r="R396" s="358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9">
        <v>4607091389524</v>
      </c>
      <c r="E397" s="358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7"/>
      <c r="P397" s="357"/>
      <c r="Q397" s="357"/>
      <c r="R397" s="358"/>
      <c r="S397" s="34"/>
      <c r="T397" s="34"/>
      <c r="U397" s="35" t="s">
        <v>65</v>
      </c>
      <c r="V397" s="347">
        <v>136.5</v>
      </c>
      <c r="W397" s="348">
        <f t="shared" si="18"/>
        <v>136.5</v>
      </c>
      <c r="X397" s="36">
        <f t="shared" si="19"/>
        <v>0.32630000000000003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538</v>
      </c>
      <c r="B398" s="54" t="s">
        <v>539</v>
      </c>
      <c r="C398" s="31">
        <v>4301031258</v>
      </c>
      <c r="D398" s="359">
        <v>4680115883161</v>
      </c>
      <c r="E398" s="358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7"/>
      <c r="P398" s="357"/>
      <c r="Q398" s="357"/>
      <c r="R398" s="358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540</v>
      </c>
      <c r="B399" s="54" t="s">
        <v>541</v>
      </c>
      <c r="C399" s="31">
        <v>4301031170</v>
      </c>
      <c r="D399" s="359">
        <v>4607091384345</v>
      </c>
      <c r="E399" s="358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7"/>
      <c r="P399" s="357"/>
      <c r="Q399" s="357"/>
      <c r="R399" s="358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542</v>
      </c>
      <c r="B400" s="54" t="s">
        <v>543</v>
      </c>
      <c r="C400" s="31">
        <v>4301031256</v>
      </c>
      <c r="D400" s="359">
        <v>4680115883178</v>
      </c>
      <c r="E400" s="358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7"/>
      <c r="P400" s="357"/>
      <c r="Q400" s="357"/>
      <c r="R400" s="358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9">
        <v>4607091389531</v>
      </c>
      <c r="E401" s="358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4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7"/>
      <c r="P401" s="357"/>
      <c r="Q401" s="357"/>
      <c r="R401" s="358"/>
      <c r="S401" s="34"/>
      <c r="T401" s="34"/>
      <c r="U401" s="35" t="s">
        <v>65</v>
      </c>
      <c r="V401" s="347">
        <v>122.5</v>
      </c>
      <c r="W401" s="348">
        <f t="shared" si="18"/>
        <v>123.9</v>
      </c>
      <c r="X401" s="36">
        <f t="shared" si="19"/>
        <v>0.29618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546</v>
      </c>
      <c r="B402" s="54" t="s">
        <v>547</v>
      </c>
      <c r="C402" s="31">
        <v>4301031255</v>
      </c>
      <c r="D402" s="359">
        <v>4680115883185</v>
      </c>
      <c r="E402" s="358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7"/>
      <c r="P402" s="357"/>
      <c r="Q402" s="357"/>
      <c r="R402" s="358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82"/>
      <c r="B403" s="377"/>
      <c r="C403" s="377"/>
      <c r="D403" s="377"/>
      <c r="E403" s="377"/>
      <c r="F403" s="377"/>
      <c r="G403" s="377"/>
      <c r="H403" s="377"/>
      <c r="I403" s="377"/>
      <c r="J403" s="377"/>
      <c r="K403" s="377"/>
      <c r="L403" s="377"/>
      <c r="M403" s="383"/>
      <c r="N403" s="367" t="s">
        <v>66</v>
      </c>
      <c r="O403" s="368"/>
      <c r="P403" s="368"/>
      <c r="Q403" s="368"/>
      <c r="R403" s="368"/>
      <c r="S403" s="368"/>
      <c r="T403" s="369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242.38095238095235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244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1.35791</v>
      </c>
      <c r="Y403" s="350"/>
      <c r="Z403" s="350"/>
    </row>
    <row r="404" spans="1:53" x14ac:dyDescent="0.2">
      <c r="A404" s="377"/>
      <c r="B404" s="377"/>
      <c r="C404" s="377"/>
      <c r="D404" s="377"/>
      <c r="E404" s="377"/>
      <c r="F404" s="377"/>
      <c r="G404" s="377"/>
      <c r="H404" s="377"/>
      <c r="I404" s="377"/>
      <c r="J404" s="377"/>
      <c r="K404" s="377"/>
      <c r="L404" s="377"/>
      <c r="M404" s="383"/>
      <c r="N404" s="367" t="s">
        <v>66</v>
      </c>
      <c r="O404" s="368"/>
      <c r="P404" s="368"/>
      <c r="Q404" s="368"/>
      <c r="R404" s="368"/>
      <c r="S404" s="368"/>
      <c r="T404" s="369"/>
      <c r="U404" s="37" t="s">
        <v>65</v>
      </c>
      <c r="V404" s="349">
        <f>IFERROR(SUM(V390:V402),"0")</f>
        <v>619</v>
      </c>
      <c r="W404" s="349">
        <f>IFERROR(SUM(W390:W402),"0")</f>
        <v>623.70000000000005</v>
      </c>
      <c r="X404" s="37"/>
      <c r="Y404" s="350"/>
      <c r="Z404" s="350"/>
    </row>
    <row r="405" spans="1:53" ht="14.25" hidden="1" customHeight="1" x14ac:dyDescent="0.25">
      <c r="A405" s="376" t="s">
        <v>68</v>
      </c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  <c r="X405" s="377"/>
      <c r="Y405" s="343"/>
      <c r="Z405" s="343"/>
    </row>
    <row r="406" spans="1:53" ht="27" hidden="1" customHeight="1" x14ac:dyDescent="0.25">
      <c r="A406" s="54" t="s">
        <v>548</v>
      </c>
      <c r="B406" s="54" t="s">
        <v>549</v>
      </c>
      <c r="C406" s="31">
        <v>4301051258</v>
      </c>
      <c r="D406" s="359">
        <v>4607091389685</v>
      </c>
      <c r="E406" s="358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7"/>
      <c r="P406" s="357"/>
      <c r="Q406" s="357"/>
      <c r="R406" s="358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550</v>
      </c>
      <c r="B407" s="54" t="s">
        <v>551</v>
      </c>
      <c r="C407" s="31">
        <v>4301051431</v>
      </c>
      <c r="D407" s="359">
        <v>4607091389654</v>
      </c>
      <c r="E407" s="358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7"/>
      <c r="P407" s="357"/>
      <c r="Q407" s="357"/>
      <c r="R407" s="358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552</v>
      </c>
      <c r="B408" s="54" t="s">
        <v>553</v>
      </c>
      <c r="C408" s="31">
        <v>4301051284</v>
      </c>
      <c r="D408" s="359">
        <v>4607091384352</v>
      </c>
      <c r="E408" s="358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7"/>
      <c r="P408" s="357"/>
      <c r="Q408" s="357"/>
      <c r="R408" s="358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554</v>
      </c>
      <c r="B409" s="54" t="s">
        <v>555</v>
      </c>
      <c r="C409" s="31">
        <v>4301051257</v>
      </c>
      <c r="D409" s="359">
        <v>4607091389661</v>
      </c>
      <c r="E409" s="358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7"/>
      <c r="P409" s="357"/>
      <c r="Q409" s="357"/>
      <c r="R409" s="358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82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83"/>
      <c r="N410" s="367" t="s">
        <v>66</v>
      </c>
      <c r="O410" s="368"/>
      <c r="P410" s="368"/>
      <c r="Q410" s="368"/>
      <c r="R410" s="368"/>
      <c r="S410" s="368"/>
      <c r="T410" s="369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hidden="1" x14ac:dyDescent="0.2">
      <c r="A411" s="377"/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83"/>
      <c r="N411" s="367" t="s">
        <v>66</v>
      </c>
      <c r="O411" s="368"/>
      <c r="P411" s="368"/>
      <c r="Q411" s="368"/>
      <c r="R411" s="368"/>
      <c r="S411" s="368"/>
      <c r="T411" s="369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hidden="1" customHeight="1" x14ac:dyDescent="0.25">
      <c r="A412" s="376" t="s">
        <v>202</v>
      </c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  <c r="X412" s="377"/>
      <c r="Y412" s="343"/>
      <c r="Z412" s="343"/>
    </row>
    <row r="413" spans="1:53" ht="27" hidden="1" customHeight="1" x14ac:dyDescent="0.25">
      <c r="A413" s="54" t="s">
        <v>556</v>
      </c>
      <c r="B413" s="54" t="s">
        <v>557</v>
      </c>
      <c r="C413" s="31">
        <v>4301060352</v>
      </c>
      <c r="D413" s="359">
        <v>4680115881648</v>
      </c>
      <c r="E413" s="358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7"/>
      <c r="P413" s="357"/>
      <c r="Q413" s="357"/>
      <c r="R413" s="358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82"/>
      <c r="B414" s="377"/>
      <c r="C414" s="377"/>
      <c r="D414" s="377"/>
      <c r="E414" s="377"/>
      <c r="F414" s="377"/>
      <c r="G414" s="377"/>
      <c r="H414" s="377"/>
      <c r="I414" s="377"/>
      <c r="J414" s="377"/>
      <c r="K414" s="377"/>
      <c r="L414" s="377"/>
      <c r="M414" s="383"/>
      <c r="N414" s="367" t="s">
        <v>66</v>
      </c>
      <c r="O414" s="368"/>
      <c r="P414" s="368"/>
      <c r="Q414" s="368"/>
      <c r="R414" s="368"/>
      <c r="S414" s="368"/>
      <c r="T414" s="369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hidden="1" x14ac:dyDescent="0.2">
      <c r="A415" s="377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83"/>
      <c r="N415" s="367" t="s">
        <v>66</v>
      </c>
      <c r="O415" s="368"/>
      <c r="P415" s="368"/>
      <c r="Q415" s="368"/>
      <c r="R415" s="368"/>
      <c r="S415" s="368"/>
      <c r="T415" s="369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hidden="1" customHeight="1" x14ac:dyDescent="0.25">
      <c r="A416" s="376" t="s">
        <v>83</v>
      </c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  <c r="X416" s="377"/>
      <c r="Y416" s="343"/>
      <c r="Z416" s="343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9">
        <v>4680115884335</v>
      </c>
      <c r="E417" s="358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7"/>
      <c r="P417" s="357"/>
      <c r="Q417" s="357"/>
      <c r="R417" s="358"/>
      <c r="S417" s="34"/>
      <c r="T417" s="34"/>
      <c r="U417" s="35" t="s">
        <v>65</v>
      </c>
      <c r="V417" s="347">
        <v>12</v>
      </c>
      <c r="W417" s="348">
        <f>IFERROR(IF(V417="",0,CEILING((V417/$H417),1)*$H417),"")</f>
        <v>12</v>
      </c>
      <c r="X417" s="36">
        <f>IFERROR(IF(W417=0,"",ROUNDUP(W417/H417,0)*0.00627),"")</f>
        <v>6.2700000000000006E-2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9">
        <v>4680115884342</v>
      </c>
      <c r="E418" s="358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4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7"/>
      <c r="P418" s="357"/>
      <c r="Q418" s="357"/>
      <c r="R418" s="358"/>
      <c r="S418" s="34"/>
      <c r="T418" s="34"/>
      <c r="U418" s="35" t="s">
        <v>65</v>
      </c>
      <c r="V418" s="347">
        <v>30</v>
      </c>
      <c r="W418" s="348">
        <f>IFERROR(IF(V418="",0,CEILING((V418/$H418),1)*$H418),"")</f>
        <v>30</v>
      </c>
      <c r="X418" s="36">
        <f>IFERROR(IF(W418=0,"",ROUNDUP(W418/H418,0)*0.00627),"")</f>
        <v>0.15675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564</v>
      </c>
      <c r="B419" s="54" t="s">
        <v>565</v>
      </c>
      <c r="C419" s="31">
        <v>4301170011</v>
      </c>
      <c r="D419" s="359">
        <v>4680115884113</v>
      </c>
      <c r="E419" s="358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4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7"/>
      <c r="P419" s="357"/>
      <c r="Q419" s="357"/>
      <c r="R419" s="358"/>
      <c r="S419" s="34"/>
      <c r="T419" s="34"/>
      <c r="U419" s="35" t="s">
        <v>65</v>
      </c>
      <c r="V419" s="347">
        <v>0</v>
      </c>
      <c r="W419" s="348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82"/>
      <c r="B420" s="377"/>
      <c r="C420" s="377"/>
      <c r="D420" s="377"/>
      <c r="E420" s="377"/>
      <c r="F420" s="377"/>
      <c r="G420" s="377"/>
      <c r="H420" s="377"/>
      <c r="I420" s="377"/>
      <c r="J420" s="377"/>
      <c r="K420" s="377"/>
      <c r="L420" s="377"/>
      <c r="M420" s="383"/>
      <c r="N420" s="367" t="s">
        <v>66</v>
      </c>
      <c r="O420" s="368"/>
      <c r="P420" s="368"/>
      <c r="Q420" s="368"/>
      <c r="R420" s="368"/>
      <c r="S420" s="368"/>
      <c r="T420" s="369"/>
      <c r="U420" s="37" t="s">
        <v>67</v>
      </c>
      <c r="V420" s="349">
        <f>IFERROR(V417/H417,"0")+IFERROR(V418/H418,"0")+IFERROR(V419/H419,"0")</f>
        <v>35</v>
      </c>
      <c r="W420" s="349">
        <f>IFERROR(W417/H417,"0")+IFERROR(W418/H418,"0")+IFERROR(W419/H419,"0")</f>
        <v>35</v>
      </c>
      <c r="X420" s="349">
        <f>IFERROR(IF(X417="",0,X417),"0")+IFERROR(IF(X418="",0,X418),"0")+IFERROR(IF(X419="",0,X419),"0")</f>
        <v>0.21945000000000001</v>
      </c>
      <c r="Y420" s="350"/>
      <c r="Z420" s="350"/>
    </row>
    <row r="421" spans="1:53" x14ac:dyDescent="0.2">
      <c r="A421" s="377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83"/>
      <c r="N421" s="367" t="s">
        <v>66</v>
      </c>
      <c r="O421" s="368"/>
      <c r="P421" s="368"/>
      <c r="Q421" s="368"/>
      <c r="R421" s="368"/>
      <c r="S421" s="368"/>
      <c r="T421" s="369"/>
      <c r="U421" s="37" t="s">
        <v>65</v>
      </c>
      <c r="V421" s="349">
        <f>IFERROR(SUM(V417:V419),"0")</f>
        <v>42</v>
      </c>
      <c r="W421" s="349">
        <f>IFERROR(SUM(W417:W419),"0")</f>
        <v>42</v>
      </c>
      <c r="X421" s="37"/>
      <c r="Y421" s="350"/>
      <c r="Z421" s="350"/>
    </row>
    <row r="422" spans="1:53" ht="16.5" hidden="1" customHeight="1" x14ac:dyDescent="0.25">
      <c r="A422" s="389" t="s">
        <v>566</v>
      </c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  <c r="X422" s="377"/>
      <c r="Y422" s="342"/>
      <c r="Z422" s="342"/>
    </row>
    <row r="423" spans="1:53" ht="14.25" hidden="1" customHeight="1" x14ac:dyDescent="0.25">
      <c r="A423" s="376" t="s">
        <v>97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43"/>
      <c r="Z423" s="343"/>
    </row>
    <row r="424" spans="1:53" ht="27" hidden="1" customHeight="1" x14ac:dyDescent="0.25">
      <c r="A424" s="54" t="s">
        <v>567</v>
      </c>
      <c r="B424" s="54" t="s">
        <v>568</v>
      </c>
      <c r="C424" s="31">
        <v>4301020214</v>
      </c>
      <c r="D424" s="359">
        <v>4607091389388</v>
      </c>
      <c r="E424" s="358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7"/>
      <c r="P424" s="357"/>
      <c r="Q424" s="357"/>
      <c r="R424" s="358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569</v>
      </c>
      <c r="B425" s="54" t="s">
        <v>570</v>
      </c>
      <c r="C425" s="31">
        <v>4301020185</v>
      </c>
      <c r="D425" s="359">
        <v>4607091389364</v>
      </c>
      <c r="E425" s="358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4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7"/>
      <c r="P425" s="357"/>
      <c r="Q425" s="357"/>
      <c r="R425" s="358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82"/>
      <c r="B426" s="377"/>
      <c r="C426" s="377"/>
      <c r="D426" s="377"/>
      <c r="E426" s="377"/>
      <c r="F426" s="377"/>
      <c r="G426" s="377"/>
      <c r="H426" s="377"/>
      <c r="I426" s="377"/>
      <c r="J426" s="377"/>
      <c r="K426" s="377"/>
      <c r="L426" s="377"/>
      <c r="M426" s="383"/>
      <c r="N426" s="367" t="s">
        <v>66</v>
      </c>
      <c r="O426" s="368"/>
      <c r="P426" s="368"/>
      <c r="Q426" s="368"/>
      <c r="R426" s="368"/>
      <c r="S426" s="368"/>
      <c r="T426" s="369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hidden="1" x14ac:dyDescent="0.2">
      <c r="A427" s="377"/>
      <c r="B427" s="377"/>
      <c r="C427" s="377"/>
      <c r="D427" s="377"/>
      <c r="E427" s="377"/>
      <c r="F427" s="377"/>
      <c r="G427" s="377"/>
      <c r="H427" s="377"/>
      <c r="I427" s="377"/>
      <c r="J427" s="377"/>
      <c r="K427" s="377"/>
      <c r="L427" s="377"/>
      <c r="M427" s="383"/>
      <c r="N427" s="367" t="s">
        <v>66</v>
      </c>
      <c r="O427" s="368"/>
      <c r="P427" s="368"/>
      <c r="Q427" s="368"/>
      <c r="R427" s="368"/>
      <c r="S427" s="368"/>
      <c r="T427" s="369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hidden="1" customHeight="1" x14ac:dyDescent="0.25">
      <c r="A428" s="376" t="s">
        <v>60</v>
      </c>
      <c r="B428" s="377"/>
      <c r="C428" s="377"/>
      <c r="D428" s="377"/>
      <c r="E428" s="377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  <c r="X428" s="377"/>
      <c r="Y428" s="343"/>
      <c r="Z428" s="343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9">
        <v>4607091389739</v>
      </c>
      <c r="E429" s="358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7"/>
      <c r="P429" s="357"/>
      <c r="Q429" s="357"/>
      <c r="R429" s="358"/>
      <c r="S429" s="34"/>
      <c r="T429" s="34"/>
      <c r="U429" s="35" t="s">
        <v>65</v>
      </c>
      <c r="V429" s="347">
        <v>50</v>
      </c>
      <c r="W429" s="348">
        <f t="shared" ref="W429:W435" si="20">IFERROR(IF(V429="",0,CEILING((V429/$H429),1)*$H429),"")</f>
        <v>50.400000000000006</v>
      </c>
      <c r="X429" s="36">
        <f>IFERROR(IF(W429=0,"",ROUNDUP(W429/H429,0)*0.00753),"")</f>
        <v>9.0359999999999996E-2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573</v>
      </c>
      <c r="B430" s="54" t="s">
        <v>574</v>
      </c>
      <c r="C430" s="31">
        <v>4301031247</v>
      </c>
      <c r="D430" s="359">
        <v>4680115883048</v>
      </c>
      <c r="E430" s="358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7"/>
      <c r="P430" s="357"/>
      <c r="Q430" s="357"/>
      <c r="R430" s="358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575</v>
      </c>
      <c r="B431" s="54" t="s">
        <v>576</v>
      </c>
      <c r="C431" s="31">
        <v>4301031176</v>
      </c>
      <c r="D431" s="359">
        <v>4607091389425</v>
      </c>
      <c r="E431" s="358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7"/>
      <c r="P431" s="357"/>
      <c r="Q431" s="357"/>
      <c r="R431" s="358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577</v>
      </c>
      <c r="B432" s="54" t="s">
        <v>578</v>
      </c>
      <c r="C432" s="31">
        <v>4301031215</v>
      </c>
      <c r="D432" s="359">
        <v>4680115882911</v>
      </c>
      <c r="E432" s="358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7"/>
      <c r="P432" s="357"/>
      <c r="Q432" s="357"/>
      <c r="R432" s="358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579</v>
      </c>
      <c r="B433" s="54" t="s">
        <v>580</v>
      </c>
      <c r="C433" s="31">
        <v>4301031167</v>
      </c>
      <c r="D433" s="359">
        <v>4680115880771</v>
      </c>
      <c r="E433" s="358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7"/>
      <c r="P433" s="357"/>
      <c r="Q433" s="357"/>
      <c r="R433" s="358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9">
        <v>4607091389500</v>
      </c>
      <c r="E434" s="358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7"/>
      <c r="P434" s="357"/>
      <c r="Q434" s="357"/>
      <c r="R434" s="358"/>
      <c r="S434" s="34"/>
      <c r="T434" s="34"/>
      <c r="U434" s="35" t="s">
        <v>65</v>
      </c>
      <c r="V434" s="347">
        <v>21</v>
      </c>
      <c r="W434" s="348">
        <f t="shared" si="20"/>
        <v>21</v>
      </c>
      <c r="X434" s="36">
        <f>IFERROR(IF(W434=0,"",ROUNDUP(W434/H434,0)*0.00502),"")</f>
        <v>5.0200000000000002E-2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583</v>
      </c>
      <c r="B435" s="54" t="s">
        <v>584</v>
      </c>
      <c r="C435" s="31">
        <v>4301031103</v>
      </c>
      <c r="D435" s="359">
        <v>4680115881983</v>
      </c>
      <c r="E435" s="358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7"/>
      <c r="P435" s="357"/>
      <c r="Q435" s="357"/>
      <c r="R435" s="358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82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83"/>
      <c r="N436" s="367" t="s">
        <v>66</v>
      </c>
      <c r="O436" s="368"/>
      <c r="P436" s="368"/>
      <c r="Q436" s="368"/>
      <c r="R436" s="368"/>
      <c r="S436" s="368"/>
      <c r="T436" s="369"/>
      <c r="U436" s="37" t="s">
        <v>67</v>
      </c>
      <c r="V436" s="349">
        <f>IFERROR(V429/H429,"0")+IFERROR(V430/H430,"0")+IFERROR(V431/H431,"0")+IFERROR(V432/H432,"0")+IFERROR(V433/H433,"0")+IFERROR(V434/H434,"0")+IFERROR(V435/H435,"0")</f>
        <v>21.904761904761905</v>
      </c>
      <c r="W436" s="349">
        <f>IFERROR(W429/H429,"0")+IFERROR(W430/H430,"0")+IFERROR(W431/H431,"0")+IFERROR(W432/H432,"0")+IFERROR(W433/H433,"0")+IFERROR(W434/H434,"0")+IFERROR(W435/H435,"0")</f>
        <v>22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0.14055999999999999</v>
      </c>
      <c r="Y436" s="350"/>
      <c r="Z436" s="350"/>
    </row>
    <row r="437" spans="1:53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83"/>
      <c r="N437" s="367" t="s">
        <v>66</v>
      </c>
      <c r="O437" s="368"/>
      <c r="P437" s="368"/>
      <c r="Q437" s="368"/>
      <c r="R437" s="368"/>
      <c r="S437" s="368"/>
      <c r="T437" s="369"/>
      <c r="U437" s="37" t="s">
        <v>65</v>
      </c>
      <c r="V437" s="349">
        <f>IFERROR(SUM(V429:V435),"0")</f>
        <v>71</v>
      </c>
      <c r="W437" s="349">
        <f>IFERROR(SUM(W429:W435),"0")</f>
        <v>71.400000000000006</v>
      </c>
      <c r="X437" s="37"/>
      <c r="Y437" s="350"/>
      <c r="Z437" s="350"/>
    </row>
    <row r="438" spans="1:53" ht="14.25" hidden="1" customHeight="1" x14ac:dyDescent="0.25">
      <c r="A438" s="376" t="s">
        <v>92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43"/>
      <c r="Z438" s="343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9">
        <v>4680115884090</v>
      </c>
      <c r="E439" s="358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7"/>
      <c r="P439" s="357"/>
      <c r="Q439" s="357"/>
      <c r="R439" s="358"/>
      <c r="S439" s="34"/>
      <c r="T439" s="34"/>
      <c r="U439" s="35" t="s">
        <v>65</v>
      </c>
      <c r="V439" s="347">
        <v>16.5</v>
      </c>
      <c r="W439" s="348">
        <f>IFERROR(IF(V439="",0,CEILING((V439/$H439),1)*$H439),"")</f>
        <v>17.16</v>
      </c>
      <c r="X439" s="36">
        <f>IFERROR(IF(W439=0,"",ROUNDUP(W439/H439,0)*0.00627),"")</f>
        <v>8.1509999999999999E-2</v>
      </c>
      <c r="Y439" s="56"/>
      <c r="Z439" s="57"/>
      <c r="AD439" s="58"/>
      <c r="BA439" s="298" t="s">
        <v>1</v>
      </c>
    </row>
    <row r="440" spans="1:53" x14ac:dyDescent="0.2">
      <c r="A440" s="382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83"/>
      <c r="N440" s="367" t="s">
        <v>66</v>
      </c>
      <c r="O440" s="368"/>
      <c r="P440" s="368"/>
      <c r="Q440" s="368"/>
      <c r="R440" s="368"/>
      <c r="S440" s="368"/>
      <c r="T440" s="369"/>
      <c r="U440" s="37" t="s">
        <v>67</v>
      </c>
      <c r="V440" s="349">
        <f>IFERROR(V439/H439,"0")</f>
        <v>12.5</v>
      </c>
      <c r="W440" s="349">
        <f>IFERROR(W439/H439,"0")</f>
        <v>13</v>
      </c>
      <c r="X440" s="349">
        <f>IFERROR(IF(X439="",0,X439),"0")</f>
        <v>8.1509999999999999E-2</v>
      </c>
      <c r="Y440" s="350"/>
      <c r="Z440" s="350"/>
    </row>
    <row r="441" spans="1:53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83"/>
      <c r="N441" s="367" t="s">
        <v>66</v>
      </c>
      <c r="O441" s="368"/>
      <c r="P441" s="368"/>
      <c r="Q441" s="368"/>
      <c r="R441" s="368"/>
      <c r="S441" s="368"/>
      <c r="T441" s="369"/>
      <c r="U441" s="37" t="s">
        <v>65</v>
      </c>
      <c r="V441" s="349">
        <f>IFERROR(SUM(V439:V439),"0")</f>
        <v>16.5</v>
      </c>
      <c r="W441" s="349">
        <f>IFERROR(SUM(W439:W439),"0")</f>
        <v>17.16</v>
      </c>
      <c r="X441" s="37"/>
      <c r="Y441" s="350"/>
      <c r="Z441" s="350"/>
    </row>
    <row r="442" spans="1:53" ht="14.25" hidden="1" customHeight="1" x14ac:dyDescent="0.25">
      <c r="A442" s="376" t="s">
        <v>587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43"/>
      <c r="Z442" s="343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9">
        <v>4680115884564</v>
      </c>
      <c r="E443" s="358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7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7"/>
      <c r="P443" s="357"/>
      <c r="Q443" s="357"/>
      <c r="R443" s="358"/>
      <c r="S443" s="34"/>
      <c r="T443" s="34"/>
      <c r="U443" s="35" t="s">
        <v>65</v>
      </c>
      <c r="V443" s="347">
        <v>30</v>
      </c>
      <c r="W443" s="348">
        <f>IFERROR(IF(V443="",0,CEILING((V443/$H443),1)*$H443),"")</f>
        <v>30</v>
      </c>
      <c r="X443" s="36">
        <f>IFERROR(IF(W443=0,"",ROUNDUP(W443/H443,0)*0.00627),"")</f>
        <v>6.2700000000000006E-2</v>
      </c>
      <c r="Y443" s="56"/>
      <c r="Z443" s="57"/>
      <c r="AD443" s="58"/>
      <c r="BA443" s="299" t="s">
        <v>1</v>
      </c>
    </row>
    <row r="444" spans="1:53" x14ac:dyDescent="0.2">
      <c r="A444" s="382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83"/>
      <c r="N444" s="367" t="s">
        <v>66</v>
      </c>
      <c r="O444" s="368"/>
      <c r="P444" s="368"/>
      <c r="Q444" s="368"/>
      <c r="R444" s="368"/>
      <c r="S444" s="368"/>
      <c r="T444" s="369"/>
      <c r="U444" s="37" t="s">
        <v>67</v>
      </c>
      <c r="V444" s="349">
        <f>IFERROR(V443/H443,"0")</f>
        <v>10</v>
      </c>
      <c r="W444" s="349">
        <f>IFERROR(W443/H443,"0")</f>
        <v>10</v>
      </c>
      <c r="X444" s="349">
        <f>IFERROR(IF(X443="",0,X443),"0")</f>
        <v>6.2700000000000006E-2</v>
      </c>
      <c r="Y444" s="350"/>
      <c r="Z444" s="350"/>
    </row>
    <row r="445" spans="1:53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83"/>
      <c r="N445" s="367" t="s">
        <v>66</v>
      </c>
      <c r="O445" s="368"/>
      <c r="P445" s="368"/>
      <c r="Q445" s="368"/>
      <c r="R445" s="368"/>
      <c r="S445" s="368"/>
      <c r="T445" s="369"/>
      <c r="U445" s="37" t="s">
        <v>65</v>
      </c>
      <c r="V445" s="349">
        <f>IFERROR(SUM(V443:V443),"0")</f>
        <v>30</v>
      </c>
      <c r="W445" s="349">
        <f>IFERROR(SUM(W443:W443),"0")</f>
        <v>30</v>
      </c>
      <c r="X445" s="37"/>
      <c r="Y445" s="350"/>
      <c r="Z445" s="350"/>
    </row>
    <row r="446" spans="1:53" ht="27.75" hidden="1" customHeight="1" x14ac:dyDescent="0.2">
      <c r="A446" s="365" t="s">
        <v>590</v>
      </c>
      <c r="B446" s="366"/>
      <c r="C446" s="366"/>
      <c r="D446" s="366"/>
      <c r="E446" s="366"/>
      <c r="F446" s="366"/>
      <c r="G446" s="366"/>
      <c r="H446" s="366"/>
      <c r="I446" s="366"/>
      <c r="J446" s="366"/>
      <c r="K446" s="366"/>
      <c r="L446" s="366"/>
      <c r="M446" s="366"/>
      <c r="N446" s="366"/>
      <c r="O446" s="366"/>
      <c r="P446" s="366"/>
      <c r="Q446" s="366"/>
      <c r="R446" s="366"/>
      <c r="S446" s="366"/>
      <c r="T446" s="366"/>
      <c r="U446" s="366"/>
      <c r="V446" s="366"/>
      <c r="W446" s="366"/>
      <c r="X446" s="366"/>
      <c r="Y446" s="48"/>
      <c r="Z446" s="48"/>
    </row>
    <row r="447" spans="1:53" ht="16.5" hidden="1" customHeight="1" x14ac:dyDescent="0.25">
      <c r="A447" s="389" t="s">
        <v>590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42"/>
      <c r="Z447" s="342"/>
    </row>
    <row r="448" spans="1:53" ht="14.25" hidden="1" customHeight="1" x14ac:dyDescent="0.25">
      <c r="A448" s="376" t="s">
        <v>105</v>
      </c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  <c r="X448" s="377"/>
      <c r="Y448" s="343"/>
      <c r="Z448" s="343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9">
        <v>4607091389067</v>
      </c>
      <c r="E449" s="358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717" t="s">
        <v>593</v>
      </c>
      <c r="O449" s="357"/>
      <c r="P449" s="357"/>
      <c r="Q449" s="357"/>
      <c r="R449" s="358"/>
      <c r="S449" s="34"/>
      <c r="T449" s="34"/>
      <c r="U449" s="35" t="s">
        <v>65</v>
      </c>
      <c r="V449" s="347">
        <v>50</v>
      </c>
      <c r="W449" s="348">
        <f t="shared" ref="W449:W461" si="21">IFERROR(IF(V449="",0,CEILING((V449/$H449),1)*$H449),"")</f>
        <v>52.800000000000004</v>
      </c>
      <c r="X449" s="36">
        <f t="shared" ref="X449:X455" si="22">IFERROR(IF(W449=0,"",ROUNDUP(W449/H449,0)*0.01196),"")</f>
        <v>0.1196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594</v>
      </c>
      <c r="B450" s="54" t="s">
        <v>595</v>
      </c>
      <c r="C450" s="31">
        <v>4301011779</v>
      </c>
      <c r="D450" s="359">
        <v>4607091383522</v>
      </c>
      <c r="E450" s="358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9" t="s">
        <v>596</v>
      </c>
      <c r="O450" s="357"/>
      <c r="P450" s="357"/>
      <c r="Q450" s="357"/>
      <c r="R450" s="358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594</v>
      </c>
      <c r="B451" s="54" t="s">
        <v>597</v>
      </c>
      <c r="C451" s="31">
        <v>4301011363</v>
      </c>
      <c r="D451" s="359">
        <v>4607091383522</v>
      </c>
      <c r="E451" s="358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7"/>
      <c r="P451" s="357"/>
      <c r="Q451" s="357"/>
      <c r="R451" s="358"/>
      <c r="S451" s="34"/>
      <c r="T451" s="34"/>
      <c r="U451" s="35" t="s">
        <v>65</v>
      </c>
      <c r="V451" s="347">
        <v>0</v>
      </c>
      <c r="W451" s="348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598</v>
      </c>
      <c r="B452" s="54" t="s">
        <v>599</v>
      </c>
      <c r="C452" s="31">
        <v>4301011785</v>
      </c>
      <c r="D452" s="359">
        <v>4607091384437</v>
      </c>
      <c r="E452" s="358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2" t="s">
        <v>600</v>
      </c>
      <c r="O452" s="357"/>
      <c r="P452" s="357"/>
      <c r="Q452" s="357"/>
      <c r="R452" s="358"/>
      <c r="S452" s="34"/>
      <c r="T452" s="34"/>
      <c r="U452" s="35" t="s">
        <v>65</v>
      </c>
      <c r="V452" s="347">
        <v>0</v>
      </c>
      <c r="W452" s="348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16.5" hidden="1" customHeight="1" x14ac:dyDescent="0.25">
      <c r="A453" s="54" t="s">
        <v>601</v>
      </c>
      <c r="B453" s="54" t="s">
        <v>602</v>
      </c>
      <c r="C453" s="31">
        <v>4301011774</v>
      </c>
      <c r="D453" s="359">
        <v>4680115884502</v>
      </c>
      <c r="E453" s="358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8" t="s">
        <v>603</v>
      </c>
      <c r="O453" s="357"/>
      <c r="P453" s="357"/>
      <c r="Q453" s="357"/>
      <c r="R453" s="358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604</v>
      </c>
      <c r="B454" s="54" t="s">
        <v>605</v>
      </c>
      <c r="C454" s="31">
        <v>4301011771</v>
      </c>
      <c r="D454" s="359">
        <v>4607091389104</v>
      </c>
      <c r="E454" s="358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9" t="s">
        <v>606</v>
      </c>
      <c r="O454" s="357"/>
      <c r="P454" s="357"/>
      <c r="Q454" s="357"/>
      <c r="R454" s="358"/>
      <c r="S454" s="34"/>
      <c r="T454" s="34"/>
      <c r="U454" s="35" t="s">
        <v>65</v>
      </c>
      <c r="V454" s="347">
        <v>0</v>
      </c>
      <c r="W454" s="348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607</v>
      </c>
      <c r="B455" s="54" t="s">
        <v>608</v>
      </c>
      <c r="C455" s="31">
        <v>4301011799</v>
      </c>
      <c r="D455" s="359">
        <v>4680115884519</v>
      </c>
      <c r="E455" s="358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708" t="s">
        <v>609</v>
      </c>
      <c r="O455" s="357"/>
      <c r="P455" s="357"/>
      <c r="Q455" s="357"/>
      <c r="R455" s="358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9">
        <v>4680115880603</v>
      </c>
      <c r="E456" s="358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83" t="s">
        <v>612</v>
      </c>
      <c r="O456" s="357"/>
      <c r="P456" s="357"/>
      <c r="Q456" s="357"/>
      <c r="R456" s="358"/>
      <c r="S456" s="34"/>
      <c r="T456" s="34"/>
      <c r="U456" s="35" t="s">
        <v>65</v>
      </c>
      <c r="V456" s="347">
        <v>114</v>
      </c>
      <c r="W456" s="348">
        <f t="shared" si="21"/>
        <v>115.2</v>
      </c>
      <c r="X456" s="36">
        <f>IFERROR(IF(W456=0,"",ROUNDUP(W456/H456,0)*0.00937),"")</f>
        <v>0.29984</v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4301011168</v>
      </c>
      <c r="D457" s="359">
        <v>4607091389999</v>
      </c>
      <c r="E457" s="358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7"/>
      <c r="P457" s="357"/>
      <c r="Q457" s="357"/>
      <c r="R457" s="358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615</v>
      </c>
      <c r="C458" s="31">
        <v>4301011775</v>
      </c>
      <c r="D458" s="359">
        <v>4607091389999</v>
      </c>
      <c r="E458" s="358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5" t="s">
        <v>616</v>
      </c>
      <c r="O458" s="357"/>
      <c r="P458" s="357"/>
      <c r="Q458" s="357"/>
      <c r="R458" s="358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617</v>
      </c>
      <c r="B459" s="54" t="s">
        <v>618</v>
      </c>
      <c r="C459" s="31">
        <v>4301011770</v>
      </c>
      <c r="D459" s="359">
        <v>4680115882782</v>
      </c>
      <c r="E459" s="358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9" t="s">
        <v>619</v>
      </c>
      <c r="O459" s="357"/>
      <c r="P459" s="357"/>
      <c r="Q459" s="357"/>
      <c r="R459" s="358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4301011190</v>
      </c>
      <c r="D460" s="359">
        <v>4607091389098</v>
      </c>
      <c r="E460" s="358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7"/>
      <c r="P460" s="357"/>
      <c r="Q460" s="357"/>
      <c r="R460" s="358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9">
        <v>4607091389982</v>
      </c>
      <c r="E461" s="358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8" t="s">
        <v>624</v>
      </c>
      <c r="O461" s="357"/>
      <c r="P461" s="357"/>
      <c r="Q461" s="357"/>
      <c r="R461" s="358"/>
      <c r="S461" s="34"/>
      <c r="T461" s="34"/>
      <c r="U461" s="35" t="s">
        <v>65</v>
      </c>
      <c r="V461" s="347">
        <v>108</v>
      </c>
      <c r="W461" s="348">
        <f t="shared" si="21"/>
        <v>108</v>
      </c>
      <c r="X461" s="36">
        <f>IFERROR(IF(W461=0,"",ROUNDUP(W461/H461,0)*0.00937),"")</f>
        <v>0.28110000000000002</v>
      </c>
      <c r="Y461" s="56"/>
      <c r="Z461" s="57"/>
      <c r="AD461" s="58"/>
      <c r="BA461" s="312" t="s">
        <v>1</v>
      </c>
    </row>
    <row r="462" spans="1:53" x14ac:dyDescent="0.2">
      <c r="A462" s="382"/>
      <c r="B462" s="377"/>
      <c r="C462" s="377"/>
      <c r="D462" s="377"/>
      <c r="E462" s="377"/>
      <c r="F462" s="377"/>
      <c r="G462" s="377"/>
      <c r="H462" s="377"/>
      <c r="I462" s="377"/>
      <c r="J462" s="377"/>
      <c r="K462" s="377"/>
      <c r="L462" s="377"/>
      <c r="M462" s="383"/>
      <c r="N462" s="367" t="s">
        <v>66</v>
      </c>
      <c r="O462" s="368"/>
      <c r="P462" s="368"/>
      <c r="Q462" s="368"/>
      <c r="R462" s="368"/>
      <c r="S462" s="368"/>
      <c r="T462" s="369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71.136363636363626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72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0.70053999999999994</v>
      </c>
      <c r="Y462" s="350"/>
      <c r="Z462" s="350"/>
    </row>
    <row r="463" spans="1:53" x14ac:dyDescent="0.2">
      <c r="A463" s="377"/>
      <c r="B463" s="377"/>
      <c r="C463" s="377"/>
      <c r="D463" s="377"/>
      <c r="E463" s="377"/>
      <c r="F463" s="377"/>
      <c r="G463" s="377"/>
      <c r="H463" s="377"/>
      <c r="I463" s="377"/>
      <c r="J463" s="377"/>
      <c r="K463" s="377"/>
      <c r="L463" s="377"/>
      <c r="M463" s="383"/>
      <c r="N463" s="367" t="s">
        <v>66</v>
      </c>
      <c r="O463" s="368"/>
      <c r="P463" s="368"/>
      <c r="Q463" s="368"/>
      <c r="R463" s="368"/>
      <c r="S463" s="368"/>
      <c r="T463" s="369"/>
      <c r="U463" s="37" t="s">
        <v>65</v>
      </c>
      <c r="V463" s="349">
        <f>IFERROR(SUM(V449:V461),"0")</f>
        <v>272</v>
      </c>
      <c r="W463" s="349">
        <f>IFERROR(SUM(W449:W461),"0")</f>
        <v>276</v>
      </c>
      <c r="X463" s="37"/>
      <c r="Y463" s="350"/>
      <c r="Z463" s="350"/>
    </row>
    <row r="464" spans="1:53" ht="14.25" hidden="1" customHeight="1" x14ac:dyDescent="0.25">
      <c r="A464" s="376" t="s">
        <v>97</v>
      </c>
      <c r="B464" s="377"/>
      <c r="C464" s="377"/>
      <c r="D464" s="377"/>
      <c r="E464" s="377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  <c r="X464" s="377"/>
      <c r="Y464" s="343"/>
      <c r="Z464" s="343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9">
        <v>4607091388930</v>
      </c>
      <c r="E465" s="358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7"/>
      <c r="P465" s="357"/>
      <c r="Q465" s="357"/>
      <c r="R465" s="358"/>
      <c r="S465" s="34"/>
      <c r="T465" s="34"/>
      <c r="U465" s="35" t="s">
        <v>65</v>
      </c>
      <c r="V465" s="347">
        <v>50</v>
      </c>
      <c r="W465" s="348">
        <f>IFERROR(IF(V465="",0,CEILING((V465/$H465),1)*$H465),"")</f>
        <v>52.800000000000004</v>
      </c>
      <c r="X465" s="36">
        <f>IFERROR(IF(W465=0,"",ROUNDUP(W465/H465,0)*0.01196),"")</f>
        <v>0.1196</v>
      </c>
      <c r="Y465" s="56"/>
      <c r="Z465" s="57"/>
      <c r="AD465" s="58"/>
      <c r="BA465" s="313" t="s">
        <v>1</v>
      </c>
    </row>
    <row r="466" spans="1:53" ht="16.5" hidden="1" customHeight="1" x14ac:dyDescent="0.25">
      <c r="A466" s="54" t="s">
        <v>627</v>
      </c>
      <c r="B466" s="54" t="s">
        <v>628</v>
      </c>
      <c r="C466" s="31">
        <v>4301020206</v>
      </c>
      <c r="D466" s="359">
        <v>4680115880054</v>
      </c>
      <c r="E466" s="358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7"/>
      <c r="P466" s="357"/>
      <c r="Q466" s="357"/>
      <c r="R466" s="358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82"/>
      <c r="B467" s="377"/>
      <c r="C467" s="377"/>
      <c r="D467" s="377"/>
      <c r="E467" s="377"/>
      <c r="F467" s="377"/>
      <c r="G467" s="377"/>
      <c r="H467" s="377"/>
      <c r="I467" s="377"/>
      <c r="J467" s="377"/>
      <c r="K467" s="377"/>
      <c r="L467" s="377"/>
      <c r="M467" s="383"/>
      <c r="N467" s="367" t="s">
        <v>66</v>
      </c>
      <c r="O467" s="368"/>
      <c r="P467" s="368"/>
      <c r="Q467" s="368"/>
      <c r="R467" s="368"/>
      <c r="S467" s="368"/>
      <c r="T467" s="369"/>
      <c r="U467" s="37" t="s">
        <v>67</v>
      </c>
      <c r="V467" s="349">
        <f>IFERROR(V465/H465,"0")+IFERROR(V466/H466,"0")</f>
        <v>9.4696969696969688</v>
      </c>
      <c r="W467" s="349">
        <f>IFERROR(W465/H465,"0")+IFERROR(W466/H466,"0")</f>
        <v>10</v>
      </c>
      <c r="X467" s="349">
        <f>IFERROR(IF(X465="",0,X465),"0")+IFERROR(IF(X466="",0,X466),"0")</f>
        <v>0.1196</v>
      </c>
      <c r="Y467" s="350"/>
      <c r="Z467" s="350"/>
    </row>
    <row r="468" spans="1:53" x14ac:dyDescent="0.2">
      <c r="A468" s="377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83"/>
      <c r="N468" s="367" t="s">
        <v>66</v>
      </c>
      <c r="O468" s="368"/>
      <c r="P468" s="368"/>
      <c r="Q468" s="368"/>
      <c r="R468" s="368"/>
      <c r="S468" s="368"/>
      <c r="T468" s="369"/>
      <c r="U468" s="37" t="s">
        <v>65</v>
      </c>
      <c r="V468" s="349">
        <f>IFERROR(SUM(V465:V466),"0")</f>
        <v>50</v>
      </c>
      <c r="W468" s="349">
        <f>IFERROR(SUM(W465:W466),"0")</f>
        <v>52.800000000000004</v>
      </c>
      <c r="X468" s="37"/>
      <c r="Y468" s="350"/>
      <c r="Z468" s="350"/>
    </row>
    <row r="469" spans="1:53" ht="14.25" hidden="1" customHeight="1" x14ac:dyDescent="0.25">
      <c r="A469" s="376" t="s">
        <v>60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343"/>
      <c r="Z469" s="343"/>
    </row>
    <row r="470" spans="1:53" ht="27" hidden="1" customHeight="1" x14ac:dyDescent="0.25">
      <c r="A470" s="54" t="s">
        <v>629</v>
      </c>
      <c r="B470" s="54" t="s">
        <v>630</v>
      </c>
      <c r="C470" s="31">
        <v>4301031252</v>
      </c>
      <c r="D470" s="359">
        <v>4680115883116</v>
      </c>
      <c r="E470" s="358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7"/>
      <c r="P470" s="357"/>
      <c r="Q470" s="357"/>
      <c r="R470" s="358"/>
      <c r="S470" s="34"/>
      <c r="T470" s="34"/>
      <c r="U470" s="35" t="s">
        <v>65</v>
      </c>
      <c r="V470" s="347">
        <v>0</v>
      </c>
      <c r="W470" s="348">
        <f t="shared" ref="W470:W475" si="23">IFERROR(IF(V470="",0,CEILING((V470/$H470),1)*$H470),"")</f>
        <v>0</v>
      </c>
      <c r="X470" s="36" t="str">
        <f>IFERROR(IF(W470=0,"",ROUNDUP(W470/H470,0)*0.01196),"")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9">
        <v>4680115883093</v>
      </c>
      <c r="E471" s="358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7"/>
      <c r="P471" s="357"/>
      <c r="Q471" s="357"/>
      <c r="R471" s="358"/>
      <c r="S471" s="34"/>
      <c r="T471" s="34"/>
      <c r="U471" s="35" t="s">
        <v>65</v>
      </c>
      <c r="V471" s="347">
        <v>110</v>
      </c>
      <c r="W471" s="348">
        <f t="shared" si="23"/>
        <v>110.88000000000001</v>
      </c>
      <c r="X471" s="36">
        <f>IFERROR(IF(W471=0,"",ROUNDUP(W471/H471,0)*0.01196),"")</f>
        <v>0.25115999999999999</v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633</v>
      </c>
      <c r="B472" s="54" t="s">
        <v>634</v>
      </c>
      <c r="C472" s="31">
        <v>4301031250</v>
      </c>
      <c r="D472" s="359">
        <v>4680115883109</v>
      </c>
      <c r="E472" s="358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7"/>
      <c r="P472" s="357"/>
      <c r="Q472" s="357"/>
      <c r="R472" s="358"/>
      <c r="S472" s="34"/>
      <c r="T472" s="34"/>
      <c r="U472" s="35" t="s">
        <v>65</v>
      </c>
      <c r="V472" s="347">
        <v>0</v>
      </c>
      <c r="W472" s="348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9">
        <v>4680115882072</v>
      </c>
      <c r="E473" s="358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7"/>
      <c r="P473" s="357"/>
      <c r="Q473" s="357"/>
      <c r="R473" s="358"/>
      <c r="S473" s="34"/>
      <c r="T473" s="34"/>
      <c r="U473" s="35" t="s">
        <v>65</v>
      </c>
      <c r="V473" s="347">
        <v>18</v>
      </c>
      <c r="W473" s="348">
        <f t="shared" si="23"/>
        <v>18</v>
      </c>
      <c r="X473" s="36">
        <f>IFERROR(IF(W473=0,"",ROUNDUP(W473/H473,0)*0.00937),"")</f>
        <v>4.6850000000000003E-2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637</v>
      </c>
      <c r="B474" s="54" t="s">
        <v>638</v>
      </c>
      <c r="C474" s="31">
        <v>4301031251</v>
      </c>
      <c r="D474" s="359">
        <v>4680115882102</v>
      </c>
      <c r="E474" s="358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7"/>
      <c r="P474" s="357"/>
      <c r="Q474" s="357"/>
      <c r="R474" s="358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639</v>
      </c>
      <c r="B475" s="54" t="s">
        <v>640</v>
      </c>
      <c r="C475" s="31">
        <v>4301031253</v>
      </c>
      <c r="D475" s="359">
        <v>4680115882096</v>
      </c>
      <c r="E475" s="358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7"/>
      <c r="P475" s="357"/>
      <c r="Q475" s="357"/>
      <c r="R475" s="358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82"/>
      <c r="B476" s="377"/>
      <c r="C476" s="377"/>
      <c r="D476" s="377"/>
      <c r="E476" s="377"/>
      <c r="F476" s="377"/>
      <c r="G476" s="377"/>
      <c r="H476" s="377"/>
      <c r="I476" s="377"/>
      <c r="J476" s="377"/>
      <c r="K476" s="377"/>
      <c r="L476" s="377"/>
      <c r="M476" s="383"/>
      <c r="N476" s="367" t="s">
        <v>66</v>
      </c>
      <c r="O476" s="368"/>
      <c r="P476" s="368"/>
      <c r="Q476" s="368"/>
      <c r="R476" s="368"/>
      <c r="S476" s="368"/>
      <c r="T476" s="369"/>
      <c r="U476" s="37" t="s">
        <v>67</v>
      </c>
      <c r="V476" s="349">
        <f>IFERROR(V470/H470,"0")+IFERROR(V471/H471,"0")+IFERROR(V472/H472,"0")+IFERROR(V473/H473,"0")+IFERROR(V474/H474,"0")+IFERROR(V475/H475,"0")</f>
        <v>25.833333333333332</v>
      </c>
      <c r="W476" s="349">
        <f>IFERROR(W470/H470,"0")+IFERROR(W471/H471,"0")+IFERROR(W472/H472,"0")+IFERROR(W473/H473,"0")+IFERROR(W474/H474,"0")+IFERROR(W475/H475,"0")</f>
        <v>26</v>
      </c>
      <c r="X476" s="349">
        <f>IFERROR(IF(X470="",0,X470),"0")+IFERROR(IF(X471="",0,X471),"0")+IFERROR(IF(X472="",0,X472),"0")+IFERROR(IF(X473="",0,X473),"0")+IFERROR(IF(X474="",0,X474),"0")+IFERROR(IF(X475="",0,X475),"0")</f>
        <v>0.29801</v>
      </c>
      <c r="Y476" s="350"/>
      <c r="Z476" s="350"/>
    </row>
    <row r="477" spans="1:53" x14ac:dyDescent="0.2">
      <c r="A477" s="377"/>
      <c r="B477" s="377"/>
      <c r="C477" s="377"/>
      <c r="D477" s="377"/>
      <c r="E477" s="377"/>
      <c r="F477" s="377"/>
      <c r="G477" s="377"/>
      <c r="H477" s="377"/>
      <c r="I477" s="377"/>
      <c r="J477" s="377"/>
      <c r="K477" s="377"/>
      <c r="L477" s="377"/>
      <c r="M477" s="383"/>
      <c r="N477" s="367" t="s">
        <v>66</v>
      </c>
      <c r="O477" s="368"/>
      <c r="P477" s="368"/>
      <c r="Q477" s="368"/>
      <c r="R477" s="368"/>
      <c r="S477" s="368"/>
      <c r="T477" s="369"/>
      <c r="U477" s="37" t="s">
        <v>65</v>
      </c>
      <c r="V477" s="349">
        <f>IFERROR(SUM(V470:V475),"0")</f>
        <v>128</v>
      </c>
      <c r="W477" s="349">
        <f>IFERROR(SUM(W470:W475),"0")</f>
        <v>128.88</v>
      </c>
      <c r="X477" s="37"/>
      <c r="Y477" s="350"/>
      <c r="Z477" s="350"/>
    </row>
    <row r="478" spans="1:53" ht="14.25" hidden="1" customHeight="1" x14ac:dyDescent="0.25">
      <c r="A478" s="376" t="s">
        <v>68</v>
      </c>
      <c r="B478" s="377"/>
      <c r="C478" s="377"/>
      <c r="D478" s="377"/>
      <c r="E478" s="377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  <c r="X478" s="377"/>
      <c r="Y478" s="343"/>
      <c r="Z478" s="343"/>
    </row>
    <row r="479" spans="1:53" ht="16.5" hidden="1" customHeight="1" x14ac:dyDescent="0.25">
      <c r="A479" s="54" t="s">
        <v>641</v>
      </c>
      <c r="B479" s="54" t="s">
        <v>642</v>
      </c>
      <c r="C479" s="31">
        <v>4301051230</v>
      </c>
      <c r="D479" s="359">
        <v>4607091383409</v>
      </c>
      <c r="E479" s="358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6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7"/>
      <c r="P479" s="357"/>
      <c r="Q479" s="357"/>
      <c r="R479" s="358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643</v>
      </c>
      <c r="B480" s="54" t="s">
        <v>644</v>
      </c>
      <c r="C480" s="31">
        <v>4301051231</v>
      </c>
      <c r="D480" s="359">
        <v>4607091383416</v>
      </c>
      <c r="E480" s="358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7"/>
      <c r="P480" s="357"/>
      <c r="Q480" s="357"/>
      <c r="R480" s="358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82"/>
      <c r="B481" s="377"/>
      <c r="C481" s="377"/>
      <c r="D481" s="377"/>
      <c r="E481" s="377"/>
      <c r="F481" s="377"/>
      <c r="G481" s="377"/>
      <c r="H481" s="377"/>
      <c r="I481" s="377"/>
      <c r="J481" s="377"/>
      <c r="K481" s="377"/>
      <c r="L481" s="377"/>
      <c r="M481" s="383"/>
      <c r="N481" s="367" t="s">
        <v>66</v>
      </c>
      <c r="O481" s="368"/>
      <c r="P481" s="368"/>
      <c r="Q481" s="368"/>
      <c r="R481" s="368"/>
      <c r="S481" s="368"/>
      <c r="T481" s="369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hidden="1" x14ac:dyDescent="0.2">
      <c r="A482" s="377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83"/>
      <c r="N482" s="367" t="s">
        <v>66</v>
      </c>
      <c r="O482" s="368"/>
      <c r="P482" s="368"/>
      <c r="Q482" s="368"/>
      <c r="R482" s="368"/>
      <c r="S482" s="368"/>
      <c r="T482" s="369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hidden="1" customHeight="1" x14ac:dyDescent="0.2">
      <c r="A483" s="365" t="s">
        <v>645</v>
      </c>
      <c r="B483" s="366"/>
      <c r="C483" s="366"/>
      <c r="D483" s="366"/>
      <c r="E483" s="366"/>
      <c r="F483" s="366"/>
      <c r="G483" s="366"/>
      <c r="H483" s="366"/>
      <c r="I483" s="366"/>
      <c r="J483" s="366"/>
      <c r="K483" s="366"/>
      <c r="L483" s="366"/>
      <c r="M483" s="366"/>
      <c r="N483" s="366"/>
      <c r="O483" s="366"/>
      <c r="P483" s="366"/>
      <c r="Q483" s="366"/>
      <c r="R483" s="366"/>
      <c r="S483" s="366"/>
      <c r="T483" s="366"/>
      <c r="U483" s="366"/>
      <c r="V483" s="366"/>
      <c r="W483" s="366"/>
      <c r="X483" s="366"/>
      <c r="Y483" s="48"/>
      <c r="Z483" s="48"/>
    </row>
    <row r="484" spans="1:53" ht="16.5" hidden="1" customHeight="1" x14ac:dyDescent="0.25">
      <c r="A484" s="389" t="s">
        <v>646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42"/>
      <c r="Z484" s="342"/>
    </row>
    <row r="485" spans="1:53" ht="14.25" hidden="1" customHeight="1" x14ac:dyDescent="0.25">
      <c r="A485" s="376" t="s">
        <v>105</v>
      </c>
      <c r="B485" s="377"/>
      <c r="C485" s="377"/>
      <c r="D485" s="377"/>
      <c r="E485" s="377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  <c r="X485" s="377"/>
      <c r="Y485" s="343"/>
      <c r="Z485" s="343"/>
    </row>
    <row r="486" spans="1:53" ht="27" hidden="1" customHeight="1" x14ac:dyDescent="0.25">
      <c r="A486" s="54" t="s">
        <v>647</v>
      </c>
      <c r="B486" s="54" t="s">
        <v>648</v>
      </c>
      <c r="C486" s="31">
        <v>4301011763</v>
      </c>
      <c r="D486" s="359">
        <v>4640242181011</v>
      </c>
      <c r="E486" s="358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693" t="s">
        <v>649</v>
      </c>
      <c r="O486" s="357"/>
      <c r="P486" s="357"/>
      <c r="Q486" s="357"/>
      <c r="R486" s="358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4301011585</v>
      </c>
      <c r="D487" s="359">
        <v>4640242180441</v>
      </c>
      <c r="E487" s="358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14" t="s">
        <v>652</v>
      </c>
      <c r="O487" s="357"/>
      <c r="P487" s="357"/>
      <c r="Q487" s="357"/>
      <c r="R487" s="358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9">
        <v>4640242180564</v>
      </c>
      <c r="E488" s="358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486" t="s">
        <v>655</v>
      </c>
      <c r="O488" s="357"/>
      <c r="P488" s="357"/>
      <c r="Q488" s="357"/>
      <c r="R488" s="358"/>
      <c r="S488" s="34"/>
      <c r="T488" s="34"/>
      <c r="U488" s="35" t="s">
        <v>65</v>
      </c>
      <c r="V488" s="347">
        <v>20</v>
      </c>
      <c r="W488" s="348">
        <f>IFERROR(IF(V488="",0,CEILING((V488/$H488),1)*$H488),"")</f>
        <v>24</v>
      </c>
      <c r="X488" s="36">
        <f>IFERROR(IF(W488=0,"",ROUNDUP(W488/H488,0)*0.02175),"")</f>
        <v>4.3499999999999997E-2</v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4301011762</v>
      </c>
      <c r="D489" s="359">
        <v>4640242180922</v>
      </c>
      <c r="E489" s="358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06" t="s">
        <v>658</v>
      </c>
      <c r="O489" s="357"/>
      <c r="P489" s="357"/>
      <c r="Q489" s="357"/>
      <c r="R489" s="358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4301011551</v>
      </c>
      <c r="D490" s="359">
        <v>4640242180038</v>
      </c>
      <c r="E490" s="358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22" t="s">
        <v>661</v>
      </c>
      <c r="O490" s="357"/>
      <c r="P490" s="357"/>
      <c r="Q490" s="357"/>
      <c r="R490" s="358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82"/>
      <c r="B491" s="377"/>
      <c r="C491" s="377"/>
      <c r="D491" s="377"/>
      <c r="E491" s="377"/>
      <c r="F491" s="377"/>
      <c r="G491" s="377"/>
      <c r="H491" s="377"/>
      <c r="I491" s="377"/>
      <c r="J491" s="377"/>
      <c r="K491" s="377"/>
      <c r="L491" s="377"/>
      <c r="M491" s="383"/>
      <c r="N491" s="367" t="s">
        <v>66</v>
      </c>
      <c r="O491" s="368"/>
      <c r="P491" s="368"/>
      <c r="Q491" s="368"/>
      <c r="R491" s="368"/>
      <c r="S491" s="368"/>
      <c r="T491" s="369"/>
      <c r="U491" s="37" t="s">
        <v>67</v>
      </c>
      <c r="V491" s="349">
        <f>IFERROR(V486/H486,"0")+IFERROR(V487/H487,"0")+IFERROR(V488/H488,"0")+IFERROR(V489/H489,"0")+IFERROR(V490/H490,"0")</f>
        <v>1.6666666666666667</v>
      </c>
      <c r="W491" s="349">
        <f>IFERROR(W486/H486,"0")+IFERROR(W487/H487,"0")+IFERROR(W488/H488,"0")+IFERROR(W489/H489,"0")+IFERROR(W490/H490,"0")</f>
        <v>2</v>
      </c>
      <c r="X491" s="349">
        <f>IFERROR(IF(X486="",0,X486),"0")+IFERROR(IF(X487="",0,X487),"0")+IFERROR(IF(X488="",0,X488),"0")+IFERROR(IF(X489="",0,X489),"0")+IFERROR(IF(X490="",0,X490),"0")</f>
        <v>4.3499999999999997E-2</v>
      </c>
      <c r="Y491" s="350"/>
      <c r="Z491" s="350"/>
    </row>
    <row r="492" spans="1:53" x14ac:dyDescent="0.2">
      <c r="A492" s="377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83"/>
      <c r="N492" s="367" t="s">
        <v>66</v>
      </c>
      <c r="O492" s="368"/>
      <c r="P492" s="368"/>
      <c r="Q492" s="368"/>
      <c r="R492" s="368"/>
      <c r="S492" s="368"/>
      <c r="T492" s="369"/>
      <c r="U492" s="37" t="s">
        <v>65</v>
      </c>
      <c r="V492" s="349">
        <f>IFERROR(SUM(V486:V490),"0")</f>
        <v>20</v>
      </c>
      <c r="W492" s="349">
        <f>IFERROR(SUM(W486:W490),"0")</f>
        <v>24</v>
      </c>
      <c r="X492" s="37"/>
      <c r="Y492" s="350"/>
      <c r="Z492" s="350"/>
    </row>
    <row r="493" spans="1:53" ht="14.25" hidden="1" customHeight="1" x14ac:dyDescent="0.25">
      <c r="A493" s="376" t="s">
        <v>97</v>
      </c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  <c r="X493" s="377"/>
      <c r="Y493" s="343"/>
      <c r="Z493" s="343"/>
    </row>
    <row r="494" spans="1:53" ht="27" hidden="1" customHeight="1" x14ac:dyDescent="0.25">
      <c r="A494" s="54" t="s">
        <v>662</v>
      </c>
      <c r="B494" s="54" t="s">
        <v>663</v>
      </c>
      <c r="C494" s="31">
        <v>4301020260</v>
      </c>
      <c r="D494" s="359">
        <v>4640242180526</v>
      </c>
      <c r="E494" s="358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664</v>
      </c>
      <c r="O494" s="357"/>
      <c r="P494" s="357"/>
      <c r="Q494" s="357"/>
      <c r="R494" s="358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hidden="1" customHeight="1" x14ac:dyDescent="0.25">
      <c r="A495" s="54" t="s">
        <v>665</v>
      </c>
      <c r="B495" s="54" t="s">
        <v>666</v>
      </c>
      <c r="C495" s="31">
        <v>4301020269</v>
      </c>
      <c r="D495" s="359">
        <v>4640242180519</v>
      </c>
      <c r="E495" s="358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20" t="s">
        <v>667</v>
      </c>
      <c r="O495" s="357"/>
      <c r="P495" s="357"/>
      <c r="Q495" s="357"/>
      <c r="R495" s="358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668</v>
      </c>
      <c r="B496" s="54" t="s">
        <v>669</v>
      </c>
      <c r="C496" s="31">
        <v>4301020309</v>
      </c>
      <c r="D496" s="359">
        <v>4640242180090</v>
      </c>
      <c r="E496" s="358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6" t="s">
        <v>670</v>
      </c>
      <c r="O496" s="357"/>
      <c r="P496" s="357"/>
      <c r="Q496" s="357"/>
      <c r="R496" s="358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idden="1" x14ac:dyDescent="0.2">
      <c r="A497" s="382"/>
      <c r="B497" s="377"/>
      <c r="C497" s="377"/>
      <c r="D497" s="377"/>
      <c r="E497" s="377"/>
      <c r="F497" s="377"/>
      <c r="G497" s="377"/>
      <c r="H497" s="377"/>
      <c r="I497" s="377"/>
      <c r="J497" s="377"/>
      <c r="K497" s="377"/>
      <c r="L497" s="377"/>
      <c r="M497" s="383"/>
      <c r="N497" s="367" t="s">
        <v>66</v>
      </c>
      <c r="O497" s="368"/>
      <c r="P497" s="368"/>
      <c r="Q497" s="368"/>
      <c r="R497" s="368"/>
      <c r="S497" s="368"/>
      <c r="T497" s="369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hidden="1" x14ac:dyDescent="0.2">
      <c r="A498" s="377"/>
      <c r="B498" s="377"/>
      <c r="C498" s="377"/>
      <c r="D498" s="377"/>
      <c r="E498" s="377"/>
      <c r="F498" s="377"/>
      <c r="G498" s="377"/>
      <c r="H498" s="377"/>
      <c r="I498" s="377"/>
      <c r="J498" s="377"/>
      <c r="K498" s="377"/>
      <c r="L498" s="377"/>
      <c r="M498" s="383"/>
      <c r="N498" s="367" t="s">
        <v>66</v>
      </c>
      <c r="O498" s="368"/>
      <c r="P498" s="368"/>
      <c r="Q498" s="368"/>
      <c r="R498" s="368"/>
      <c r="S498" s="368"/>
      <c r="T498" s="369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hidden="1" customHeight="1" x14ac:dyDescent="0.25">
      <c r="A499" s="376" t="s">
        <v>60</v>
      </c>
      <c r="B499" s="377"/>
      <c r="C499" s="377"/>
      <c r="D499" s="377"/>
      <c r="E499" s="377"/>
      <c r="F499" s="377"/>
      <c r="G499" s="377"/>
      <c r="H499" s="377"/>
      <c r="I499" s="377"/>
      <c r="J499" s="377"/>
      <c r="K499" s="377"/>
      <c r="L499" s="377"/>
      <c r="M499" s="377"/>
      <c r="N499" s="377"/>
      <c r="O499" s="377"/>
      <c r="P499" s="377"/>
      <c r="Q499" s="377"/>
      <c r="R499" s="377"/>
      <c r="S499" s="377"/>
      <c r="T499" s="377"/>
      <c r="U499" s="377"/>
      <c r="V499" s="377"/>
      <c r="W499" s="377"/>
      <c r="X499" s="377"/>
      <c r="Y499" s="343"/>
      <c r="Z499" s="343"/>
    </row>
    <row r="500" spans="1:53" ht="27" hidden="1" customHeight="1" x14ac:dyDescent="0.25">
      <c r="A500" s="54" t="s">
        <v>671</v>
      </c>
      <c r="B500" s="54" t="s">
        <v>672</v>
      </c>
      <c r="C500" s="31">
        <v>4301031280</v>
      </c>
      <c r="D500" s="359">
        <v>4640242180816</v>
      </c>
      <c r="E500" s="358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36" t="s">
        <v>673</v>
      </c>
      <c r="O500" s="357"/>
      <c r="P500" s="357"/>
      <c r="Q500" s="357"/>
      <c r="R500" s="358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4301031244</v>
      </c>
      <c r="D501" s="359">
        <v>4640242180595</v>
      </c>
      <c r="E501" s="358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8" t="s">
        <v>676</v>
      </c>
      <c r="O501" s="357"/>
      <c r="P501" s="357"/>
      <c r="Q501" s="357"/>
      <c r="R501" s="358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4301031203</v>
      </c>
      <c r="D502" s="359">
        <v>4640242180908</v>
      </c>
      <c r="E502" s="358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31" t="s">
        <v>679</v>
      </c>
      <c r="O502" s="357"/>
      <c r="P502" s="357"/>
      <c r="Q502" s="357"/>
      <c r="R502" s="358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4301031200</v>
      </c>
      <c r="D503" s="359">
        <v>4640242180489</v>
      </c>
      <c r="E503" s="358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16" t="s">
        <v>682</v>
      </c>
      <c r="O503" s="357"/>
      <c r="P503" s="357"/>
      <c r="Q503" s="357"/>
      <c r="R503" s="358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idden="1" x14ac:dyDescent="0.2">
      <c r="A504" s="382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83"/>
      <c r="N504" s="367" t="s">
        <v>66</v>
      </c>
      <c r="O504" s="368"/>
      <c r="P504" s="368"/>
      <c r="Q504" s="368"/>
      <c r="R504" s="368"/>
      <c r="S504" s="368"/>
      <c r="T504" s="369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hidden="1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83"/>
      <c r="N505" s="367" t="s">
        <v>66</v>
      </c>
      <c r="O505" s="368"/>
      <c r="P505" s="368"/>
      <c r="Q505" s="368"/>
      <c r="R505" s="368"/>
      <c r="S505" s="368"/>
      <c r="T505" s="369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hidden="1" customHeight="1" x14ac:dyDescent="0.25">
      <c r="A506" s="376" t="s">
        <v>68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43"/>
      <c r="Z506" s="343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9">
        <v>4680115880870</v>
      </c>
      <c r="E507" s="358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68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7"/>
      <c r="P507" s="357"/>
      <c r="Q507" s="357"/>
      <c r="R507" s="358"/>
      <c r="S507" s="34"/>
      <c r="T507" s="34"/>
      <c r="U507" s="35" t="s">
        <v>65</v>
      </c>
      <c r="V507" s="347">
        <v>400</v>
      </c>
      <c r="W507" s="348">
        <f>IFERROR(IF(V507="",0,CEILING((V507/$H507),1)*$H507),"")</f>
        <v>405.59999999999997</v>
      </c>
      <c r="X507" s="36">
        <f>IFERROR(IF(W507=0,"",ROUNDUP(W507/H507,0)*0.02175),"")</f>
        <v>1.131</v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4301051510</v>
      </c>
      <c r="D508" s="359">
        <v>4640242180540</v>
      </c>
      <c r="E508" s="358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636" t="s">
        <v>687</v>
      </c>
      <c r="O508" s="357"/>
      <c r="P508" s="357"/>
      <c r="Q508" s="357"/>
      <c r="R508" s="358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4301051390</v>
      </c>
      <c r="D509" s="359">
        <v>4640242181233</v>
      </c>
      <c r="E509" s="358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494" t="s">
        <v>690</v>
      </c>
      <c r="O509" s="357"/>
      <c r="P509" s="357"/>
      <c r="Q509" s="357"/>
      <c r="R509" s="358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4301051508</v>
      </c>
      <c r="D510" s="359">
        <v>4640242180557</v>
      </c>
      <c r="E510" s="358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472" t="s">
        <v>693</v>
      </c>
      <c r="O510" s="357"/>
      <c r="P510" s="357"/>
      <c r="Q510" s="357"/>
      <c r="R510" s="358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4301051448</v>
      </c>
      <c r="D511" s="359">
        <v>4640242181226</v>
      </c>
      <c r="E511" s="358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498" t="s">
        <v>696</v>
      </c>
      <c r="O511" s="357"/>
      <c r="P511" s="357"/>
      <c r="Q511" s="357"/>
      <c r="R511" s="358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82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83"/>
      <c r="N512" s="367" t="s">
        <v>66</v>
      </c>
      <c r="O512" s="368"/>
      <c r="P512" s="368"/>
      <c r="Q512" s="368"/>
      <c r="R512" s="368"/>
      <c r="S512" s="368"/>
      <c r="T512" s="369"/>
      <c r="U512" s="37" t="s">
        <v>67</v>
      </c>
      <c r="V512" s="349">
        <f>IFERROR(V507/H507,"0")+IFERROR(V508/H508,"0")+IFERROR(V509/H509,"0")+IFERROR(V510/H510,"0")+IFERROR(V511/H511,"0")</f>
        <v>51.282051282051285</v>
      </c>
      <c r="W512" s="349">
        <f>IFERROR(W507/H507,"0")+IFERROR(W508/H508,"0")+IFERROR(W509/H509,"0")+IFERROR(W510/H510,"0")+IFERROR(W511/H511,"0")</f>
        <v>52</v>
      </c>
      <c r="X512" s="349">
        <f>IFERROR(IF(X507="",0,X507),"0")+IFERROR(IF(X508="",0,X508),"0")+IFERROR(IF(X509="",0,X509),"0")+IFERROR(IF(X510="",0,X510),"0")+IFERROR(IF(X511="",0,X511),"0")</f>
        <v>1.131</v>
      </c>
      <c r="Y512" s="350"/>
      <c r="Z512" s="350"/>
    </row>
    <row r="513" spans="1:29" x14ac:dyDescent="0.2">
      <c r="A513" s="377"/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83"/>
      <c r="N513" s="367" t="s">
        <v>66</v>
      </c>
      <c r="O513" s="368"/>
      <c r="P513" s="368"/>
      <c r="Q513" s="368"/>
      <c r="R513" s="368"/>
      <c r="S513" s="368"/>
      <c r="T513" s="369"/>
      <c r="U513" s="37" t="s">
        <v>65</v>
      </c>
      <c r="V513" s="349">
        <f>IFERROR(SUM(V507:V511),"0")</f>
        <v>400</v>
      </c>
      <c r="W513" s="349">
        <f>IFERROR(SUM(W507:W511),"0")</f>
        <v>405.59999999999997</v>
      </c>
      <c r="X513" s="37"/>
      <c r="Y513" s="350"/>
      <c r="Z513" s="350"/>
    </row>
    <row r="514" spans="1:29" ht="15" customHeight="1" x14ac:dyDescent="0.2">
      <c r="A514" s="650"/>
      <c r="B514" s="377"/>
      <c r="C514" s="377"/>
      <c r="D514" s="377"/>
      <c r="E514" s="377"/>
      <c r="F514" s="377"/>
      <c r="G514" s="377"/>
      <c r="H514" s="377"/>
      <c r="I514" s="377"/>
      <c r="J514" s="377"/>
      <c r="K514" s="377"/>
      <c r="L514" s="377"/>
      <c r="M514" s="397"/>
      <c r="N514" s="351" t="s">
        <v>697</v>
      </c>
      <c r="O514" s="352"/>
      <c r="P514" s="352"/>
      <c r="Q514" s="352"/>
      <c r="R514" s="352"/>
      <c r="S514" s="352"/>
      <c r="T514" s="353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17446.2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17554.169999999998</v>
      </c>
      <c r="X514" s="37"/>
      <c r="Y514" s="350"/>
      <c r="Z514" s="350"/>
    </row>
    <row r="515" spans="1:29" x14ac:dyDescent="0.2">
      <c r="A515" s="377"/>
      <c r="B515" s="377"/>
      <c r="C515" s="377"/>
      <c r="D515" s="377"/>
      <c r="E515" s="377"/>
      <c r="F515" s="377"/>
      <c r="G515" s="377"/>
      <c r="H515" s="377"/>
      <c r="I515" s="377"/>
      <c r="J515" s="377"/>
      <c r="K515" s="377"/>
      <c r="L515" s="377"/>
      <c r="M515" s="397"/>
      <c r="N515" s="351" t="s">
        <v>698</v>
      </c>
      <c r="O515" s="352"/>
      <c r="P515" s="352"/>
      <c r="Q515" s="352"/>
      <c r="R515" s="352"/>
      <c r="S515" s="352"/>
      <c r="T515" s="353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18663.129386110966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18777.609</v>
      </c>
      <c r="X515" s="37"/>
      <c r="Y515" s="350"/>
      <c r="Z515" s="350"/>
    </row>
    <row r="516" spans="1:29" x14ac:dyDescent="0.2">
      <c r="A516" s="377"/>
      <c r="B516" s="377"/>
      <c r="C516" s="377"/>
      <c r="D516" s="377"/>
      <c r="E516" s="377"/>
      <c r="F516" s="377"/>
      <c r="G516" s="377"/>
      <c r="H516" s="377"/>
      <c r="I516" s="377"/>
      <c r="J516" s="377"/>
      <c r="K516" s="377"/>
      <c r="L516" s="377"/>
      <c r="M516" s="397"/>
      <c r="N516" s="351" t="s">
        <v>699</v>
      </c>
      <c r="O516" s="352"/>
      <c r="P516" s="352"/>
      <c r="Q516" s="352"/>
      <c r="R516" s="352"/>
      <c r="S516" s="352"/>
      <c r="T516" s="353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36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36</v>
      </c>
      <c r="X516" s="37"/>
      <c r="Y516" s="350"/>
      <c r="Z516" s="350"/>
    </row>
    <row r="517" spans="1:29" x14ac:dyDescent="0.2">
      <c r="A517" s="377"/>
      <c r="B517" s="377"/>
      <c r="C517" s="377"/>
      <c r="D517" s="377"/>
      <c r="E517" s="377"/>
      <c r="F517" s="377"/>
      <c r="G517" s="377"/>
      <c r="H517" s="377"/>
      <c r="I517" s="377"/>
      <c r="J517" s="377"/>
      <c r="K517" s="377"/>
      <c r="L517" s="377"/>
      <c r="M517" s="397"/>
      <c r="N517" s="351" t="s">
        <v>701</v>
      </c>
      <c r="O517" s="352"/>
      <c r="P517" s="352"/>
      <c r="Q517" s="352"/>
      <c r="R517" s="352"/>
      <c r="S517" s="352"/>
      <c r="T517" s="353"/>
      <c r="U517" s="37" t="s">
        <v>65</v>
      </c>
      <c r="V517" s="349">
        <f>GrossWeightTotal+PalletQtyTotal*25</f>
        <v>19563.129386110966</v>
      </c>
      <c r="W517" s="349">
        <f>GrossWeightTotalR+PalletQtyTotalR*25</f>
        <v>19677.609</v>
      </c>
      <c r="X517" s="37"/>
      <c r="Y517" s="350"/>
      <c r="Z517" s="350"/>
    </row>
    <row r="518" spans="1:29" x14ac:dyDescent="0.2">
      <c r="A518" s="377"/>
      <c r="B518" s="377"/>
      <c r="C518" s="377"/>
      <c r="D518" s="377"/>
      <c r="E518" s="377"/>
      <c r="F518" s="377"/>
      <c r="G518" s="377"/>
      <c r="H518" s="377"/>
      <c r="I518" s="377"/>
      <c r="J518" s="377"/>
      <c r="K518" s="377"/>
      <c r="L518" s="377"/>
      <c r="M518" s="397"/>
      <c r="N518" s="351" t="s">
        <v>702</v>
      </c>
      <c r="O518" s="352"/>
      <c r="P518" s="352"/>
      <c r="Q518" s="352"/>
      <c r="R518" s="352"/>
      <c r="S518" s="352"/>
      <c r="T518" s="353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4400.8522797864916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4420</v>
      </c>
      <c r="X518" s="37"/>
      <c r="Y518" s="350"/>
      <c r="Z518" s="350"/>
    </row>
    <row r="519" spans="1:29" ht="14.25" hidden="1" customHeight="1" x14ac:dyDescent="0.2">
      <c r="A519" s="377"/>
      <c r="B519" s="377"/>
      <c r="C519" s="377"/>
      <c r="D519" s="377"/>
      <c r="E519" s="377"/>
      <c r="F519" s="377"/>
      <c r="G519" s="377"/>
      <c r="H519" s="377"/>
      <c r="I519" s="377"/>
      <c r="J519" s="377"/>
      <c r="K519" s="377"/>
      <c r="L519" s="377"/>
      <c r="M519" s="397"/>
      <c r="N519" s="351" t="s">
        <v>703</v>
      </c>
      <c r="O519" s="352"/>
      <c r="P519" s="352"/>
      <c r="Q519" s="352"/>
      <c r="R519" s="352"/>
      <c r="S519" s="352"/>
      <c r="T519" s="353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40.953890000000001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4" t="s">
        <v>59</v>
      </c>
      <c r="C521" s="373" t="s">
        <v>95</v>
      </c>
      <c r="D521" s="437"/>
      <c r="E521" s="437"/>
      <c r="F521" s="438"/>
      <c r="G521" s="373" t="s">
        <v>224</v>
      </c>
      <c r="H521" s="437"/>
      <c r="I521" s="437"/>
      <c r="J521" s="437"/>
      <c r="K521" s="437"/>
      <c r="L521" s="437"/>
      <c r="M521" s="437"/>
      <c r="N521" s="437"/>
      <c r="O521" s="438"/>
      <c r="P521" s="344" t="s">
        <v>459</v>
      </c>
      <c r="Q521" s="373" t="s">
        <v>463</v>
      </c>
      <c r="R521" s="438"/>
      <c r="S521" s="373" t="s">
        <v>516</v>
      </c>
      <c r="T521" s="438"/>
      <c r="U521" s="344" t="s">
        <v>590</v>
      </c>
      <c r="V521" s="344" t="s">
        <v>645</v>
      </c>
      <c r="Z521" s="52"/>
      <c r="AC521" s="345"/>
    </row>
    <row r="522" spans="1:29" ht="14.25" customHeight="1" thickTop="1" x14ac:dyDescent="0.2">
      <c r="A522" s="425" t="s">
        <v>706</v>
      </c>
      <c r="B522" s="373" t="s">
        <v>59</v>
      </c>
      <c r="C522" s="373" t="s">
        <v>96</v>
      </c>
      <c r="D522" s="373" t="s">
        <v>104</v>
      </c>
      <c r="E522" s="373" t="s">
        <v>95</v>
      </c>
      <c r="F522" s="373" t="s">
        <v>216</v>
      </c>
      <c r="G522" s="373" t="s">
        <v>225</v>
      </c>
      <c r="H522" s="373" t="s">
        <v>232</v>
      </c>
      <c r="I522" s="373" t="s">
        <v>251</v>
      </c>
      <c r="J522" s="373" t="s">
        <v>310</v>
      </c>
      <c r="K522" s="345"/>
      <c r="L522" s="373" t="s">
        <v>331</v>
      </c>
      <c r="M522" s="373" t="s">
        <v>350</v>
      </c>
      <c r="N522" s="373" t="s">
        <v>428</v>
      </c>
      <c r="O522" s="373" t="s">
        <v>446</v>
      </c>
      <c r="P522" s="373" t="s">
        <v>460</v>
      </c>
      <c r="Q522" s="373" t="s">
        <v>464</v>
      </c>
      <c r="R522" s="373" t="s">
        <v>491</v>
      </c>
      <c r="S522" s="373" t="s">
        <v>517</v>
      </c>
      <c r="T522" s="373" t="s">
        <v>566</v>
      </c>
      <c r="U522" s="373" t="s">
        <v>590</v>
      </c>
      <c r="V522" s="373" t="s">
        <v>646</v>
      </c>
      <c r="Z522" s="52"/>
      <c r="AC522" s="345"/>
    </row>
    <row r="523" spans="1:29" ht="13.5" customHeight="1" thickBot="1" x14ac:dyDescent="0.25">
      <c r="A523" s="426"/>
      <c r="B523" s="374"/>
      <c r="C523" s="374"/>
      <c r="D523" s="374"/>
      <c r="E523" s="374"/>
      <c r="F523" s="374"/>
      <c r="G523" s="374"/>
      <c r="H523" s="374"/>
      <c r="I523" s="374"/>
      <c r="J523" s="374"/>
      <c r="K523" s="345"/>
      <c r="L523" s="374"/>
      <c r="M523" s="374"/>
      <c r="N523" s="374"/>
      <c r="O523" s="374"/>
      <c r="P523" s="374"/>
      <c r="Q523" s="374"/>
      <c r="R523" s="374"/>
      <c r="S523" s="374"/>
      <c r="T523" s="374"/>
      <c r="U523" s="374"/>
      <c r="V523" s="374"/>
      <c r="Z523" s="52"/>
      <c r="AC523" s="345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310.5</v>
      </c>
      <c r="D524" s="46">
        <f>IFERROR(W56*1,"0")+IFERROR(W57*1,"0")+IFERROR(W58*1,"0")+IFERROR(W59*1,"0")</f>
        <v>924.3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4168.1600000000008</v>
      </c>
      <c r="F524" s="46">
        <f>IFERROR(W132*1,"0")+IFERROR(W133*1,"0")+IFERROR(W134*1,"0")+IFERROR(W135*1,"0")</f>
        <v>1202.4000000000001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478.8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2182.1999999999998</v>
      </c>
      <c r="J524" s="46">
        <f>IFERROR(W206*1,"0")+IFERROR(W207*1,"0")+IFERROR(W208*1,"0")+IFERROR(W209*1,"0")+IFERROR(W210*1,"0")+IFERROR(W211*1,"0")+IFERROR(W215*1,"0")</f>
        <v>281.40000000000003</v>
      </c>
      <c r="K524" s="345"/>
      <c r="L524" s="46">
        <f>IFERROR(W220*1,"0")+IFERROR(W221*1,"0")+IFERROR(W222*1,"0")+IFERROR(W223*1,"0")+IFERROR(W224*1,"0")+IFERROR(W225*1,"0")</f>
        <v>80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547.22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1028.25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4679.3999999999996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665.7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118.56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457.68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429.59999999999997</v>
      </c>
      <c r="Z524" s="52"/>
      <c r="AC524" s="345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8,30"/>
        <filter val="1 440,00"/>
        <filter val="1 612,80"/>
        <filter val="1 700,00"/>
        <filter val="1 708,00"/>
        <filter val="1 987,20"/>
        <filter val="1,67"/>
        <filter val="10,00"/>
        <filter val="100,00"/>
        <filter val="108,00"/>
        <filter val="110,00"/>
        <filter val="114,00"/>
        <filter val="115,33"/>
        <filter val="12,00"/>
        <filter val="12,50"/>
        <filter val="12,82"/>
        <filter val="120,00"/>
        <filter val="122,50"/>
        <filter val="128,00"/>
        <filter val="133,33"/>
        <filter val="136,50"/>
        <filter val="140,00"/>
        <filter val="157,50"/>
        <filter val="16,50"/>
        <filter val="16,67"/>
        <filter val="17 446,20"/>
        <filter val="17,00"/>
        <filter val="17,50"/>
        <filter val="175,37"/>
        <filter val="18 663,13"/>
        <filter val="18,00"/>
        <filter val="180,00"/>
        <filter val="19 563,13"/>
        <filter val="2 250,00"/>
        <filter val="2 468,00"/>
        <filter val="2 850,00"/>
        <filter val="20,00"/>
        <filter val="203,33"/>
        <filter val="204,76"/>
        <filter val="21,00"/>
        <filter val="21,67"/>
        <filter val="21,90"/>
        <filter val="220,00"/>
        <filter val="23,10"/>
        <filter val="24,00"/>
        <filter val="240,00"/>
        <filter val="242,38"/>
        <filter val="25,83"/>
        <filter val="250,00"/>
        <filter val="272,00"/>
        <filter val="28,33"/>
        <filter val="280,00"/>
        <filter val="30,00"/>
        <filter val="300,00"/>
        <filter val="33,00"/>
        <filter val="343,29"/>
        <filter val="35,00"/>
        <filter val="350,00"/>
        <filter val="36"/>
        <filter val="36,00"/>
        <filter val="360,00"/>
        <filter val="4 400,85"/>
        <filter val="40,00"/>
        <filter val="400,00"/>
        <filter val="41,67"/>
        <filter val="42,00"/>
        <filter val="42,90"/>
        <filter val="44,87"/>
        <filter val="440,00"/>
        <filter val="463,33"/>
        <filter val="470,40"/>
        <filter val="475,00"/>
        <filter val="483,20"/>
        <filter val="5,00"/>
        <filter val="50,00"/>
        <filter val="500,00"/>
        <filter val="502,60"/>
        <filter val="51,28"/>
        <filter val="515,15"/>
        <filter val="52,80"/>
        <filter val="56,10"/>
        <filter val="564,00"/>
        <filter val="576,19"/>
        <filter val="6,25"/>
        <filter val="6,67"/>
        <filter val="60,00"/>
        <filter val="619,00"/>
        <filter val="630,00"/>
        <filter val="697,50"/>
        <filter val="71,00"/>
        <filter val="71,14"/>
        <filter val="77,78"/>
        <filter val="798,30"/>
        <filter val="8,00"/>
        <filter val="8,40"/>
        <filter val="80,00"/>
        <filter val="828,00"/>
        <filter val="87,50"/>
        <filter val="9,47"/>
        <filter val="9,87"/>
        <filter val="90,00"/>
        <filter val="917,50"/>
        <filter val="954,00"/>
        <filter val="973,00"/>
      </filters>
    </filterColumn>
  </autoFilter>
  <mergeCells count="935"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24:T24"/>
    <mergeCell ref="N195:T195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A275:X275"/>
    <mergeCell ref="N449:R449"/>
    <mergeCell ref="N326:R326"/>
    <mergeCell ref="N386:R386"/>
    <mergeCell ref="N242:R242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N489:R489"/>
    <mergeCell ref="D263:E263"/>
    <mergeCell ref="A273:M274"/>
    <mergeCell ref="D238:E238"/>
    <mergeCell ref="D486:E486"/>
    <mergeCell ref="N262:R262"/>
    <mergeCell ref="N455:R455"/>
    <mergeCell ref="N333:R333"/>
    <mergeCell ref="D134:E134"/>
    <mergeCell ref="D78:E78"/>
    <mergeCell ref="A147:X147"/>
    <mergeCell ref="D363:E363"/>
    <mergeCell ref="A302:M303"/>
    <mergeCell ref="N172:R172"/>
    <mergeCell ref="N199:R199"/>
    <mergeCell ref="N28:R28"/>
    <mergeCell ref="N486:R486"/>
    <mergeCell ref="H5:L5"/>
    <mergeCell ref="N409:R409"/>
    <mergeCell ref="A146:X146"/>
    <mergeCell ref="A157:M158"/>
    <mergeCell ref="B17:B18"/>
    <mergeCell ref="D479:E479"/>
    <mergeCell ref="N477:T477"/>
    <mergeCell ref="N112:R112"/>
    <mergeCell ref="N106:R106"/>
    <mergeCell ref="R6:S9"/>
    <mergeCell ref="D470:E470"/>
    <mergeCell ref="N280:T280"/>
    <mergeCell ref="N127:R127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494:E494"/>
    <mergeCell ref="N475:R475"/>
    <mergeCell ref="N252:R252"/>
    <mergeCell ref="N81:R81"/>
    <mergeCell ref="N56:R56"/>
    <mergeCell ref="D124:E124"/>
    <mergeCell ref="T10:U10"/>
    <mergeCell ref="A444:M445"/>
    <mergeCell ref="D360:E360"/>
    <mergeCell ref="A204:X204"/>
    <mergeCell ref="D431:E431"/>
    <mergeCell ref="D189:E189"/>
    <mergeCell ref="D474:E474"/>
    <mergeCell ref="A464:X464"/>
    <mergeCell ref="A160:X160"/>
    <mergeCell ref="N355:T355"/>
    <mergeCell ref="D66:E66"/>
    <mergeCell ref="A144:M145"/>
    <mergeCell ref="N181:R181"/>
    <mergeCell ref="D126:E126"/>
    <mergeCell ref="D253:E253"/>
    <mergeCell ref="N479:R479"/>
    <mergeCell ref="N45:T45"/>
    <mergeCell ref="A317:M318"/>
    <mergeCell ref="H522:H523"/>
    <mergeCell ref="D289:E289"/>
    <mergeCell ref="N268:T268"/>
    <mergeCell ref="J522:J523"/>
    <mergeCell ref="W17:W18"/>
    <mergeCell ref="A175:M176"/>
    <mergeCell ref="A506:X506"/>
    <mergeCell ref="N399:R399"/>
    <mergeCell ref="A288:X288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N207:R207"/>
    <mergeCell ref="N36:R36"/>
    <mergeCell ref="N507:R507"/>
    <mergeCell ref="I522:I523"/>
    <mergeCell ref="D406:E406"/>
    <mergeCell ref="N125:R125"/>
    <mergeCell ref="N216:T216"/>
    <mergeCell ref="N2:U3"/>
    <mergeCell ref="N334:R334"/>
    <mergeCell ref="D79:E79"/>
    <mergeCell ref="N394:R394"/>
    <mergeCell ref="BA17:BA18"/>
    <mergeCell ref="N421:T421"/>
    <mergeCell ref="N113:R113"/>
    <mergeCell ref="D502:E502"/>
    <mergeCell ref="N173:R173"/>
    <mergeCell ref="D429:E429"/>
    <mergeCell ref="N271:R271"/>
    <mergeCell ref="N100:R100"/>
    <mergeCell ref="A54:X54"/>
    <mergeCell ref="N60:T60"/>
    <mergeCell ref="N336:R336"/>
    <mergeCell ref="D379:E379"/>
    <mergeCell ref="D208:E208"/>
    <mergeCell ref="D81:E81"/>
    <mergeCell ref="AA17:AC18"/>
    <mergeCell ref="A448:X448"/>
    <mergeCell ref="N279:T279"/>
    <mergeCell ref="D300:E300"/>
    <mergeCell ref="N410:T410"/>
    <mergeCell ref="N118:T118"/>
    <mergeCell ref="N516:T516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D495:E495"/>
    <mergeCell ref="D326:E326"/>
    <mergeCell ref="D432:E432"/>
    <mergeCell ref="D236:E236"/>
    <mergeCell ref="N413:R413"/>
    <mergeCell ref="N220:R220"/>
    <mergeCell ref="D117:E117"/>
    <mergeCell ref="N407:R407"/>
    <mergeCell ref="N307:T307"/>
    <mergeCell ref="D67:E67"/>
    <mergeCell ref="N453:R453"/>
    <mergeCell ref="D496:E496"/>
    <mergeCell ref="N284:R284"/>
    <mergeCell ref="N222:R222"/>
    <mergeCell ref="R522:R523"/>
    <mergeCell ref="A476:M477"/>
    <mergeCell ref="N75:R75"/>
    <mergeCell ref="C522:C523"/>
    <mergeCell ref="N102:R102"/>
    <mergeCell ref="A307:M308"/>
    <mergeCell ref="N400:R400"/>
    <mergeCell ref="D316:E316"/>
    <mergeCell ref="D443:E443"/>
    <mergeCell ref="D272:E272"/>
    <mergeCell ref="D210:E210"/>
    <mergeCell ref="D108:E108"/>
    <mergeCell ref="D375:E375"/>
    <mergeCell ref="D77:E77"/>
    <mergeCell ref="N223:R223"/>
    <mergeCell ref="N350:R350"/>
    <mergeCell ref="N145:T145"/>
    <mergeCell ref="N250:T250"/>
    <mergeCell ref="N512:T512"/>
    <mergeCell ref="D451:E451"/>
    <mergeCell ref="A514:M519"/>
    <mergeCell ref="D507:E507"/>
    <mergeCell ref="S521:T521"/>
    <mergeCell ref="A478:X478"/>
    <mergeCell ref="D8:L8"/>
    <mergeCell ref="N508:R508"/>
    <mergeCell ref="N337:R337"/>
    <mergeCell ref="N166:R166"/>
    <mergeCell ref="D209:E209"/>
    <mergeCell ref="N402:R402"/>
    <mergeCell ref="A389:X389"/>
    <mergeCell ref="N53:T53"/>
    <mergeCell ref="N116:R116"/>
    <mergeCell ref="D301:E301"/>
    <mergeCell ref="N351:T351"/>
    <mergeCell ref="D122:E122"/>
    <mergeCell ref="D224:E224"/>
    <mergeCell ref="A299:X299"/>
    <mergeCell ref="N339:R339"/>
    <mergeCell ref="A33:M34"/>
    <mergeCell ref="N466:R466"/>
    <mergeCell ref="D211:E211"/>
    <mergeCell ref="N46:T46"/>
    <mergeCell ref="D400:E400"/>
    <mergeCell ref="A168:M169"/>
    <mergeCell ref="A469:X469"/>
    <mergeCell ref="N236:R236"/>
    <mergeCell ref="N429:R429"/>
    <mergeCell ref="D1:F1"/>
    <mergeCell ref="N210:R210"/>
    <mergeCell ref="N61:T61"/>
    <mergeCell ref="D82:E82"/>
    <mergeCell ref="J17:J18"/>
    <mergeCell ref="L17:L18"/>
    <mergeCell ref="D240:E240"/>
    <mergeCell ref="D511:E511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O6:P6"/>
    <mergeCell ref="N134:R134"/>
    <mergeCell ref="N243:R243"/>
    <mergeCell ref="N221:R221"/>
    <mergeCell ref="N50:R50"/>
    <mergeCell ref="N292:R292"/>
    <mergeCell ref="D31:E31"/>
    <mergeCell ref="A103:M104"/>
    <mergeCell ref="T12:U12"/>
    <mergeCell ref="N445:T445"/>
    <mergeCell ref="D72:E72"/>
    <mergeCell ref="N368:R368"/>
    <mergeCell ref="A323:X323"/>
    <mergeCell ref="D235:E235"/>
    <mergeCell ref="A170:X170"/>
    <mergeCell ref="D255:E255"/>
    <mergeCell ref="A23:M24"/>
    <mergeCell ref="N78:R78"/>
    <mergeCell ref="N149:R149"/>
    <mergeCell ref="A315:X315"/>
    <mergeCell ref="N317:T317"/>
    <mergeCell ref="A60:M61"/>
    <mergeCell ref="N150:R150"/>
    <mergeCell ref="N255:R255"/>
    <mergeCell ref="D96:E96"/>
    <mergeCell ref="O11:P11"/>
    <mergeCell ref="Q522:Q523"/>
    <mergeCell ref="D260:E260"/>
    <mergeCell ref="S522:S523"/>
    <mergeCell ref="A6:C6"/>
    <mergeCell ref="D453:E453"/>
    <mergeCell ref="N241:R241"/>
    <mergeCell ref="N124:R124"/>
    <mergeCell ref="D113:E113"/>
    <mergeCell ref="N92:T92"/>
    <mergeCell ref="N360:R360"/>
    <mergeCell ref="A245:M246"/>
    <mergeCell ref="A52:M53"/>
    <mergeCell ref="N142:R142"/>
    <mergeCell ref="A497:M498"/>
    <mergeCell ref="D180:E180"/>
    <mergeCell ref="D9:E9"/>
    <mergeCell ref="F9:G9"/>
    <mergeCell ref="N289:R289"/>
    <mergeCell ref="D167:E167"/>
    <mergeCell ref="N322:T322"/>
    <mergeCell ref="D161:E161"/>
    <mergeCell ref="D232:E232"/>
    <mergeCell ref="A412:X412"/>
    <mergeCell ref="AD17:AD18"/>
    <mergeCell ref="A481:M482"/>
    <mergeCell ref="D88:E88"/>
    <mergeCell ref="D148:E148"/>
    <mergeCell ref="N303:T303"/>
    <mergeCell ref="D26:E26"/>
    <mergeCell ref="A228:X228"/>
    <mergeCell ref="N80:R80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N465:R465"/>
    <mergeCell ref="N431:R431"/>
    <mergeCell ref="A348:X348"/>
    <mergeCell ref="D466:E466"/>
    <mergeCell ref="A5:C5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D166:E166"/>
    <mergeCell ref="D337:E337"/>
    <mergeCell ref="D402:E402"/>
    <mergeCell ref="N244:R244"/>
    <mergeCell ref="N73:R73"/>
    <mergeCell ref="N164:T164"/>
    <mergeCell ref="A17:A18"/>
    <mergeCell ref="A20:X20"/>
    <mergeCell ref="N231:R231"/>
    <mergeCell ref="C17:C18"/>
    <mergeCell ref="K17:K18"/>
    <mergeCell ref="N380:T380"/>
    <mergeCell ref="D401:E401"/>
    <mergeCell ref="D230:E230"/>
    <mergeCell ref="D339:E339"/>
    <mergeCell ref="D27:E27"/>
    <mergeCell ref="N15:R16"/>
    <mergeCell ref="N450:R450"/>
    <mergeCell ref="D396:E396"/>
    <mergeCell ref="D456:E456"/>
    <mergeCell ref="A269:X269"/>
    <mergeCell ref="D116:E116"/>
    <mergeCell ref="N194:R194"/>
    <mergeCell ref="D91:E91"/>
    <mergeCell ref="D162:E162"/>
    <mergeCell ref="A342:X342"/>
    <mergeCell ref="A329:X329"/>
    <mergeCell ref="N93:T93"/>
    <mergeCell ref="D114:E114"/>
    <mergeCell ref="N32:R32"/>
    <mergeCell ref="A41:M42"/>
    <mergeCell ref="A218:X218"/>
    <mergeCell ref="N290:R290"/>
    <mergeCell ref="N417:R417"/>
    <mergeCell ref="A371:X371"/>
    <mergeCell ref="I17:I18"/>
    <mergeCell ref="D141:E141"/>
    <mergeCell ref="D306:E306"/>
    <mergeCell ref="D135:E135"/>
    <mergeCell ref="N456:R456"/>
    <mergeCell ref="N136:T136"/>
    <mergeCell ref="A39:X39"/>
    <mergeCell ref="A202:M203"/>
    <mergeCell ref="N99:R99"/>
    <mergeCell ref="N44:R44"/>
    <mergeCell ref="D56:E56"/>
    <mergeCell ref="A438:X438"/>
    <mergeCell ref="D350:E350"/>
    <mergeCell ref="A118:M119"/>
    <mergeCell ref="N152:R152"/>
    <mergeCell ref="N212:T212"/>
    <mergeCell ref="A313:M314"/>
    <mergeCell ref="N203:T203"/>
    <mergeCell ref="N452:R452"/>
    <mergeCell ref="D398:E398"/>
    <mergeCell ref="D454:E454"/>
    <mergeCell ref="N377:T377"/>
    <mergeCell ref="D156:E156"/>
    <mergeCell ref="A62:X62"/>
    <mergeCell ref="N37:T37"/>
    <mergeCell ref="A35:X35"/>
    <mergeCell ref="D106:E106"/>
    <mergeCell ref="D264:E264"/>
    <mergeCell ref="N370:T370"/>
    <mergeCell ref="D391:E391"/>
    <mergeCell ref="N441:T441"/>
    <mergeCell ref="D220:E220"/>
    <mergeCell ref="N297:T297"/>
    <mergeCell ref="A436:M437"/>
    <mergeCell ref="D487:E487"/>
    <mergeCell ref="N397:R397"/>
    <mergeCell ref="D343:E343"/>
    <mergeCell ref="N74:R74"/>
    <mergeCell ref="A279:M280"/>
    <mergeCell ref="N316:R316"/>
    <mergeCell ref="N372:R372"/>
    <mergeCell ref="N443:R443"/>
    <mergeCell ref="N310:R310"/>
    <mergeCell ref="D182:E182"/>
    <mergeCell ref="D480:E480"/>
    <mergeCell ref="D109:E109"/>
    <mergeCell ref="N101:R101"/>
    <mergeCell ref="D345:E345"/>
    <mergeCell ref="N76:R76"/>
    <mergeCell ref="N240:R240"/>
    <mergeCell ref="N215:R215"/>
    <mergeCell ref="D283:E283"/>
    <mergeCell ref="D112:E112"/>
    <mergeCell ref="N473:R473"/>
    <mergeCell ref="N190:R190"/>
    <mergeCell ref="D193:E193"/>
    <mergeCell ref="D127:E127"/>
    <mergeCell ref="A258:X258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82:E282"/>
    <mergeCell ref="D338:E338"/>
    <mergeCell ref="N388:T388"/>
    <mergeCell ref="D409:E409"/>
    <mergeCell ref="A484:X484"/>
    <mergeCell ref="D233:E233"/>
    <mergeCell ref="N311:R311"/>
    <mergeCell ref="D111:E111"/>
    <mergeCell ref="D183:E183"/>
    <mergeCell ref="T6:U9"/>
    <mergeCell ref="N458:R458"/>
    <mergeCell ref="N31:R31"/>
    <mergeCell ref="A49:X49"/>
    <mergeCell ref="N26:R26"/>
    <mergeCell ref="D36:E36"/>
    <mergeCell ref="D7:L7"/>
    <mergeCell ref="P522:P523"/>
    <mergeCell ref="A21:X21"/>
    <mergeCell ref="N232:R232"/>
    <mergeCell ref="D419:E419"/>
    <mergeCell ref="N474:R474"/>
    <mergeCell ref="A428:X428"/>
    <mergeCell ref="D248:E248"/>
    <mergeCell ref="A499:X499"/>
    <mergeCell ref="A355:M356"/>
    <mergeCell ref="N77:R77"/>
    <mergeCell ref="D185:E185"/>
    <mergeCell ref="A195:M196"/>
    <mergeCell ref="N256:T256"/>
    <mergeCell ref="D277:E277"/>
    <mergeCell ref="N498:T498"/>
    <mergeCell ref="N327:T327"/>
    <mergeCell ref="N263:R263"/>
    <mergeCell ref="N85:T85"/>
    <mergeCell ref="A131:X131"/>
    <mergeCell ref="N200:R200"/>
    <mergeCell ref="N29:R29"/>
    <mergeCell ref="E522:E523"/>
    <mergeCell ref="N265:R265"/>
    <mergeCell ref="G522:G523"/>
    <mergeCell ref="N500:R500"/>
    <mergeCell ref="N451:R451"/>
    <mergeCell ref="D74:E74"/>
    <mergeCell ref="N494:R494"/>
    <mergeCell ref="D372:E372"/>
    <mergeCell ref="D335:E335"/>
    <mergeCell ref="D201:E201"/>
    <mergeCell ref="D68:E68"/>
    <mergeCell ref="D188:E188"/>
    <mergeCell ref="D424:E424"/>
    <mergeCell ref="N260:R260"/>
    <mergeCell ref="N89:R89"/>
    <mergeCell ref="A351:M352"/>
    <mergeCell ref="N121:R121"/>
    <mergeCell ref="N115:R115"/>
    <mergeCell ref="N302:T302"/>
    <mergeCell ref="D254:E254"/>
    <mergeCell ref="N238:R238"/>
    <mergeCell ref="D490:E490"/>
    <mergeCell ref="N471:R471"/>
    <mergeCell ref="N148:R148"/>
    <mergeCell ref="N179:R179"/>
    <mergeCell ref="N414:T414"/>
    <mergeCell ref="D125:E125"/>
    <mergeCell ref="D132:E132"/>
    <mergeCell ref="D399:E399"/>
    <mergeCell ref="N38:T38"/>
    <mergeCell ref="A383:X383"/>
    <mergeCell ref="D59:E59"/>
    <mergeCell ref="N274:T274"/>
    <mergeCell ref="D295:E295"/>
    <mergeCell ref="N467:T467"/>
    <mergeCell ref="D178:E178"/>
    <mergeCell ref="A256:M257"/>
    <mergeCell ref="D172:E172"/>
    <mergeCell ref="N153:R153"/>
    <mergeCell ref="N249:T249"/>
    <mergeCell ref="A205:X205"/>
    <mergeCell ref="N234:R234"/>
    <mergeCell ref="N313:T313"/>
    <mergeCell ref="A216:M217"/>
    <mergeCell ref="A45:M46"/>
    <mergeCell ref="N184:R184"/>
    <mergeCell ref="A378:X378"/>
    <mergeCell ref="N171:R171"/>
    <mergeCell ref="N340:T340"/>
    <mergeCell ref="A55:X55"/>
    <mergeCell ref="D460:E460"/>
    <mergeCell ref="N518:T518"/>
    <mergeCell ref="N490:R490"/>
    <mergeCell ref="D64:E64"/>
    <mergeCell ref="D362:E362"/>
    <mergeCell ref="D51:E51"/>
    <mergeCell ref="N328:T328"/>
    <mergeCell ref="D349:E349"/>
    <mergeCell ref="N157:T157"/>
    <mergeCell ref="N504:T504"/>
    <mergeCell ref="A358:X358"/>
    <mergeCell ref="A92:M93"/>
    <mergeCell ref="N491:T491"/>
    <mergeCell ref="A197:X197"/>
    <mergeCell ref="N108:R108"/>
    <mergeCell ref="N266:R266"/>
    <mergeCell ref="A422:X422"/>
    <mergeCell ref="N95:R95"/>
    <mergeCell ref="N393:R393"/>
    <mergeCell ref="N70:R70"/>
    <mergeCell ref="D374:E374"/>
    <mergeCell ref="N501:R501"/>
    <mergeCell ref="N97:R97"/>
    <mergeCell ref="N395:R395"/>
    <mergeCell ref="N502:R502"/>
    <mergeCell ref="D509:E509"/>
    <mergeCell ref="A447:X447"/>
    <mergeCell ref="D425:E425"/>
    <mergeCell ref="D359:E359"/>
    <mergeCell ref="N96:R96"/>
    <mergeCell ref="H17:H18"/>
    <mergeCell ref="N503:R503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N343:R343"/>
    <mergeCell ref="D153:E153"/>
    <mergeCell ref="A212:M213"/>
    <mergeCell ref="D199:E199"/>
    <mergeCell ref="N505:T505"/>
    <mergeCell ref="N476:T476"/>
    <mergeCell ref="N426:T426"/>
    <mergeCell ref="N364:T364"/>
    <mergeCell ref="D489:E489"/>
    <mergeCell ref="N346:T346"/>
    <mergeCell ref="A376:M377"/>
    <mergeCell ref="N175:T175"/>
    <mergeCell ref="N104:T104"/>
    <mergeCell ref="N98:R98"/>
    <mergeCell ref="N396:R396"/>
    <mergeCell ref="D75:E75"/>
    <mergeCell ref="N461:R461"/>
    <mergeCell ref="D206:E206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393:E393"/>
    <mergeCell ref="D89:E89"/>
    <mergeCell ref="N254:R254"/>
    <mergeCell ref="N487:R487"/>
    <mergeCell ref="N462:T462"/>
    <mergeCell ref="H1:O1"/>
    <mergeCell ref="N109:R109"/>
    <mergeCell ref="A330:X330"/>
    <mergeCell ref="A305:X305"/>
    <mergeCell ref="N34:T34"/>
    <mergeCell ref="D435:E435"/>
    <mergeCell ref="N345:R345"/>
    <mergeCell ref="D413:E413"/>
    <mergeCell ref="N463:T463"/>
    <mergeCell ref="A366:X366"/>
    <mergeCell ref="N193:R193"/>
    <mergeCell ref="D186:E186"/>
    <mergeCell ref="N22:R22"/>
    <mergeCell ref="D65:E65"/>
    <mergeCell ref="O9:P9"/>
    <mergeCell ref="A94:X94"/>
    <mergeCell ref="A287:X287"/>
    <mergeCell ref="N114:R114"/>
    <mergeCell ref="A281:X281"/>
    <mergeCell ref="N206:R206"/>
    <mergeCell ref="D222:E222"/>
    <mergeCell ref="N128:T128"/>
    <mergeCell ref="A87:X87"/>
    <mergeCell ref="G17:G18"/>
    <mergeCell ref="N401:R401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N511:R511"/>
    <mergeCell ref="D207:E207"/>
    <mergeCell ref="N517:T517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N515:T515"/>
    <mergeCell ref="D294:E294"/>
    <mergeCell ref="N273:T273"/>
    <mergeCell ref="A229:X229"/>
    <mergeCell ref="O12:P12"/>
    <mergeCell ref="N52:T52"/>
    <mergeCell ref="A446:X446"/>
    <mergeCell ref="D231:E231"/>
    <mergeCell ref="N379:R379"/>
    <mergeCell ref="N208:R208"/>
    <mergeCell ref="A403:M404"/>
    <mergeCell ref="N300:R300"/>
    <mergeCell ref="H10:L10"/>
    <mergeCell ref="D80:E80"/>
    <mergeCell ref="N188:R188"/>
    <mergeCell ref="N66:R66"/>
    <mergeCell ref="D6:L6"/>
    <mergeCell ref="O13:P13"/>
    <mergeCell ref="N419:R419"/>
    <mergeCell ref="N201:R201"/>
    <mergeCell ref="L522:L523"/>
    <mergeCell ref="N406:R406"/>
    <mergeCell ref="N522:N523"/>
    <mergeCell ref="A467:M468"/>
    <mergeCell ref="N237:R237"/>
    <mergeCell ref="F522:F523"/>
    <mergeCell ref="N283:R283"/>
    <mergeCell ref="N510:R510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292:E292"/>
    <mergeCell ref="N246:T246"/>
    <mergeCell ref="Q521:R521"/>
    <mergeCell ref="A37:M38"/>
    <mergeCell ref="N365:T365"/>
    <mergeCell ref="D386:E386"/>
    <mergeCell ref="D215:E215"/>
    <mergeCell ref="N143:R143"/>
    <mergeCell ref="N248:R248"/>
    <mergeCell ref="D385:E385"/>
    <mergeCell ref="N239:R239"/>
    <mergeCell ref="N122:R122"/>
    <mergeCell ref="N51:R51"/>
    <mergeCell ref="N217:T217"/>
    <mergeCell ref="N276:R276"/>
    <mergeCell ref="A120:X120"/>
    <mergeCell ref="D151:E151"/>
    <mergeCell ref="A331:X331"/>
    <mergeCell ref="N183:R183"/>
    <mergeCell ref="N352:T352"/>
    <mergeCell ref="N103:T103"/>
    <mergeCell ref="A165:X165"/>
    <mergeCell ref="A105:X105"/>
    <mergeCell ref="N68:R68"/>
    <mergeCell ref="N295:R295"/>
    <mergeCell ref="N117:R117"/>
    <mergeCell ref="N282:R282"/>
    <mergeCell ref="A177:X177"/>
    <mergeCell ref="N141:R141"/>
    <mergeCell ref="N439:R439"/>
    <mergeCell ref="A340:M341"/>
    <mergeCell ref="N233:R233"/>
    <mergeCell ref="A267:M268"/>
    <mergeCell ref="D276:E276"/>
    <mergeCell ref="N72:R72"/>
    <mergeCell ref="D449:E449"/>
    <mergeCell ref="N415:T415"/>
    <mergeCell ref="N278:R278"/>
    <mergeCell ref="N107:R107"/>
    <mergeCell ref="N129:T129"/>
    <mergeCell ref="D150:E150"/>
    <mergeCell ref="A159:X159"/>
    <mergeCell ref="N432:R432"/>
    <mergeCell ref="D434:E434"/>
    <mergeCell ref="D154:E154"/>
    <mergeCell ref="D225:E225"/>
    <mergeCell ref="A405:X405"/>
    <mergeCell ref="N440:T440"/>
    <mergeCell ref="D200:E200"/>
    <mergeCell ref="A85:M86"/>
    <mergeCell ref="A327:M328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306:R306"/>
    <mergeCell ref="N135:R135"/>
    <mergeCell ref="D10:E10"/>
    <mergeCell ref="N433:R433"/>
    <mergeCell ref="F10:G10"/>
    <mergeCell ref="D99:E99"/>
    <mergeCell ref="A12:L12"/>
    <mergeCell ref="D101:E101"/>
    <mergeCell ref="N492:T492"/>
    <mergeCell ref="V522:V523"/>
    <mergeCell ref="D457:E457"/>
    <mergeCell ref="D475:E475"/>
    <mergeCell ref="D223:E223"/>
    <mergeCell ref="A304:X304"/>
    <mergeCell ref="N344:R344"/>
    <mergeCell ref="D265:E265"/>
    <mergeCell ref="N437:T437"/>
    <mergeCell ref="D452:E452"/>
    <mergeCell ref="T522:T523"/>
    <mergeCell ref="N286:T286"/>
    <mergeCell ref="A297:M298"/>
    <mergeCell ref="N430:R430"/>
    <mergeCell ref="N230:R230"/>
    <mergeCell ref="D252:E252"/>
    <mergeCell ref="N308:T308"/>
    <mergeCell ref="N375:R375"/>
    <mergeCell ref="D522:D523"/>
    <mergeCell ref="D459:E459"/>
    <mergeCell ref="N488:R488"/>
    <mergeCell ref="N482:T482"/>
    <mergeCell ref="A512:M513"/>
    <mergeCell ref="D461:E461"/>
    <mergeCell ref="M522:M523"/>
    <mergeCell ref="T11:U11"/>
    <mergeCell ref="D392:E392"/>
    <mergeCell ref="D221:E221"/>
    <mergeCell ref="N436:T436"/>
    <mergeCell ref="N57:R57"/>
    <mergeCell ref="N267:T267"/>
    <mergeCell ref="N293:R293"/>
    <mergeCell ref="A420:M421"/>
    <mergeCell ref="A357:X357"/>
    <mergeCell ref="A249:M250"/>
    <mergeCell ref="D152:E152"/>
    <mergeCell ref="D394:E394"/>
    <mergeCell ref="D243:E243"/>
    <mergeCell ref="A423:X423"/>
    <mergeCell ref="D270:E270"/>
    <mergeCell ref="N376:T376"/>
    <mergeCell ref="D397:E397"/>
    <mergeCell ref="N314:T314"/>
    <mergeCell ref="N110:R110"/>
    <mergeCell ref="D310:E310"/>
    <mergeCell ref="A214:X214"/>
    <mergeCell ref="N291:R291"/>
    <mergeCell ref="N403:T403"/>
    <mergeCell ref="N209:R209"/>
    <mergeCell ref="O5:P5"/>
    <mergeCell ref="D242:E242"/>
    <mergeCell ref="F17:F18"/>
    <mergeCell ref="N435:R435"/>
    <mergeCell ref="A369:M370"/>
    <mergeCell ref="A251:X251"/>
    <mergeCell ref="N257:T257"/>
    <mergeCell ref="D278:E278"/>
    <mergeCell ref="N235:R235"/>
    <mergeCell ref="N213:T213"/>
    <mergeCell ref="D234:E234"/>
    <mergeCell ref="A309:X309"/>
    <mergeCell ref="D107:E107"/>
    <mergeCell ref="N185:R185"/>
    <mergeCell ref="N86:T86"/>
    <mergeCell ref="N312:R312"/>
    <mergeCell ref="D244:E244"/>
    <mergeCell ref="F5:G5"/>
    <mergeCell ref="A14:L14"/>
    <mergeCell ref="N224:R224"/>
    <mergeCell ref="N144:T144"/>
    <mergeCell ref="N411:T411"/>
    <mergeCell ref="N189:R189"/>
    <mergeCell ref="A47:X47"/>
    <mergeCell ref="A13:L13"/>
    <mergeCell ref="A19:X19"/>
    <mergeCell ref="D102:E102"/>
    <mergeCell ref="N259:R259"/>
    <mergeCell ref="N88:R88"/>
    <mergeCell ref="A353:X353"/>
    <mergeCell ref="A15:L15"/>
    <mergeCell ref="A48:X48"/>
    <mergeCell ref="A319:X319"/>
    <mergeCell ref="N23:T23"/>
    <mergeCell ref="N91:R91"/>
    <mergeCell ref="N156:R156"/>
    <mergeCell ref="A325:X325"/>
    <mergeCell ref="D291:E291"/>
    <mergeCell ref="N253:R253"/>
    <mergeCell ref="N82:R82"/>
    <mergeCell ref="A219:X219"/>
    <mergeCell ref="M17:M18"/>
    <mergeCell ref="N67:R67"/>
    <mergeCell ref="N132:R132"/>
    <mergeCell ref="D76:E76"/>
    <mergeCell ref="N33:T33"/>
    <mergeCell ref="D29:E29"/>
    <mergeCell ref="N137:T137"/>
    <mergeCell ref="J9:L9"/>
    <mergeCell ref="R5:S5"/>
    <mergeCell ref="N27:R27"/>
    <mergeCell ref="N83:R83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128:M129"/>
    <mergeCell ref="N285:T285"/>
    <mergeCell ref="A426:M427"/>
    <mergeCell ref="D237:E237"/>
    <mergeCell ref="A364:M365"/>
    <mergeCell ref="N470:R470"/>
    <mergeCell ref="N321:T321"/>
    <mergeCell ref="A324:X324"/>
    <mergeCell ref="D171:E171"/>
    <mergeCell ref="D336:E336"/>
    <mergeCell ref="D407:E407"/>
    <mergeCell ref="A346:M347"/>
    <mergeCell ref="A139:X139"/>
    <mergeCell ref="N320:R320"/>
    <mergeCell ref="N169:T169"/>
    <mergeCell ref="D121:E121"/>
    <mergeCell ref="D192:E192"/>
    <mergeCell ref="A130:X130"/>
    <mergeCell ref="N40:R40"/>
    <mergeCell ref="B522:B523"/>
    <mergeCell ref="N381:T381"/>
    <mergeCell ref="N261:R261"/>
    <mergeCell ref="D133:E133"/>
    <mergeCell ref="N90:R90"/>
    <mergeCell ref="N427:T427"/>
    <mergeCell ref="N513:T513"/>
    <mergeCell ref="A416:X416"/>
    <mergeCell ref="A491:M492"/>
    <mergeCell ref="N454:R454"/>
    <mergeCell ref="D455:E455"/>
    <mergeCell ref="D430:E430"/>
    <mergeCell ref="D450:E450"/>
    <mergeCell ref="A522:A523"/>
    <mergeCell ref="A485:X485"/>
    <mergeCell ref="D503:E503"/>
    <mergeCell ref="Y17:Y18"/>
    <mergeCell ref="D57:E57"/>
    <mergeCell ref="U522:U523"/>
    <mergeCell ref="N163:T163"/>
    <mergeCell ref="A8:C8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N480:R480"/>
    <mergeCell ref="D184:E184"/>
    <mergeCell ref="A63:X63"/>
    <mergeCell ref="A504:M505"/>
    <mergeCell ref="N84:R84"/>
    <mergeCell ref="N514:T514"/>
    <mergeCell ref="P1:R1"/>
    <mergeCell ref="N338:R338"/>
    <mergeCell ref="D344:E344"/>
    <mergeCell ref="D173:E173"/>
    <mergeCell ref="D17:E18"/>
    <mergeCell ref="D471:E471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408:E408"/>
    <mergeCell ref="N79:R79"/>
    <mergeCell ref="A493:X493"/>
    <mergeCell ref="N468:T468"/>
    <mergeCell ref="D239:E239"/>
    <mergeCell ref="D266:E266"/>
    <mergeCell ref="D95:E95"/>
    <mergeCell ref="S17:T17"/>
    <mergeCell ref="N385:R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2024-03-13T10:55:02Z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