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415006-31D3-4AE8-8454-71AE399539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X416" i="1" s="1"/>
  <c r="N416" i="1"/>
  <c r="W415" i="1"/>
  <c r="W419" i="1" s="1"/>
  <c r="N415" i="1"/>
  <c r="V413" i="1"/>
  <c r="V412" i="1"/>
  <c r="W411" i="1"/>
  <c r="W413" i="1" s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X384" i="1" s="1"/>
  <c r="N384" i="1"/>
  <c r="X383" i="1"/>
  <c r="X385" i="1" s="1"/>
  <c r="W383" i="1"/>
  <c r="N383" i="1"/>
  <c r="V379" i="1"/>
  <c r="V378" i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V368" i="1"/>
  <c r="V367" i="1"/>
  <c r="W366" i="1"/>
  <c r="X366" i="1" s="1"/>
  <c r="N366" i="1"/>
  <c r="W365" i="1"/>
  <c r="W368" i="1" s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N357" i="1"/>
  <c r="V354" i="1"/>
  <c r="V353" i="1"/>
  <c r="W352" i="1"/>
  <c r="W353" i="1" s="1"/>
  <c r="N352" i="1"/>
  <c r="V350" i="1"/>
  <c r="V349" i="1"/>
  <c r="W348" i="1"/>
  <c r="X348" i="1" s="1"/>
  <c r="N348" i="1"/>
  <c r="W347" i="1"/>
  <c r="X347" i="1" s="1"/>
  <c r="X349" i="1" s="1"/>
  <c r="V345" i="1"/>
  <c r="V344" i="1"/>
  <c r="W343" i="1"/>
  <c r="X343" i="1" s="1"/>
  <c r="N343" i="1"/>
  <c r="W342" i="1"/>
  <c r="X342" i="1" s="1"/>
  <c r="N342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X334" i="1"/>
  <c r="W334" i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V326" i="1"/>
  <c r="V325" i="1"/>
  <c r="W324" i="1"/>
  <c r="P522" i="1" s="1"/>
  <c r="N324" i="1"/>
  <c r="V320" i="1"/>
  <c r="V319" i="1"/>
  <c r="W318" i="1"/>
  <c r="W320" i="1" s="1"/>
  <c r="N318" i="1"/>
  <c r="V316" i="1"/>
  <c r="V315" i="1"/>
  <c r="W314" i="1"/>
  <c r="W316" i="1" s="1"/>
  <c r="N314" i="1"/>
  <c r="V312" i="1"/>
  <c r="V311" i="1"/>
  <c r="W310" i="1"/>
  <c r="X310" i="1" s="1"/>
  <c r="N310" i="1"/>
  <c r="W309" i="1"/>
  <c r="X309" i="1" s="1"/>
  <c r="N309" i="1"/>
  <c r="X308" i="1"/>
  <c r="W308" i="1"/>
  <c r="N308" i="1"/>
  <c r="V306" i="1"/>
  <c r="W305" i="1"/>
  <c r="V305" i="1"/>
  <c r="X304" i="1"/>
  <c r="X305" i="1" s="1"/>
  <c r="W304" i="1"/>
  <c r="W306" i="1" s="1"/>
  <c r="N304" i="1"/>
  <c r="V301" i="1"/>
  <c r="V300" i="1"/>
  <c r="W299" i="1"/>
  <c r="X299" i="1" s="1"/>
  <c r="N299" i="1"/>
  <c r="W298" i="1"/>
  <c r="W301" i="1" s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X281" i="1" s="1"/>
  <c r="N281" i="1"/>
  <c r="W280" i="1"/>
  <c r="W284" i="1" s="1"/>
  <c r="N280" i="1"/>
  <c r="V278" i="1"/>
  <c r="V277" i="1"/>
  <c r="X276" i="1"/>
  <c r="W276" i="1"/>
  <c r="N276" i="1"/>
  <c r="W275" i="1"/>
  <c r="X275" i="1" s="1"/>
  <c r="W274" i="1"/>
  <c r="W278" i="1" s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X252" i="1" s="1"/>
  <c r="N252" i="1"/>
  <c r="W251" i="1"/>
  <c r="X251" i="1" s="1"/>
  <c r="N251" i="1"/>
  <c r="X250" i="1"/>
  <c r="X254" i="1" s="1"/>
  <c r="W250" i="1"/>
  <c r="N250" i="1"/>
  <c r="V248" i="1"/>
  <c r="W247" i="1"/>
  <c r="V247" i="1"/>
  <c r="X246" i="1"/>
  <c r="X247" i="1" s="1"/>
  <c r="W246" i="1"/>
  <c r="W248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X199" i="1"/>
  <c r="W199" i="1"/>
  <c r="N199" i="1"/>
  <c r="W198" i="1"/>
  <c r="X198" i="1" s="1"/>
  <c r="N198" i="1"/>
  <c r="W197" i="1"/>
  <c r="X197" i="1" s="1"/>
  <c r="N197" i="1"/>
  <c r="W196" i="1"/>
  <c r="W201" i="1" s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X139" i="1"/>
  <c r="X142" i="1" s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X92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V516" i="1" s="1"/>
  <c r="W22" i="1"/>
  <c r="N22" i="1"/>
  <c r="H10" i="1"/>
  <c r="A9" i="1"/>
  <c r="F10" i="1" s="1"/>
  <c r="D7" i="1"/>
  <c r="O6" i="1"/>
  <c r="N2" i="1"/>
  <c r="X116" i="1" l="1"/>
  <c r="X243" i="1"/>
  <c r="X314" i="1"/>
  <c r="X315" i="1" s="1"/>
  <c r="W315" i="1"/>
  <c r="X318" i="1"/>
  <c r="X319" i="1" s="1"/>
  <c r="W319" i="1"/>
  <c r="X324" i="1"/>
  <c r="X325" i="1" s="1"/>
  <c r="W325" i="1"/>
  <c r="R522" i="1"/>
  <c r="W35" i="1"/>
  <c r="X26" i="1"/>
  <c r="W173" i="1"/>
  <c r="X169" i="1"/>
  <c r="W39" i="1"/>
  <c r="W38" i="1"/>
  <c r="X37" i="1"/>
  <c r="X38" i="1" s="1"/>
  <c r="W43" i="1"/>
  <c r="W42" i="1"/>
  <c r="X41" i="1"/>
  <c r="X42" i="1" s="1"/>
  <c r="W47" i="1"/>
  <c r="W46" i="1"/>
  <c r="X45" i="1"/>
  <c r="X46" i="1" s="1"/>
  <c r="X126" i="1"/>
  <c r="W193" i="1"/>
  <c r="X271" i="1"/>
  <c r="X311" i="1"/>
  <c r="X338" i="1"/>
  <c r="X374" i="1"/>
  <c r="W418" i="1"/>
  <c r="X474" i="1"/>
  <c r="D522" i="1"/>
  <c r="E522" i="1"/>
  <c r="H522" i="1"/>
  <c r="W210" i="1"/>
  <c r="M522" i="1"/>
  <c r="W254" i="1"/>
  <c r="W266" i="1"/>
  <c r="W272" i="1"/>
  <c r="X280" i="1"/>
  <c r="X283" i="1" s="1"/>
  <c r="W312" i="1"/>
  <c r="Q522" i="1"/>
  <c r="W344" i="1"/>
  <c r="W349" i="1"/>
  <c r="W374" i="1"/>
  <c r="W385" i="1"/>
  <c r="X411" i="1"/>
  <c r="X412" i="1" s="1"/>
  <c r="W412" i="1"/>
  <c r="X415" i="1"/>
  <c r="X447" i="1"/>
  <c r="X460" i="1" s="1"/>
  <c r="X34" i="1"/>
  <c r="H9" i="1"/>
  <c r="A10" i="1"/>
  <c r="W514" i="1"/>
  <c r="W513" i="1"/>
  <c r="B522" i="1"/>
  <c r="W24" i="1"/>
  <c r="W34" i="1"/>
  <c r="W54" i="1"/>
  <c r="W62" i="1"/>
  <c r="W85" i="1"/>
  <c r="W93" i="1"/>
  <c r="W104" i="1"/>
  <c r="X95" i="1"/>
  <c r="X103" i="1" s="1"/>
  <c r="W103" i="1"/>
  <c r="W116" i="1"/>
  <c r="W127" i="1"/>
  <c r="W135" i="1"/>
  <c r="X130" i="1"/>
  <c r="X134" i="1" s="1"/>
  <c r="F522" i="1"/>
  <c r="W134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W142" i="1"/>
  <c r="X155" i="1"/>
  <c r="W155" i="1"/>
  <c r="X173" i="1"/>
  <c r="X295" i="1"/>
  <c r="W162" i="1"/>
  <c r="W166" i="1"/>
  <c r="W174" i="1"/>
  <c r="W194" i="1"/>
  <c r="W200" i="1"/>
  <c r="W211" i="1"/>
  <c r="W215" i="1"/>
  <c r="W243" i="1"/>
  <c r="W255" i="1"/>
  <c r="W265" i="1"/>
  <c r="W271" i="1"/>
  <c r="W277" i="1"/>
  <c r="W283" i="1"/>
  <c r="W296" i="1"/>
  <c r="W300" i="1"/>
  <c r="W311" i="1"/>
  <c r="W339" i="1"/>
  <c r="W345" i="1"/>
  <c r="W350" i="1"/>
  <c r="W354" i="1"/>
  <c r="W363" i="1"/>
  <c r="W367" i="1"/>
  <c r="W375" i="1"/>
  <c r="W425" i="1"/>
  <c r="W434" i="1"/>
  <c r="X427" i="1"/>
  <c r="X434" i="1" s="1"/>
  <c r="W475" i="1"/>
  <c r="W480" i="1"/>
  <c r="X477" i="1"/>
  <c r="X479" i="1" s="1"/>
  <c r="W503" i="1"/>
  <c r="W510" i="1"/>
  <c r="X505" i="1"/>
  <c r="X510" i="1" s="1"/>
  <c r="W511" i="1"/>
  <c r="J522" i="1"/>
  <c r="O522" i="1"/>
  <c r="S522" i="1"/>
  <c r="G522" i="1"/>
  <c r="W143" i="1"/>
  <c r="W156" i="1"/>
  <c r="I522" i="1"/>
  <c r="W161" i="1"/>
  <c r="X164" i="1"/>
  <c r="X166" i="1" s="1"/>
  <c r="X176" i="1"/>
  <c r="X193" i="1" s="1"/>
  <c r="X196" i="1"/>
  <c r="X200" i="1" s="1"/>
  <c r="X204" i="1"/>
  <c r="X210" i="1" s="1"/>
  <c r="X213" i="1"/>
  <c r="X214" i="1" s="1"/>
  <c r="W225" i="1"/>
  <c r="W244" i="1"/>
  <c r="X257" i="1"/>
  <c r="X265" i="1" s="1"/>
  <c r="X274" i="1"/>
  <c r="X277" i="1" s="1"/>
  <c r="N522" i="1"/>
  <c r="W295" i="1"/>
  <c r="X298" i="1"/>
  <c r="X300" i="1" s="1"/>
  <c r="W326" i="1"/>
  <c r="W338" i="1"/>
  <c r="X341" i="1"/>
  <c r="X344" i="1" s="1"/>
  <c r="X352" i="1"/>
  <c r="X353" i="1" s="1"/>
  <c r="X357" i="1"/>
  <c r="X362" i="1" s="1"/>
  <c r="W362" i="1"/>
  <c r="X365" i="1"/>
  <c r="X367" i="1" s="1"/>
  <c r="X377" i="1"/>
  <c r="X378" i="1" s="1"/>
  <c r="W378" i="1"/>
  <c r="W386" i="1"/>
  <c r="W401" i="1"/>
  <c r="X388" i="1"/>
  <c r="X401" i="1" s="1"/>
  <c r="W402" i="1"/>
  <c r="W409" i="1"/>
  <c r="X404" i="1"/>
  <c r="X408" i="1" s="1"/>
  <c r="W408" i="1"/>
  <c r="X418" i="1"/>
  <c r="T522" i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W479" i="1"/>
  <c r="V522" i="1"/>
  <c r="W489" i="1"/>
  <c r="X484" i="1"/>
  <c r="X489" i="1" s="1"/>
  <c r="W490" i="1"/>
  <c r="W502" i="1"/>
  <c r="X498" i="1"/>
  <c r="X502" i="1" s="1"/>
  <c r="U522" i="1"/>
  <c r="W424" i="1"/>
  <c r="X517" i="1" l="1"/>
  <c r="W516" i="1"/>
  <c r="W512" i="1"/>
  <c r="W515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<sst xmlns="http://schemas.openxmlformats.org/spreadsheetml/2006/main" count="2202" uniqueCount="739">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</sst>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45367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716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4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0.41666666666666669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37</v>
      </c>
      <c r="W57" s="346">
        <f>IFERROR(IF(V57="",0,CEILING((V57/$H57),1)*$H57),"")</f>
        <v>43.2</v>
      </c>
      <c r="X57" s="36">
        <f>IFERROR(IF(W57=0,"",ROUNDUP(W57/H57,0)*0.02175),"")</f>
        <v>8.6999999999999994E-2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3.4259259259259256</v>
      </c>
      <c r="W61" s="347">
        <f>IFERROR(W57/H57,"0")+IFERROR(W58/H58,"0")+IFERROR(W59/H59,"0")+IFERROR(W60/H60,"0")</f>
        <v>4</v>
      </c>
      <c r="X61" s="347">
        <f>IFERROR(IF(X57="",0,X57),"0")+IFERROR(IF(X58="",0,X58),"0")+IFERROR(IF(X59="",0,X59),"0")+IFERROR(IF(X60="",0,X60),"0")</f>
        <v>8.6999999999999994E-2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37</v>
      </c>
      <c r="W62" s="347">
        <f>IFERROR(SUM(W57:W60),"0")</f>
        <v>43.2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107</v>
      </c>
      <c r="W67" s="346">
        <f t="shared" si="2"/>
        <v>112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183</v>
      </c>
      <c r="W68" s="346">
        <f t="shared" si="2"/>
        <v>190.39999999999998</v>
      </c>
      <c r="X68" s="36">
        <f t="shared" si="3"/>
        <v>0.36974999999999997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563</v>
      </c>
      <c r="W69" s="346">
        <f t="shared" si="2"/>
        <v>572.40000000000009</v>
      </c>
      <c r="X69" s="36">
        <f t="shared" si="3"/>
        <v>1.1527499999999999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507</v>
      </c>
      <c r="W70" s="346">
        <f t="shared" si="2"/>
        <v>515.19999999999993</v>
      </c>
      <c r="X70" s="36">
        <f t="shared" si="3"/>
        <v>1.0004999999999999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123.29034391534393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126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2.7404999999999999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1360</v>
      </c>
      <c r="W86" s="347">
        <f>IFERROR(SUM(W65:W84),"0")</f>
        <v>1390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13</v>
      </c>
      <c r="W91" s="346">
        <f>IFERROR(IF(V91="",0,CEILING((V91/$H91),1)*$H91),"")</f>
        <v>14.399999999999999</v>
      </c>
      <c r="X91" s="36">
        <f>IFERROR(IF(W91=0,"",ROUNDUP(W91/H91,0)*0.00753),"")</f>
        <v>4.5179999999999998E-2</v>
      </c>
      <c r="Y91" s="56"/>
      <c r="Z91" s="57"/>
      <c r="AD91" s="58"/>
      <c r="BA91" s="100" t="s">
        <v>1</v>
      </c>
    </row>
    <row r="92" spans="1:53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5.416666666666667</v>
      </c>
      <c r="W92" s="347">
        <f>IFERROR(W88/H88,"0")+IFERROR(W89/H89,"0")+IFERROR(W90/H90,"0")+IFERROR(W91/H91,"0")</f>
        <v>6</v>
      </c>
      <c r="X92" s="347">
        <f>IFERROR(IF(X88="",0,X88),"0")+IFERROR(IF(X89="",0,X89),"0")+IFERROR(IF(X90="",0,X90),"0")+IFERROR(IF(X91="",0,X91),"0")</f>
        <v>4.5179999999999998E-2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13</v>
      </c>
      <c r="W93" s="347">
        <f>IFERROR(SUM(W88:W91),"0")</f>
        <v>14.399999999999999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47</v>
      </c>
      <c r="W106" s="346">
        <f t="shared" ref="W106:W115" si="6">IFERROR(IF(V106="",0,CEILING((V106/$H106),1)*$H106),"")</f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97</v>
      </c>
      <c r="W108" s="346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39</v>
      </c>
      <c r="W111" s="346">
        <f t="shared" si="6"/>
        <v>40.5</v>
      </c>
      <c r="X111" s="36">
        <f>IFERROR(IF(W111=0,"",ROUNDUP(W111/H111,0)*0.00753),"")</f>
        <v>0.11295000000000001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39</v>
      </c>
      <c r="W112" s="346">
        <f t="shared" si="6"/>
        <v>40.5</v>
      </c>
      <c r="X112" s="36">
        <f>IFERROR(IF(W112=0,"",ROUNDUP(W112/H112,0)*0.00937),"")</f>
        <v>0.14055000000000001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46.031746031746025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48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0.64500000000000002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222</v>
      </c>
      <c r="W117" s="347">
        <f>IFERROR(SUM(W106:W115),"0")</f>
        <v>232.20000000000002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212</v>
      </c>
      <c r="W131" s="346">
        <f>IFERROR(IF(V131="",0,CEILING((V131/$H131),1)*$H131),"")</f>
        <v>218.4</v>
      </c>
      <c r="X131" s="36">
        <f>IFERROR(IF(W131=0,"",ROUNDUP(W131/H131,0)*0.02175),"")</f>
        <v>0.5655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38</v>
      </c>
      <c r="W133" s="346">
        <f>IFERROR(IF(V133="",0,CEILING((V133/$H133),1)*$H133),"")</f>
        <v>40.5</v>
      </c>
      <c r="X133" s="36">
        <f>IFERROR(IF(W133=0,"",ROUNDUP(W133/H133,0)*0.00753),"")</f>
        <v>0.11295000000000001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39.31216931216931</v>
      </c>
      <c r="W134" s="347">
        <f>IFERROR(W130/H130,"0")+IFERROR(W131/H131,"0")+IFERROR(W132/H132,"0")+IFERROR(W133/H133,"0")</f>
        <v>41</v>
      </c>
      <c r="X134" s="347">
        <f>IFERROR(IF(X130="",0,X130),"0")+IFERROR(IF(X131="",0,X131),"0")+IFERROR(IF(X132="",0,X132),"0")+IFERROR(IF(X133="",0,X133),"0")</f>
        <v>0.67845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250</v>
      </c>
      <c r="W135" s="347">
        <f>IFERROR(SUM(W130:W133),"0")</f>
        <v>258.89999999999998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148</v>
      </c>
      <c r="W146" s="346">
        <f t="shared" ref="W146:W154" si="8">IFERROR(IF(V146="",0,CEILING((V146/$H146),1)*$H146),"")</f>
        <v>151.20000000000002</v>
      </c>
      <c r="X146" s="36">
        <f>IFERROR(IF(W146=0,"",ROUNDUP(W146/H146,0)*0.00753),"")</f>
        <v>0.27107999999999999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34</v>
      </c>
      <c r="W148" s="346">
        <f t="shared" si="8"/>
        <v>37.800000000000004</v>
      </c>
      <c r="X148" s="36">
        <f>IFERROR(IF(W148=0,"",ROUNDUP(W148/H148,0)*0.00753),"")</f>
        <v>6.7769999999999997E-2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16</v>
      </c>
      <c r="W149" s="346">
        <f t="shared" si="8"/>
        <v>16.8</v>
      </c>
      <c r="X149" s="36">
        <f>IFERROR(IF(W149=0,"",ROUNDUP(W149/H149,0)*0.00502),"")</f>
        <v>4.0160000000000001E-2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86</v>
      </c>
      <c r="W152" s="346">
        <f t="shared" si="8"/>
        <v>86.100000000000009</v>
      </c>
      <c r="X152" s="36">
        <f>IFERROR(IF(W152=0,"",ROUNDUP(W152/H152,0)*0.00502),"")</f>
        <v>0.20582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91.904761904761898</v>
      </c>
      <c r="W155" s="347">
        <f>IFERROR(W146/H146,"0")+IFERROR(W147/H147,"0")+IFERROR(W148/H148,"0")+IFERROR(W149/H149,"0")+IFERROR(W150/H150,"0")+IFERROR(W151/H151,"0")+IFERROR(W152/H152,"0")+IFERROR(W153/H153,"0")+IFERROR(W154/H154,"0")</f>
        <v>94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0.58482999999999996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284</v>
      </c>
      <c r="W156" s="347">
        <f>IFERROR(SUM(W146:W154),"0")</f>
        <v>291.90000000000003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12</v>
      </c>
      <c r="W165" s="346">
        <f>IFERROR(IF(V165="",0,CEILING((V165/$H165),1)*$H165),"")</f>
        <v>12.600000000000001</v>
      </c>
      <c r="X165" s="36">
        <f>IFERROR(IF(W165=0,"",ROUNDUP(W165/H165,0)*0.00753),"")</f>
        <v>4.5179999999999998E-2</v>
      </c>
      <c r="Y165" s="56"/>
      <c r="Z165" s="57"/>
      <c r="AD165" s="58"/>
      <c r="BA165" s="145" t="s">
        <v>1</v>
      </c>
    </row>
    <row r="166" spans="1:53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5.7142857142857144</v>
      </c>
      <c r="W166" s="347">
        <f>IFERROR(W164/H164,"0")+IFERROR(W165/H165,"0")</f>
        <v>6</v>
      </c>
      <c r="X166" s="347">
        <f>IFERROR(IF(X164="",0,X164),"0")+IFERROR(IF(X165="",0,X165),"0")</f>
        <v>4.5179999999999998E-2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12</v>
      </c>
      <c r="W167" s="347">
        <f>IFERROR(SUM(W164:W165),"0")</f>
        <v>12.600000000000001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260</v>
      </c>
      <c r="W169" s="346">
        <f>IFERROR(IF(V169="",0,CEILING((V169/$H169),1)*$H169),"")</f>
        <v>264.60000000000002</v>
      </c>
      <c r="X169" s="36">
        <f>IFERROR(IF(W169=0,"",ROUNDUP(W169/H169,0)*0.00937),"")</f>
        <v>0.45912999999999998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191</v>
      </c>
      <c r="W170" s="346">
        <f>IFERROR(IF(V170="",0,CEILING((V170/$H170),1)*$H170),"")</f>
        <v>194.4</v>
      </c>
      <c r="X170" s="36">
        <f>IFERROR(IF(W170=0,"",ROUNDUP(W170/H170,0)*0.00937),"")</f>
        <v>0.33732000000000001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83.518518518518505</v>
      </c>
      <c r="W173" s="347">
        <f>IFERROR(W169/H169,"0")+IFERROR(W170/H170,"0")+IFERROR(W171/H171,"0")+IFERROR(W172/H172,"0")</f>
        <v>85</v>
      </c>
      <c r="X173" s="347">
        <f>IFERROR(IF(X169="",0,X169),"0")+IFERROR(IF(X170="",0,X170),"0")+IFERROR(IF(X171="",0,X171),"0")+IFERROR(IF(X172="",0,X172),"0")</f>
        <v>0.79644999999999999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451</v>
      </c>
      <c r="W174" s="347">
        <f>IFERROR(SUM(W169:W172),"0")</f>
        <v>459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386</v>
      </c>
      <c r="W177" s="346">
        <f t="shared" si="9"/>
        <v>391.49999999999994</v>
      </c>
      <c r="X177" s="36">
        <f>IFERROR(IF(W177=0,"",ROUNDUP(W177/H177,0)*0.02175),"")</f>
        <v>0.9787499999999999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18</v>
      </c>
      <c r="W180" s="346">
        <f t="shared" si="9"/>
        <v>23.4</v>
      </c>
      <c r="X180" s="36">
        <f>IFERROR(IF(W180=0,"",ROUNDUP(W180/H180,0)*0.02175),"")</f>
        <v>6.5250000000000002E-2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0</v>
      </c>
      <c r="W182" s="34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31</v>
      </c>
      <c r="W186" s="346">
        <f t="shared" si="9"/>
        <v>31.2</v>
      </c>
      <c r="X186" s="36">
        <f t="shared" ref="X186:X192" si="10">IFERROR(IF(W186=0,"",ROUNDUP(W186/H186,0)*0.00753),"")</f>
        <v>9.7890000000000005E-2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127</v>
      </c>
      <c r="W188" s="346">
        <f t="shared" si="9"/>
        <v>127.19999999999999</v>
      </c>
      <c r="X188" s="36">
        <f t="shared" si="10"/>
        <v>0.39909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357</v>
      </c>
      <c r="W189" s="346">
        <f t="shared" si="9"/>
        <v>357.59999999999997</v>
      </c>
      <c r="X189" s="36">
        <f t="shared" si="10"/>
        <v>1.1219700000000001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139</v>
      </c>
      <c r="W192" s="346">
        <f t="shared" si="9"/>
        <v>139.19999999999999</v>
      </c>
      <c r="X192" s="36">
        <f t="shared" si="10"/>
        <v>0.43674000000000002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319.17550839964639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321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3.0996899999999998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1058</v>
      </c>
      <c r="W194" s="347">
        <f>IFERROR(SUM(W176:W192),"0")</f>
        <v>1070.0999999999999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hidden="1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110</v>
      </c>
      <c r="W250" s="346">
        <f>IFERROR(IF(V250="",0,CEILING((V250/$H250),1)*$H250),"")</f>
        <v>113.4</v>
      </c>
      <c r="X250" s="36">
        <f>IFERROR(IF(W250=0,"",ROUNDUP(W250/H250,0)*0.00753),"")</f>
        <v>0.20331000000000002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26.19047619047619</v>
      </c>
      <c r="W254" s="347">
        <f>IFERROR(W250/H250,"0")+IFERROR(W251/H251,"0")+IFERROR(W252/H252,"0")+IFERROR(W253/H253,"0")</f>
        <v>27</v>
      </c>
      <c r="X254" s="347">
        <f>IFERROR(IF(X250="",0,X250),"0")+IFERROR(IF(X251="",0,X251),"0")+IFERROR(IF(X252="",0,X252),"0")+IFERROR(IF(X253="",0,X253),"0")</f>
        <v>0.20331000000000002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110</v>
      </c>
      <c r="W255" s="347">
        <f>IFERROR(SUM(W250:W253),"0")</f>
        <v>113.4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190</v>
      </c>
      <c r="W268" s="346">
        <f>IFERROR(IF(V268="",0,CEILING((V268/$H268),1)*$H268),"")</f>
        <v>193.20000000000002</v>
      </c>
      <c r="X268" s="36">
        <f>IFERROR(IF(W268=0,"",ROUNDUP(W268/H268,0)*0.02175),"")</f>
        <v>0.50024999999999997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400</v>
      </c>
      <c r="W269" s="346">
        <f>IFERROR(IF(V269="",0,CEILING((V269/$H269),1)*$H269),"")</f>
        <v>405.59999999999997</v>
      </c>
      <c r="X269" s="36">
        <f>IFERROR(IF(W269=0,"",ROUNDUP(W269/H269,0)*0.02175),"")</f>
        <v>1.131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154</v>
      </c>
      <c r="W270" s="346">
        <f>IFERROR(IF(V270="",0,CEILING((V270/$H270),1)*$H270),"")</f>
        <v>159.6</v>
      </c>
      <c r="X270" s="36">
        <f>IFERROR(IF(W270=0,"",ROUNDUP(W270/H270,0)*0.02175),"")</f>
        <v>0.41324999999999995</v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92.234432234432234</v>
      </c>
      <c r="W271" s="347">
        <f>IFERROR(W268/H268,"0")+IFERROR(W269/H269,"0")+IFERROR(W270/H270,"0")</f>
        <v>94</v>
      </c>
      <c r="X271" s="347">
        <f>IFERROR(IF(X268="",0,X268),"0")+IFERROR(IF(X269="",0,X269),"0")+IFERROR(IF(X270="",0,X270),"0")</f>
        <v>2.0445000000000002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744</v>
      </c>
      <c r="W272" s="347">
        <f>IFERROR(SUM(W268:W270),"0")</f>
        <v>758.4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200</v>
      </c>
      <c r="W308" s="346">
        <f>IFERROR(IF(V308="",0,CEILING((V308/$H308),1)*$H308),"")</f>
        <v>202.5</v>
      </c>
      <c r="X308" s="36">
        <f>IFERROR(IF(W308=0,"",ROUNDUP(W308/H308,0)*0.02175),"")</f>
        <v>0.54374999999999996</v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3.5</v>
      </c>
      <c r="W310" s="346">
        <f>IFERROR(IF(V310="",0,CEILING((V310/$H310),1)*$H310),"")</f>
        <v>4.2</v>
      </c>
      <c r="X310" s="36">
        <f>IFERROR(IF(W310=0,"",ROUNDUP(W310/H310,0)*0.00753),"")</f>
        <v>1.506E-2</v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26.358024691358025</v>
      </c>
      <c r="W311" s="347">
        <f>IFERROR(W308/H308,"0")+IFERROR(W309/H309,"0")+IFERROR(W310/H310,"0")</f>
        <v>27</v>
      </c>
      <c r="X311" s="347">
        <f>IFERROR(IF(X308="",0,X308),"0")+IFERROR(IF(X309="",0,X309),"0")+IFERROR(IF(X310="",0,X310),"0")</f>
        <v>0.55880999999999992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203.5</v>
      </c>
      <c r="W312" s="347">
        <f>IFERROR(SUM(W308:W310),"0")</f>
        <v>206.7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1118</v>
      </c>
      <c r="W331" s="346">
        <f t="shared" si="17"/>
        <v>1125</v>
      </c>
      <c r="X331" s="36">
        <f>IFERROR(IF(W331=0,"",ROUNDUP(W331/H331,0)*0.02175),"")</f>
        <v>1.6312499999999999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1996</v>
      </c>
      <c r="W333" s="346">
        <f t="shared" si="17"/>
        <v>2010</v>
      </c>
      <c r="X333" s="36">
        <f>IFERROR(IF(W333=0,"",ROUNDUP(W333/H333,0)*0.02175),"")</f>
        <v>2.9144999999999999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710</v>
      </c>
      <c r="W335" s="346">
        <f t="shared" si="17"/>
        <v>720</v>
      </c>
      <c r="X335" s="36">
        <f>IFERROR(IF(W335=0,"",ROUNDUP(W335/H335,0)*0.02175),"")</f>
        <v>1.044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254.93333333333334</v>
      </c>
      <c r="W338" s="347">
        <f>IFERROR(W330/H330,"0")+IFERROR(W331/H331,"0")+IFERROR(W332/H332,"0")+IFERROR(W333/H333,"0")+IFERROR(W334/H334,"0")+IFERROR(W335/H335,"0")+IFERROR(W336/H336,"0")+IFERROR(W337/H337,"0")</f>
        <v>257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5.5897500000000004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3824</v>
      </c>
      <c r="W339" s="347">
        <f>IFERROR(SUM(W330:W337),"0")</f>
        <v>3855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871</v>
      </c>
      <c r="W341" s="346">
        <f>IFERROR(IF(V341="",0,CEILING((V341/$H341),1)*$H341),"")</f>
        <v>885</v>
      </c>
      <c r="X341" s="36">
        <f>IFERROR(IF(W341=0,"",ROUNDUP(W341/H341,0)*0.02175),"")</f>
        <v>1.28325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58.06666666666667</v>
      </c>
      <c r="W344" s="347">
        <f>IFERROR(W341/H341,"0")+IFERROR(W342/H342,"0")+IFERROR(W343/H343,"0")</f>
        <v>59</v>
      </c>
      <c r="X344" s="347">
        <f>IFERROR(IF(X341="",0,X341),"0")+IFERROR(IF(X342="",0,X342),"0")+IFERROR(IF(X343="",0,X343),"0")</f>
        <v>1.28325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871</v>
      </c>
      <c r="W345" s="347">
        <f>IFERROR(SUM(W341:W343),"0")</f>
        <v>885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78</v>
      </c>
      <c r="W348" s="346">
        <f>IFERROR(IF(V348="",0,CEILING((V348/$H348),1)*$H348),"")</f>
        <v>78</v>
      </c>
      <c r="X348" s="36">
        <f>IFERROR(IF(W348=0,"",ROUNDUP(W348/H348,0)*0.02175),"")</f>
        <v>0.21749999999999997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10</v>
      </c>
      <c r="W349" s="347">
        <f>IFERROR(W347/H347,"0")+IFERROR(W348/H348,"0")</f>
        <v>10</v>
      </c>
      <c r="X349" s="347">
        <f>IFERROR(IF(X347="",0,X347),"0")+IFERROR(IF(X348="",0,X348),"0")</f>
        <v>0.21749999999999997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78</v>
      </c>
      <c r="W350" s="347">
        <f>IFERROR(SUM(W347:W348),"0")</f>
        <v>78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101</v>
      </c>
      <c r="W352" s="346">
        <f>IFERROR(IF(V352="",0,CEILING((V352/$H352),1)*$H352),"")</f>
        <v>101.39999999999999</v>
      </c>
      <c r="X352" s="36">
        <f>IFERROR(IF(W352=0,"",ROUNDUP(W352/H352,0)*0.02175),"")</f>
        <v>0.28275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12.948717948717949</v>
      </c>
      <c r="W353" s="347">
        <f>IFERROR(W352/H352,"0")</f>
        <v>13</v>
      </c>
      <c r="X353" s="347">
        <f>IFERROR(IF(X352="",0,X352),"0")</f>
        <v>0.28275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101</v>
      </c>
      <c r="W354" s="347">
        <f>IFERROR(SUM(W352:W352),"0")</f>
        <v>101.39999999999999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150</v>
      </c>
      <c r="W358" s="346">
        <f>IFERROR(IF(V358="",0,CEILING((V358/$H358),1)*$H358),"")</f>
        <v>151.20000000000002</v>
      </c>
      <c r="X358" s="36">
        <f>IFERROR(IF(W358=0,"",ROUNDUP(W358/H358,0)*0.02175),"")</f>
        <v>0.30449999999999999</v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13.888888888888888</v>
      </c>
      <c r="W362" s="347">
        <f>IFERROR(W357/H357,"0")+IFERROR(W358/H358,"0")+IFERROR(W359/H359,"0")+IFERROR(W360/H360,"0")+IFERROR(W361/H361,"0")</f>
        <v>14</v>
      </c>
      <c r="X362" s="347">
        <f>IFERROR(IF(X357="",0,X357),"0")+IFERROR(IF(X358="",0,X358),"0")+IFERROR(IF(X359="",0,X359),"0")+IFERROR(IF(X360="",0,X360),"0")+IFERROR(IF(X361="",0,X361),"0")</f>
        <v>0.30449999999999999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150</v>
      </c>
      <c r="W363" s="347">
        <f>IFERROR(SUM(W357:W361),"0")</f>
        <v>151.20000000000002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1264</v>
      </c>
      <c r="W370" s="346">
        <f>IFERROR(IF(V370="",0,CEILING((V370/$H370),1)*$H370),"")</f>
        <v>1271.3999999999999</v>
      </c>
      <c r="X370" s="36">
        <f>IFERROR(IF(W370=0,"",ROUNDUP(W370/H370,0)*0.02175),"")</f>
        <v>3.5452499999999998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162.05128205128204</v>
      </c>
      <c r="W374" s="347">
        <f>IFERROR(W370/H370,"0")+IFERROR(W371/H371,"0")+IFERROR(W372/H372,"0")+IFERROR(W373/H373,"0")</f>
        <v>163</v>
      </c>
      <c r="X374" s="347">
        <f>IFERROR(IF(X370="",0,X370),"0")+IFERROR(IF(X371="",0,X371),"0")+IFERROR(IF(X372="",0,X372),"0")+IFERROR(IF(X373="",0,X373),"0")</f>
        <v>3.5452499999999998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1264</v>
      </c>
      <c r="W375" s="347">
        <f>IFERROR(SUM(W370:W373),"0")</f>
        <v>1271.3999999999999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118</v>
      </c>
      <c r="W388" s="346">
        <f t="shared" ref="W388:W400" si="18">IFERROR(IF(V388="",0,CEILING((V388/$H388),1)*$H388),"")</f>
        <v>121.80000000000001</v>
      </c>
      <c r="X388" s="36">
        <f>IFERROR(IF(W388=0,"",ROUNDUP(W388/H388,0)*0.00753),"")</f>
        <v>0.21837000000000001</v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153</v>
      </c>
      <c r="W390" s="346">
        <f t="shared" si="18"/>
        <v>155.4</v>
      </c>
      <c r="X390" s="36">
        <f>IFERROR(IF(W390=0,"",ROUNDUP(W390/H390,0)*0.00753),"")</f>
        <v>0.27861000000000002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64.523809523809518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66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0.49698000000000003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271</v>
      </c>
      <c r="W402" s="347">
        <f>IFERROR(SUM(W388:W400),"0")</f>
        <v>277.20000000000005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hidden="1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idden="1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hidden="1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7.7</v>
      </c>
      <c r="W437" s="346">
        <f>IFERROR(IF(V437="",0,CEILING((V437/$H437),1)*$H437),"")</f>
        <v>7.92</v>
      </c>
      <c r="X437" s="36">
        <f>IFERROR(IF(W437=0,"",ROUNDUP(W437/H437,0)*0.00627),"")</f>
        <v>3.7620000000000001E-2</v>
      </c>
      <c r="Y437" s="56"/>
      <c r="Z437" s="57"/>
      <c r="AD437" s="58"/>
      <c r="BA437" s="296" t="s">
        <v>1</v>
      </c>
    </row>
    <row r="438" spans="1:53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5.833333333333333</v>
      </c>
      <c r="W438" s="347">
        <f>IFERROR(W437/H437,"0")</f>
        <v>6</v>
      </c>
      <c r="X438" s="347">
        <f>IFERROR(IF(X437="",0,X437),"0")</f>
        <v>3.7620000000000001E-2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7.7</v>
      </c>
      <c r="W439" s="347">
        <f>IFERROR(SUM(W437:W437),"0")</f>
        <v>7.92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300</v>
      </c>
      <c r="W449" s="346">
        <f t="shared" si="21"/>
        <v>300.96000000000004</v>
      </c>
      <c r="X449" s="36">
        <f t="shared" si="22"/>
        <v>0.68171999999999999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228</v>
      </c>
      <c r="W450" s="346">
        <f t="shared" si="21"/>
        <v>232.32000000000002</v>
      </c>
      <c r="X450" s="36">
        <f t="shared" si="22"/>
        <v>0.52624000000000004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133</v>
      </c>
      <c r="W452" s="346">
        <f t="shared" si="21"/>
        <v>137.28</v>
      </c>
      <c r="X452" s="36">
        <f t="shared" si="22"/>
        <v>0.31096000000000001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125.18939393939394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127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1.51892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661</v>
      </c>
      <c r="W461" s="347">
        <f>IFERROR(SUM(W447:W459),"0")</f>
        <v>670.56000000000006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hidden="1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0</v>
      </c>
      <c r="W463" s="346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159</v>
      </c>
      <c r="W464" s="346">
        <f>IFERROR(IF(V464="",0,CEILING((V464/$H464),1)*$H464),"")</f>
        <v>162</v>
      </c>
      <c r="X464" s="36">
        <f>IFERROR(IF(W464=0,"",ROUNDUP(W464/H464,0)*0.00937),"")</f>
        <v>0.42164999999999997</v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44.166666666666664</v>
      </c>
      <c r="W465" s="347">
        <f>IFERROR(W463/H463,"0")+IFERROR(W464/H464,"0")</f>
        <v>45</v>
      </c>
      <c r="X465" s="347">
        <f>IFERROR(IF(X463="",0,X463),"0")+IFERROR(IF(X464="",0,X464),"0")</f>
        <v>0.42164999999999997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159</v>
      </c>
      <c r="W466" s="347">
        <f>IFERROR(SUM(W463:W464),"0")</f>
        <v>162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187</v>
      </c>
      <c r="W468" s="346">
        <f t="shared" ref="W468:W473" si="23">IFERROR(IF(V468="",0,CEILING((V468/$H468),1)*$H468),"")</f>
        <v>190.08</v>
      </c>
      <c r="X468" s="36">
        <f>IFERROR(IF(W468=0,"",ROUNDUP(W468/H468,0)*0.01196),"")</f>
        <v>0.43056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32</v>
      </c>
      <c r="W469" s="346">
        <f t="shared" si="23"/>
        <v>36.96</v>
      </c>
      <c r="X469" s="36">
        <f>IFERROR(IF(W469=0,"",ROUNDUP(W469/H469,0)*0.01196),"")</f>
        <v>8.3720000000000003E-2</v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0</v>
      </c>
      <c r="W470" s="346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41.477272727272727</v>
      </c>
      <c r="W474" s="347">
        <f>IFERROR(W468/H468,"0")+IFERROR(W469/H469,"0")+IFERROR(W470/H470,"0")+IFERROR(W471/H471,"0")+IFERROR(W472/H472,"0")+IFERROR(W473/H473,"0")</f>
        <v>43</v>
      </c>
      <c r="X474" s="347">
        <f>IFERROR(IF(X468="",0,X468),"0")+IFERROR(IF(X469="",0,X469),"0")+IFERROR(IF(X470="",0,X470),"0")+IFERROR(IF(X471="",0,X471),"0")+IFERROR(IF(X472="",0,X472),"0")+IFERROR(IF(X473="",0,X473),"0")</f>
        <v>0.51427999999999996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219</v>
      </c>
      <c r="W475" s="347">
        <f>IFERROR(SUM(W468:W473),"0")</f>
        <v>227.04000000000002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12350.2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12537.52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13006.491820274236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13204.019999999999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22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13556.491820274236</v>
      </c>
      <c r="W515" s="347">
        <f>GrossWeightTotalR+PalletQtyTotalR*25</f>
        <v>13779.019999999999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1655.6522245846961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1682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25.741350000000004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43.2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1636.6000000000001</v>
      </c>
      <c r="F522" s="46">
        <f>IFERROR(W130*1,"0")+IFERROR(W131*1,"0")+IFERROR(W132*1,"0")+IFERROR(W133*1,"0")</f>
        <v>258.89999999999998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291.90000000000003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1541.6999999999998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871.80000000000007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206.7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4919.3999999999996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1422.6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277.20000000000005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7.92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1059.6000000000001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58,00"/>
        <filter val="1 118,00"/>
        <filter val="1 264,00"/>
        <filter val="1 360,00"/>
        <filter val="1 655,65"/>
        <filter val="1 996,00"/>
        <filter val="10,00"/>
        <filter val="101,00"/>
        <filter val="107,00"/>
        <filter val="110,00"/>
        <filter val="118,00"/>
        <filter val="12 350,20"/>
        <filter val="12,00"/>
        <filter val="12,95"/>
        <filter val="123,29"/>
        <filter val="125,19"/>
        <filter val="127,00"/>
        <filter val="13 006,49"/>
        <filter val="13 556,49"/>
        <filter val="13,00"/>
        <filter val="13,89"/>
        <filter val="133,00"/>
        <filter val="139,00"/>
        <filter val="148,00"/>
        <filter val="150,00"/>
        <filter val="153,00"/>
        <filter val="154,00"/>
        <filter val="159,00"/>
        <filter val="16,00"/>
        <filter val="162,05"/>
        <filter val="18,00"/>
        <filter val="183,00"/>
        <filter val="187,00"/>
        <filter val="190,00"/>
        <filter val="191,00"/>
        <filter val="200,00"/>
        <filter val="203,50"/>
        <filter val="212,00"/>
        <filter val="219,00"/>
        <filter val="22"/>
        <filter val="222,00"/>
        <filter val="228,00"/>
        <filter val="250,00"/>
        <filter val="254,93"/>
        <filter val="26,19"/>
        <filter val="26,36"/>
        <filter val="260,00"/>
        <filter val="271,00"/>
        <filter val="284,00"/>
        <filter val="3 824,00"/>
        <filter val="3,43"/>
        <filter val="3,50"/>
        <filter val="300,00"/>
        <filter val="31,00"/>
        <filter val="319,18"/>
        <filter val="32,00"/>
        <filter val="34,00"/>
        <filter val="357,00"/>
        <filter val="37,00"/>
        <filter val="38,00"/>
        <filter val="386,00"/>
        <filter val="39,00"/>
        <filter val="39,31"/>
        <filter val="400,00"/>
        <filter val="41,48"/>
        <filter val="44,17"/>
        <filter val="451,00"/>
        <filter val="46,03"/>
        <filter val="47,00"/>
        <filter val="5,42"/>
        <filter val="5,71"/>
        <filter val="5,83"/>
        <filter val="507,00"/>
        <filter val="563,00"/>
        <filter val="58,07"/>
        <filter val="64,52"/>
        <filter val="661,00"/>
        <filter val="7,70"/>
        <filter val="710,00"/>
        <filter val="744,00"/>
        <filter val="78,00"/>
        <filter val="83,52"/>
        <filter val="86,00"/>
        <filter val="871,00"/>
        <filter val="91,90"/>
        <filter val="92,23"/>
        <filter val="97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2024-03-14T11:07:00Z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