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D3C64C-2A61-4CC1-B7AC-5B37DF3A23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8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N221" i="1"/>
  <c r="V217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66" i="1" s="1"/>
  <c r="X22" i="1"/>
  <c r="X23" i="1" s="1"/>
  <c r="W22" i="1"/>
  <c r="W264" i="1" s="1"/>
  <c r="N22" i="1"/>
  <c r="H10" i="1"/>
  <c r="A9" i="1"/>
  <c r="A10" i="1" s="1"/>
  <c r="D7" i="1"/>
  <c r="O6" i="1"/>
  <c r="N2" i="1"/>
  <c r="V262" i="1" l="1"/>
  <c r="W32" i="1"/>
  <c r="W41" i="1"/>
  <c r="X46" i="1"/>
  <c r="W47" i="1"/>
  <c r="X56" i="1"/>
  <c r="X62" i="1"/>
  <c r="W63" i="1"/>
  <c r="X129" i="1"/>
  <c r="W134" i="1"/>
  <c r="W140" i="1"/>
  <c r="W148" i="1"/>
  <c r="W153" i="1"/>
  <c r="W160" i="1"/>
  <c r="W178" i="1"/>
  <c r="X184" i="1"/>
  <c r="W185" i="1"/>
  <c r="W199" i="1"/>
  <c r="W233" i="1"/>
  <c r="X32" i="1"/>
  <c r="X40" i="1"/>
  <c r="W40" i="1"/>
  <c r="W46" i="1"/>
  <c r="W56" i="1"/>
  <c r="W62" i="1"/>
  <c r="W73" i="1"/>
  <c r="W83" i="1"/>
  <c r="W91" i="1"/>
  <c r="X90" i="1"/>
  <c r="W105" i="1"/>
  <c r="W118" i="1"/>
  <c r="W129" i="1"/>
  <c r="X148" i="1"/>
  <c r="X153" i="1"/>
  <c r="W154" i="1"/>
  <c r="X160" i="1"/>
  <c r="W165" i="1"/>
  <c r="W170" i="1"/>
  <c r="X177" i="1"/>
  <c r="W177" i="1"/>
  <c r="W184" i="1"/>
  <c r="W192" i="1"/>
  <c r="X191" i="1"/>
  <c r="X199" i="1"/>
  <c r="W204" i="1"/>
  <c r="X210" i="1"/>
  <c r="W211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3" i="1"/>
  <c r="W265" i="1" s="1"/>
  <c r="X267" i="1" l="1"/>
  <c r="W262" i="1"/>
  <c r="A275" i="1"/>
  <c r="W266" i="1"/>
  <c r="B275" i="1" s="1"/>
  <c r="C275" i="1"/>
</calcChain>
</file>

<file path=xl/sharedStrings.xml><?xml version="1.0" encoding="utf-8"?>
<sst xmlns="http://schemas.openxmlformats.org/spreadsheetml/2006/main" count="965" uniqueCount="373">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</sst>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372</v>
      </c>
      <c r="I5" s="195"/>
      <c r="J5" s="195"/>
      <c r="K5" s="195"/>
      <c r="L5" s="196"/>
      <c r="N5" s="25" t="s">
        <v>10</v>
      </c>
      <c r="O5" s="303">
        <v>45369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349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Понедельник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/>
      <c r="E8" s="227"/>
      <c r="F8" s="227"/>
      <c r="G8" s="227"/>
      <c r="H8" s="227"/>
      <c r="I8" s="227"/>
      <c r="J8" s="227"/>
      <c r="K8" s="227"/>
      <c r="L8" s="228"/>
      <c r="N8" s="25" t="s">
        <v>19</v>
      </c>
      <c r="O8" s="223">
        <v>0.375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20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24"/>
      <c r="S10" s="25" t="s">
        <v>22</v>
      </c>
      <c r="T10" s="205" t="s">
        <v>23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29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35</v>
      </c>
      <c r="B17" s="200" t="s">
        <v>36</v>
      </c>
      <c r="C17" s="251" t="s">
        <v>37</v>
      </c>
      <c r="D17" s="200" t="s">
        <v>38</v>
      </c>
      <c r="E17" s="235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34"/>
      <c r="P17" s="234"/>
      <c r="Q17" s="234"/>
      <c r="R17" s="235"/>
      <c r="S17" s="349" t="s">
        <v>48</v>
      </c>
      <c r="T17" s="209"/>
      <c r="U17" s="200" t="s">
        <v>49</v>
      </c>
      <c r="V17" s="200" t="s">
        <v>50</v>
      </c>
      <c r="W17" s="178" t="s">
        <v>51</v>
      </c>
      <c r="X17" s="200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3"/>
      <c r="BA17" s="211" t="s">
        <v>56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57</v>
      </c>
      <c r="T18" s="161" t="s">
        <v>58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59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66</v>
      </c>
      <c r="O23" s="169"/>
      <c r="P23" s="169"/>
      <c r="Q23" s="169"/>
      <c r="R23" s="169"/>
      <c r="S23" s="169"/>
      <c r="T23" s="170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66</v>
      </c>
      <c r="O24" s="169"/>
      <c r="P24" s="169"/>
      <c r="Q24" s="169"/>
      <c r="R24" s="169"/>
      <c r="S24" s="169"/>
      <c r="T24" s="170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68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65</v>
      </c>
      <c r="V30" s="164">
        <v>16</v>
      </c>
      <c r="W30" s="165">
        <f>IFERROR(IF(V30="","",V30),"")</f>
        <v>16</v>
      </c>
      <c r="X30" s="37">
        <f>IFERROR(IF(V30="","",V30*0.00936),"")</f>
        <v>0.14976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65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66</v>
      </c>
      <c r="O32" s="169"/>
      <c r="P32" s="169"/>
      <c r="Q32" s="169"/>
      <c r="R32" s="169"/>
      <c r="S32" s="169"/>
      <c r="T32" s="170"/>
      <c r="U32" s="38" t="s">
        <v>65</v>
      </c>
      <c r="V32" s="166">
        <f>IFERROR(SUM(V28:V31),"0")</f>
        <v>16</v>
      </c>
      <c r="W32" s="166">
        <f>IFERROR(SUM(W28:W31),"0")</f>
        <v>16</v>
      </c>
      <c r="X32" s="166">
        <f>IFERROR(IF(X28="",0,X28),"0")+IFERROR(IF(X29="",0,X29),"0")+IFERROR(IF(X30="",0,X30),"0")+IFERROR(IF(X31="",0,X31),"0")</f>
        <v>0.14976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66</v>
      </c>
      <c r="O33" s="169"/>
      <c r="P33" s="169"/>
      <c r="Q33" s="169"/>
      <c r="R33" s="169"/>
      <c r="S33" s="169"/>
      <c r="T33" s="170"/>
      <c r="U33" s="38" t="s">
        <v>67</v>
      </c>
      <c r="V33" s="166">
        <f>IFERROR(SUMPRODUCT(V28:V31*H28:H31),"0")</f>
        <v>24</v>
      </c>
      <c r="W33" s="166">
        <f>IFERROR(SUMPRODUCT(W28:W31*H28:H31),"0")</f>
        <v>24</v>
      </c>
      <c r="X33" s="38"/>
      <c r="Y33" s="167"/>
      <c r="Z33" s="167"/>
    </row>
    <row r="34" spans="1:53" ht="16.5" hidden="1" customHeight="1" x14ac:dyDescent="0.25">
      <c r="A34" s="191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82" t="s">
        <v>86</v>
      </c>
      <c r="O37" s="176"/>
      <c r="P37" s="176"/>
      <c r="Q37" s="176"/>
      <c r="R37" s="172"/>
      <c r="S37" s="35"/>
      <c r="T37" s="35"/>
      <c r="U37" s="36" t="s">
        <v>65</v>
      </c>
      <c r="V37" s="164">
        <v>15</v>
      </c>
      <c r="W37" s="165">
        <f>IFERROR(IF(V37="","",V37),"")</f>
        <v>15</v>
      </c>
      <c r="X37" s="37">
        <f>IFERROR(IF(V37="","",V37*0.0155),"")</f>
        <v>0.23249999999999998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65</v>
      </c>
      <c r="V38" s="164">
        <v>11</v>
      </c>
      <c r="W38" s="165">
        <f>IFERROR(IF(V38="","",V38),"")</f>
        <v>11</v>
      </c>
      <c r="X38" s="37">
        <f>IFERROR(IF(V38="","",V38*0.0155),"")</f>
        <v>0.17049999999999998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65</v>
      </c>
      <c r="V39" s="164">
        <v>8</v>
      </c>
      <c r="W39" s="165">
        <f>IFERROR(IF(V39="","",V39),"")</f>
        <v>8</v>
      </c>
      <c r="X39" s="37">
        <f>IFERROR(IF(V39="","",V39*0.0155),"")</f>
        <v>0.124</v>
      </c>
      <c r="Y39" s="57"/>
      <c r="Z39" s="58"/>
      <c r="AD39" s="62"/>
      <c r="BA39" s="71" t="s">
        <v>1</v>
      </c>
    </row>
    <row r="40" spans="1:53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66</v>
      </c>
      <c r="O40" s="169"/>
      <c r="P40" s="169"/>
      <c r="Q40" s="169"/>
      <c r="R40" s="169"/>
      <c r="S40" s="169"/>
      <c r="T40" s="170"/>
      <c r="U40" s="38" t="s">
        <v>65</v>
      </c>
      <c r="V40" s="166">
        <f>IFERROR(SUM(V36:V39),"0")</f>
        <v>34</v>
      </c>
      <c r="W40" s="166">
        <f>IFERROR(SUM(W36:W39),"0")</f>
        <v>34</v>
      </c>
      <c r="X40" s="166">
        <f>IFERROR(IF(X36="",0,X36),"0")+IFERROR(IF(X37="",0,X37),"0")+IFERROR(IF(X38="",0,X38),"0")+IFERROR(IF(X39="",0,X39),"0")</f>
        <v>0.52699999999999991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66</v>
      </c>
      <c r="O41" s="169"/>
      <c r="P41" s="169"/>
      <c r="Q41" s="169"/>
      <c r="R41" s="169"/>
      <c r="S41" s="169"/>
      <c r="T41" s="170"/>
      <c r="U41" s="38" t="s">
        <v>67</v>
      </c>
      <c r="V41" s="166">
        <f>IFERROR(SUMPRODUCT(V36:V39*H36:H39),"0")</f>
        <v>204</v>
      </c>
      <c r="W41" s="166">
        <f>IFERROR(SUMPRODUCT(W36:W39*H36:H39),"0")</f>
        <v>204</v>
      </c>
      <c r="X41" s="38"/>
      <c r="Y41" s="167"/>
      <c r="Z41" s="167"/>
    </row>
    <row r="42" spans="1:53" ht="16.5" hidden="1" customHeight="1" x14ac:dyDescent="0.25">
      <c r="A42" s="191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65</v>
      </c>
      <c r="V44" s="164">
        <v>17</v>
      </c>
      <c r="W44" s="165">
        <f>IFERROR(IF(V44="","",V44),"")</f>
        <v>17</v>
      </c>
      <c r="X44" s="37">
        <f>IFERROR(IF(V44="","",V44*0.0095),"")</f>
        <v>0.1615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66</v>
      </c>
      <c r="O46" s="169"/>
      <c r="P46" s="169"/>
      <c r="Q46" s="169"/>
      <c r="R46" s="169"/>
      <c r="S46" s="169"/>
      <c r="T46" s="170"/>
      <c r="U46" s="38" t="s">
        <v>65</v>
      </c>
      <c r="V46" s="166">
        <f>IFERROR(SUM(V44:V45),"0")</f>
        <v>17</v>
      </c>
      <c r="W46" s="166">
        <f>IFERROR(SUM(W44:W45),"0")</f>
        <v>17</v>
      </c>
      <c r="X46" s="166">
        <f>IFERROR(IF(X44="",0,X44),"0")+IFERROR(IF(X45="",0,X45),"0")</f>
        <v>0.1615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66</v>
      </c>
      <c r="O47" s="169"/>
      <c r="P47" s="169"/>
      <c r="Q47" s="169"/>
      <c r="R47" s="169"/>
      <c r="S47" s="169"/>
      <c r="T47" s="170"/>
      <c r="U47" s="38" t="s">
        <v>67</v>
      </c>
      <c r="V47" s="166">
        <f>IFERROR(SUMPRODUCT(V44:V45*H44:H45),"0")</f>
        <v>20.399999999999999</v>
      </c>
      <c r="W47" s="166">
        <f>IFERROR(SUMPRODUCT(W44:W45*H44:H45),"0")</f>
        <v>20.399999999999999</v>
      </c>
      <c r="X47" s="38"/>
      <c r="Y47" s="167"/>
      <c r="Z47" s="167"/>
    </row>
    <row r="48" spans="1:53" ht="16.5" hidden="1" customHeight="1" x14ac:dyDescent="0.25">
      <c r="A48" s="191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65</v>
      </c>
      <c r="V50" s="164">
        <v>1</v>
      </c>
      <c r="W50" s="165">
        <f t="shared" ref="W50:W55" si="0">IFERROR(IF(V50="","",V50),"")</f>
        <v>1</v>
      </c>
      <c r="X50" s="37">
        <f t="shared" ref="X50:X55" si="1">IFERROR(IF(V50="","",V50*0.0155),"")</f>
        <v>1.55E-2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65</v>
      </c>
      <c r="V51" s="164">
        <v>25</v>
      </c>
      <c r="W51" s="165">
        <f t="shared" si="0"/>
        <v>25</v>
      </c>
      <c r="X51" s="37">
        <f t="shared" si="1"/>
        <v>0.38750000000000001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65</v>
      </c>
      <c r="V52" s="164">
        <v>1</v>
      </c>
      <c r="W52" s="165">
        <f t="shared" si="0"/>
        <v>1</v>
      </c>
      <c r="X52" s="37">
        <f t="shared" si="1"/>
        <v>1.55E-2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65</v>
      </c>
      <c r="V54" s="164">
        <v>3</v>
      </c>
      <c r="W54" s="165">
        <f t="shared" si="0"/>
        <v>3</v>
      </c>
      <c r="X54" s="37">
        <f t="shared" si="1"/>
        <v>4.65E-2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66</v>
      </c>
      <c r="O56" s="169"/>
      <c r="P56" s="169"/>
      <c r="Q56" s="169"/>
      <c r="R56" s="169"/>
      <c r="S56" s="169"/>
      <c r="T56" s="170"/>
      <c r="U56" s="38" t="s">
        <v>65</v>
      </c>
      <c r="V56" s="166">
        <f>IFERROR(SUM(V50:V55),"0")</f>
        <v>30</v>
      </c>
      <c r="W56" s="166">
        <f>IFERROR(SUM(W50:W55),"0")</f>
        <v>30</v>
      </c>
      <c r="X56" s="166">
        <f>IFERROR(IF(X50="",0,X50),"0")+IFERROR(IF(X51="",0,X51),"0")+IFERROR(IF(X52="",0,X52),"0")+IFERROR(IF(X53="",0,X53),"0")+IFERROR(IF(X54="",0,X54),"0")+IFERROR(IF(X55="",0,X55),"0")</f>
        <v>0.46500000000000002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66</v>
      </c>
      <c r="O57" s="169"/>
      <c r="P57" s="169"/>
      <c r="Q57" s="169"/>
      <c r="R57" s="169"/>
      <c r="S57" s="169"/>
      <c r="T57" s="170"/>
      <c r="U57" s="38" t="s">
        <v>67</v>
      </c>
      <c r="V57" s="166">
        <f>IFERROR(SUMPRODUCT(V50:V55*H50:H55),"0")</f>
        <v>214.39999999999998</v>
      </c>
      <c r="W57" s="166">
        <f>IFERROR(SUMPRODUCT(W50:W55*H50:H55),"0")</f>
        <v>214.39999999999998</v>
      </c>
      <c r="X57" s="38"/>
      <c r="Y57" s="167"/>
      <c r="Z57" s="167"/>
    </row>
    <row r="58" spans="1:53" ht="16.5" hidden="1" customHeight="1" x14ac:dyDescent="0.25">
      <c r="A58" s="191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65</v>
      </c>
      <c r="V61" s="164">
        <v>49</v>
      </c>
      <c r="W61" s="165">
        <f>IFERROR(IF(V61="","",V61),"")</f>
        <v>49</v>
      </c>
      <c r="X61" s="37">
        <f>IFERROR(IF(V61="","",V61*0.00866),"")</f>
        <v>0.42433999999999994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66</v>
      </c>
      <c r="O62" s="169"/>
      <c r="P62" s="169"/>
      <c r="Q62" s="169"/>
      <c r="R62" s="169"/>
      <c r="S62" s="169"/>
      <c r="T62" s="170"/>
      <c r="U62" s="38" t="s">
        <v>65</v>
      </c>
      <c r="V62" s="166">
        <f>IFERROR(SUM(V60:V61),"0")</f>
        <v>49</v>
      </c>
      <c r="W62" s="166">
        <f>IFERROR(SUM(W60:W61),"0")</f>
        <v>49</v>
      </c>
      <c r="X62" s="166">
        <f>IFERROR(IF(X60="",0,X60),"0")+IFERROR(IF(X61="",0,X61),"0")</f>
        <v>0.42433999999999994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66</v>
      </c>
      <c r="O63" s="169"/>
      <c r="P63" s="169"/>
      <c r="Q63" s="169"/>
      <c r="R63" s="169"/>
      <c r="S63" s="169"/>
      <c r="T63" s="170"/>
      <c r="U63" s="38" t="s">
        <v>67</v>
      </c>
      <c r="V63" s="166">
        <f>IFERROR(SUMPRODUCT(V60:V61*H60:H61),"0")</f>
        <v>245</v>
      </c>
      <c r="W63" s="166">
        <f>IFERROR(SUMPRODUCT(W60:W61*H60:H61),"0")</f>
        <v>245</v>
      </c>
      <c r="X63" s="38"/>
      <c r="Y63" s="167"/>
      <c r="Z63" s="167"/>
    </row>
    <row r="64" spans="1:53" ht="16.5" hidden="1" customHeight="1" x14ac:dyDescent="0.25">
      <c r="A64" s="191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65</v>
      </c>
      <c r="V66" s="164">
        <v>19</v>
      </c>
      <c r="W66" s="165">
        <f>IFERROR(IF(V66="","",V66),"")</f>
        <v>19</v>
      </c>
      <c r="X66" s="37">
        <f>IFERROR(IF(V66="","",V66*0.01788),"")</f>
        <v>0.33972000000000002</v>
      </c>
      <c r="Y66" s="57"/>
      <c r="Z66" s="58"/>
      <c r="AD66" s="62"/>
      <c r="BA66" s="82" t="s">
        <v>74</v>
      </c>
    </row>
    <row r="67" spans="1:53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66</v>
      </c>
      <c r="O67" s="169"/>
      <c r="P67" s="169"/>
      <c r="Q67" s="169"/>
      <c r="R67" s="169"/>
      <c r="S67" s="169"/>
      <c r="T67" s="170"/>
      <c r="U67" s="38" t="s">
        <v>65</v>
      </c>
      <c r="V67" s="166">
        <f>IFERROR(SUM(V66:V66),"0")</f>
        <v>19</v>
      </c>
      <c r="W67" s="166">
        <f>IFERROR(SUM(W66:W66),"0")</f>
        <v>19</v>
      </c>
      <c r="X67" s="166">
        <f>IFERROR(IF(X66="",0,X66),"0")</f>
        <v>0.33972000000000002</v>
      </c>
      <c r="Y67" s="167"/>
      <c r="Z67" s="167"/>
    </row>
    <row r="68" spans="1:53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66</v>
      </c>
      <c r="O68" s="169"/>
      <c r="P68" s="169"/>
      <c r="Q68" s="169"/>
      <c r="R68" s="169"/>
      <c r="S68" s="169"/>
      <c r="T68" s="170"/>
      <c r="U68" s="38" t="s">
        <v>67</v>
      </c>
      <c r="V68" s="166">
        <f>IFERROR(SUMPRODUCT(V66:V66*H66:H66),"0")</f>
        <v>68.400000000000006</v>
      </c>
      <c r="W68" s="166">
        <f>IFERROR(SUMPRODUCT(W66:W66*H66:H66),"0")</f>
        <v>68.400000000000006</v>
      </c>
      <c r="X68" s="38"/>
      <c r="Y68" s="167"/>
      <c r="Z68" s="167"/>
    </row>
    <row r="69" spans="1:53" ht="16.5" hidden="1" customHeight="1" x14ac:dyDescent="0.25">
      <c r="A69" s="191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65</v>
      </c>
      <c r="V71" s="164">
        <v>12</v>
      </c>
      <c r="W71" s="165">
        <f>IFERROR(IF(V71="","",V71),"")</f>
        <v>12</v>
      </c>
      <c r="X71" s="37">
        <f>IFERROR(IF(V71="","",V71*0.01788),"")</f>
        <v>0.21456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65</v>
      </c>
      <c r="V72" s="164">
        <v>7</v>
      </c>
      <c r="W72" s="165">
        <f>IFERROR(IF(V72="","",V72),"")</f>
        <v>7</v>
      </c>
      <c r="X72" s="37">
        <f>IFERROR(IF(V72="","",V72*0.01788),"")</f>
        <v>0.12515999999999999</v>
      </c>
      <c r="Y72" s="57"/>
      <c r="Z72" s="58"/>
      <c r="AD72" s="62"/>
      <c r="BA72" s="84" t="s">
        <v>74</v>
      </c>
    </row>
    <row r="73" spans="1:53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66</v>
      </c>
      <c r="O73" s="169"/>
      <c r="P73" s="169"/>
      <c r="Q73" s="169"/>
      <c r="R73" s="169"/>
      <c r="S73" s="169"/>
      <c r="T73" s="170"/>
      <c r="U73" s="38" t="s">
        <v>65</v>
      </c>
      <c r="V73" s="166">
        <f>IFERROR(SUM(V71:V72),"0")</f>
        <v>19</v>
      </c>
      <c r="W73" s="166">
        <f>IFERROR(SUM(W71:W72),"0")</f>
        <v>19</v>
      </c>
      <c r="X73" s="166">
        <f>IFERROR(IF(X71="",0,X71),"0")+IFERROR(IF(X72="",0,X72),"0")</f>
        <v>0.33972000000000002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66</v>
      </c>
      <c r="O74" s="169"/>
      <c r="P74" s="169"/>
      <c r="Q74" s="169"/>
      <c r="R74" s="169"/>
      <c r="S74" s="169"/>
      <c r="T74" s="170"/>
      <c r="U74" s="38" t="s">
        <v>67</v>
      </c>
      <c r="V74" s="166">
        <f>IFERROR(SUMPRODUCT(V71:V72*H71:H72),"0")</f>
        <v>68.400000000000006</v>
      </c>
      <c r="W74" s="166">
        <f>IFERROR(SUMPRODUCT(W71:W72*H71:H72),"0")</f>
        <v>68.400000000000006</v>
      </c>
      <c r="X74" s="38"/>
      <c r="Y74" s="167"/>
      <c r="Z74" s="167"/>
    </row>
    <row r="75" spans="1:53" ht="16.5" hidden="1" customHeight="1" x14ac:dyDescent="0.25">
      <c r="A75" s="191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65</v>
      </c>
      <c r="V78" s="164">
        <v>1</v>
      </c>
      <c r="W78" s="165">
        <f t="shared" si="2"/>
        <v>1</v>
      </c>
      <c r="X78" s="37">
        <f t="shared" si="3"/>
        <v>1.788E-2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65</v>
      </c>
      <c r="V79" s="164">
        <v>49</v>
      </c>
      <c r="W79" s="165">
        <f t="shared" si="2"/>
        <v>49</v>
      </c>
      <c r="X79" s="37">
        <f t="shared" si="3"/>
        <v>0.87612000000000001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65</v>
      </c>
      <c r="V81" s="164">
        <v>18</v>
      </c>
      <c r="W81" s="165">
        <f t="shared" si="2"/>
        <v>18</v>
      </c>
      <c r="X81" s="37">
        <f t="shared" si="3"/>
        <v>0.32184000000000001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65</v>
      </c>
      <c r="V82" s="164">
        <v>50</v>
      </c>
      <c r="W82" s="165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74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66</v>
      </c>
      <c r="O83" s="169"/>
      <c r="P83" s="169"/>
      <c r="Q83" s="169"/>
      <c r="R83" s="169"/>
      <c r="S83" s="169"/>
      <c r="T83" s="170"/>
      <c r="U83" s="38" t="s">
        <v>65</v>
      </c>
      <c r="V83" s="166">
        <f>IFERROR(SUM(V77:V82),"0")</f>
        <v>118</v>
      </c>
      <c r="W83" s="166">
        <f>IFERROR(SUM(W77:W82),"0")</f>
        <v>118</v>
      </c>
      <c r="X83" s="166">
        <f>IFERROR(IF(X77="",0,X77),"0")+IFERROR(IF(X78="",0,X78),"0")+IFERROR(IF(X79="",0,X79),"0")+IFERROR(IF(X80="",0,X80),"0")+IFERROR(IF(X81="",0,X81),"0")+IFERROR(IF(X82="",0,X82),"0")</f>
        <v>2.1098400000000002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66</v>
      </c>
      <c r="O84" s="169"/>
      <c r="P84" s="169"/>
      <c r="Q84" s="169"/>
      <c r="R84" s="169"/>
      <c r="S84" s="169"/>
      <c r="T84" s="170"/>
      <c r="U84" s="38" t="s">
        <v>67</v>
      </c>
      <c r="V84" s="166">
        <f>IFERROR(SUMPRODUCT(V77:V82*H77:H82),"0")</f>
        <v>429.12</v>
      </c>
      <c r="W84" s="166">
        <f>IFERROR(SUMPRODUCT(W77:W82*H77:H82),"0")</f>
        <v>429.12</v>
      </c>
      <c r="X84" s="38"/>
      <c r="Y84" s="167"/>
      <c r="Z84" s="167"/>
    </row>
    <row r="85" spans="1:53" ht="16.5" hidden="1" customHeight="1" x14ac:dyDescent="0.25">
      <c r="A85" s="191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66</v>
      </c>
      <c r="O90" s="169"/>
      <c r="P90" s="169"/>
      <c r="Q90" s="169"/>
      <c r="R90" s="169"/>
      <c r="S90" s="169"/>
      <c r="T90" s="170"/>
      <c r="U90" s="38" t="s">
        <v>65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66</v>
      </c>
      <c r="O91" s="169"/>
      <c r="P91" s="169"/>
      <c r="Q91" s="169"/>
      <c r="R91" s="169"/>
      <c r="S91" s="169"/>
      <c r="T91" s="170"/>
      <c r="U91" s="38" t="s">
        <v>67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hidden="1" customHeight="1" x14ac:dyDescent="0.25">
      <c r="A92" s="191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65</v>
      </c>
      <c r="V94" s="164">
        <v>8</v>
      </c>
      <c r="W94" s="165">
        <f>IFERROR(IF(V94="","",V94),"")</f>
        <v>8</v>
      </c>
      <c r="X94" s="37">
        <f>IFERROR(IF(V94="","",V94*0.0155),"")</f>
        <v>0.124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65</v>
      </c>
      <c r="V95" s="164">
        <v>9</v>
      </c>
      <c r="W95" s="165">
        <f>IFERROR(IF(V95="","",V95),"")</f>
        <v>9</v>
      </c>
      <c r="X95" s="37">
        <f>IFERROR(IF(V95="","",V95*0.0155),"")</f>
        <v>0.13950000000000001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65</v>
      </c>
      <c r="V96" s="164">
        <v>1</v>
      </c>
      <c r="W96" s="165">
        <f>IFERROR(IF(V96="","",V96),"")</f>
        <v>1</v>
      </c>
      <c r="X96" s="37">
        <f>IFERROR(IF(V96="","",V96*0.0155),"")</f>
        <v>1.55E-2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65</v>
      </c>
      <c r="V97" s="164">
        <v>42</v>
      </c>
      <c r="W97" s="165">
        <f>IFERROR(IF(V97="","",V97),"")</f>
        <v>42</v>
      </c>
      <c r="X97" s="37">
        <f>IFERROR(IF(V97="","",V97*0.0155),"")</f>
        <v>0.65100000000000002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66</v>
      </c>
      <c r="O99" s="169"/>
      <c r="P99" s="169"/>
      <c r="Q99" s="169"/>
      <c r="R99" s="169"/>
      <c r="S99" s="169"/>
      <c r="T99" s="170"/>
      <c r="U99" s="38" t="s">
        <v>65</v>
      </c>
      <c r="V99" s="166">
        <f>IFERROR(SUM(V94:V98),"0")</f>
        <v>60</v>
      </c>
      <c r="W99" s="166">
        <f>IFERROR(SUM(W94:W98),"0")</f>
        <v>60</v>
      </c>
      <c r="X99" s="166">
        <f>IFERROR(IF(X94="",0,X94),"0")+IFERROR(IF(X95="",0,X95),"0")+IFERROR(IF(X96="",0,X96),"0")+IFERROR(IF(X97="",0,X97),"0")+IFERROR(IF(X98="",0,X98),"0")</f>
        <v>0.93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66</v>
      </c>
      <c r="O100" s="169"/>
      <c r="P100" s="169"/>
      <c r="Q100" s="169"/>
      <c r="R100" s="169"/>
      <c r="S100" s="169"/>
      <c r="T100" s="170"/>
      <c r="U100" s="38" t="s">
        <v>67</v>
      </c>
      <c r="V100" s="166">
        <f>IFERROR(SUMPRODUCT(V94:V98*H94:H98),"0")</f>
        <v>429.12</v>
      </c>
      <c r="W100" s="166">
        <f>IFERROR(SUMPRODUCT(W94:W98*H94:H98),"0")</f>
        <v>429.12</v>
      </c>
      <c r="X100" s="38"/>
      <c r="Y100" s="167"/>
      <c r="Z100" s="167"/>
    </row>
    <row r="101" spans="1:53" ht="16.5" hidden="1" customHeight="1" x14ac:dyDescent="0.25">
      <c r="A101" s="191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65</v>
      </c>
      <c r="V103" s="164">
        <v>50</v>
      </c>
      <c r="W103" s="165">
        <f>IFERROR(IF(V103="","",V103),"")</f>
        <v>50</v>
      </c>
      <c r="X103" s="37">
        <f>IFERROR(IF(V103="","",V103*0.01788),"")</f>
        <v>0.89400000000000002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65</v>
      </c>
      <c r="V104" s="164">
        <v>52</v>
      </c>
      <c r="W104" s="165">
        <f>IFERROR(IF(V104="","",V104),"")</f>
        <v>52</v>
      </c>
      <c r="X104" s="37">
        <f>IFERROR(IF(V104="","",V104*0.01788),"")</f>
        <v>0.92976000000000003</v>
      </c>
      <c r="Y104" s="57"/>
      <c r="Z104" s="58"/>
      <c r="AD104" s="62"/>
      <c r="BA104" s="100" t="s">
        <v>74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66</v>
      </c>
      <c r="O105" s="169"/>
      <c r="P105" s="169"/>
      <c r="Q105" s="169"/>
      <c r="R105" s="169"/>
      <c r="S105" s="169"/>
      <c r="T105" s="170"/>
      <c r="U105" s="38" t="s">
        <v>65</v>
      </c>
      <c r="V105" s="166">
        <f>IFERROR(SUM(V103:V104),"0")</f>
        <v>102</v>
      </c>
      <c r="W105" s="166">
        <f>IFERROR(SUM(W103:W104),"0")</f>
        <v>102</v>
      </c>
      <c r="X105" s="166">
        <f>IFERROR(IF(X103="",0,X103),"0")+IFERROR(IF(X104="",0,X104),"0")</f>
        <v>1.82376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66</v>
      </c>
      <c r="O106" s="169"/>
      <c r="P106" s="169"/>
      <c r="Q106" s="169"/>
      <c r="R106" s="169"/>
      <c r="S106" s="169"/>
      <c r="T106" s="170"/>
      <c r="U106" s="38" t="s">
        <v>67</v>
      </c>
      <c r="V106" s="166">
        <f>IFERROR(SUMPRODUCT(V103:V104*H103:H104),"0")</f>
        <v>306</v>
      </c>
      <c r="W106" s="166">
        <f>IFERROR(SUMPRODUCT(W103:W104*H103:H104),"0")</f>
        <v>306</v>
      </c>
      <c r="X106" s="38"/>
      <c r="Y106" s="167"/>
      <c r="Z106" s="167"/>
    </row>
    <row r="107" spans="1:53" ht="16.5" hidden="1" customHeight="1" x14ac:dyDescent="0.25">
      <c r="A107" s="191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65</v>
      </c>
      <c r="V109" s="164">
        <v>22</v>
      </c>
      <c r="W109" s="165">
        <f>IFERROR(IF(V109="","",V109),"")</f>
        <v>22</v>
      </c>
      <c r="X109" s="37">
        <f>IFERROR(IF(V109="","",V109*0.01788),"")</f>
        <v>0.39335999999999999</v>
      </c>
      <c r="Y109" s="57"/>
      <c r="Z109" s="58"/>
      <c r="AD109" s="62"/>
      <c r="BA109" s="101" t="s">
        <v>74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66</v>
      </c>
      <c r="O110" s="169"/>
      <c r="P110" s="169"/>
      <c r="Q110" s="169"/>
      <c r="R110" s="169"/>
      <c r="S110" s="169"/>
      <c r="T110" s="170"/>
      <c r="U110" s="38" t="s">
        <v>65</v>
      </c>
      <c r="V110" s="166">
        <f>IFERROR(SUM(V109:V109),"0")</f>
        <v>22</v>
      </c>
      <c r="W110" s="166">
        <f>IFERROR(SUM(W109:W109),"0")</f>
        <v>22</v>
      </c>
      <c r="X110" s="166">
        <f>IFERROR(IF(X109="",0,X109),"0")</f>
        <v>0.39335999999999999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66</v>
      </c>
      <c r="O111" s="169"/>
      <c r="P111" s="169"/>
      <c r="Q111" s="169"/>
      <c r="R111" s="169"/>
      <c r="S111" s="169"/>
      <c r="T111" s="170"/>
      <c r="U111" s="38" t="s">
        <v>67</v>
      </c>
      <c r="V111" s="166">
        <f>IFERROR(SUMPRODUCT(V109:V109*H109:H109),"0")</f>
        <v>66</v>
      </c>
      <c r="W111" s="166">
        <f>IFERROR(SUMPRODUCT(W109:W109*H109:H109),"0")</f>
        <v>66</v>
      </c>
      <c r="X111" s="38"/>
      <c r="Y111" s="167"/>
      <c r="Z111" s="167"/>
    </row>
    <row r="112" spans="1:53" ht="16.5" hidden="1" customHeight="1" x14ac:dyDescent="0.25">
      <c r="A112" s="191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65</v>
      </c>
      <c r="V117" s="164">
        <v>1</v>
      </c>
      <c r="W117" s="165">
        <f>IFERROR(IF(V117="","",V117),"")</f>
        <v>1</v>
      </c>
      <c r="X117" s="37">
        <f>IFERROR(IF(V117="","",V117*0.01788),"")</f>
        <v>1.788E-2</v>
      </c>
      <c r="Y117" s="57"/>
      <c r="Z117" s="58"/>
      <c r="AD117" s="62"/>
      <c r="BA117" s="105" t="s">
        <v>74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66</v>
      </c>
      <c r="O118" s="169"/>
      <c r="P118" s="169"/>
      <c r="Q118" s="169"/>
      <c r="R118" s="169"/>
      <c r="S118" s="169"/>
      <c r="T118" s="170"/>
      <c r="U118" s="38" t="s">
        <v>65</v>
      </c>
      <c r="V118" s="166">
        <f>IFERROR(SUM(V114:V117),"0")</f>
        <v>1</v>
      </c>
      <c r="W118" s="166">
        <f>IFERROR(SUM(W114:W117),"0")</f>
        <v>1</v>
      </c>
      <c r="X118" s="166">
        <f>IFERROR(IF(X114="",0,X114),"0")+IFERROR(IF(X115="",0,X115),"0")+IFERROR(IF(X116="",0,X116),"0")+IFERROR(IF(X117="",0,X117),"0")</f>
        <v>1.788E-2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66</v>
      </c>
      <c r="O119" s="169"/>
      <c r="P119" s="169"/>
      <c r="Q119" s="169"/>
      <c r="R119" s="169"/>
      <c r="S119" s="169"/>
      <c r="T119" s="170"/>
      <c r="U119" s="38" t="s">
        <v>67</v>
      </c>
      <c r="V119" s="166">
        <f>IFERROR(SUMPRODUCT(V114:V117*H114:H117),"0")</f>
        <v>3</v>
      </c>
      <c r="W119" s="166">
        <f>IFERROR(SUMPRODUCT(W114:W117*H114:H117),"0")</f>
        <v>3</v>
      </c>
      <c r="X119" s="38"/>
      <c r="Y119" s="167"/>
      <c r="Z119" s="167"/>
    </row>
    <row r="120" spans="1:53" ht="16.5" hidden="1" customHeight="1" x14ac:dyDescent="0.25">
      <c r="A120" s="191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65</v>
      </c>
      <c r="V122" s="164">
        <v>12</v>
      </c>
      <c r="W122" s="165">
        <f>IFERROR(IF(V122="","",V122),"")</f>
        <v>12</v>
      </c>
      <c r="X122" s="37">
        <f>IFERROR(IF(V122="","",V122*0.01788),"")</f>
        <v>0.21456</v>
      </c>
      <c r="Y122" s="57"/>
      <c r="Z122" s="58"/>
      <c r="AD122" s="62"/>
      <c r="BA122" s="106" t="s">
        <v>74</v>
      </c>
    </row>
    <row r="123" spans="1:53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66</v>
      </c>
      <c r="O123" s="169"/>
      <c r="P123" s="169"/>
      <c r="Q123" s="169"/>
      <c r="R123" s="169"/>
      <c r="S123" s="169"/>
      <c r="T123" s="170"/>
      <c r="U123" s="38" t="s">
        <v>65</v>
      </c>
      <c r="V123" s="166">
        <f>IFERROR(SUM(V122:V122),"0")</f>
        <v>12</v>
      </c>
      <c r="W123" s="166">
        <f>IFERROR(SUM(W122:W122),"0")</f>
        <v>12</v>
      </c>
      <c r="X123" s="166">
        <f>IFERROR(IF(X122="",0,X122),"0")</f>
        <v>0.21456</v>
      </c>
      <c r="Y123" s="167"/>
      <c r="Z123" s="167"/>
    </row>
    <row r="124" spans="1:53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66</v>
      </c>
      <c r="O124" s="169"/>
      <c r="P124" s="169"/>
      <c r="Q124" s="169"/>
      <c r="R124" s="169"/>
      <c r="S124" s="169"/>
      <c r="T124" s="170"/>
      <c r="U124" s="38" t="s">
        <v>67</v>
      </c>
      <c r="V124" s="166">
        <f>IFERROR(SUMPRODUCT(V122:V122*H122:H122),"0")</f>
        <v>36</v>
      </c>
      <c r="W124" s="166">
        <f>IFERROR(SUMPRODUCT(W122:W122*H122:H122),"0")</f>
        <v>36</v>
      </c>
      <c r="X124" s="38"/>
      <c r="Y124" s="167"/>
      <c r="Z124" s="167"/>
    </row>
    <row r="125" spans="1:53" ht="16.5" hidden="1" customHeight="1" x14ac:dyDescent="0.25">
      <c r="A125" s="191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65</v>
      </c>
      <c r="V128" s="164">
        <v>10</v>
      </c>
      <c r="W128" s="165">
        <f>IFERROR(IF(V128="","",V128),"")</f>
        <v>10</v>
      </c>
      <c r="X128" s="37">
        <f>IFERROR(IF(V128="","",V128*0.01157),"")</f>
        <v>0.1157</v>
      </c>
      <c r="Y128" s="57"/>
      <c r="Z128" s="58"/>
      <c r="AD128" s="62"/>
      <c r="BA128" s="108" t="s">
        <v>74</v>
      </c>
    </row>
    <row r="129" spans="1:53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66</v>
      </c>
      <c r="O129" s="169"/>
      <c r="P129" s="169"/>
      <c r="Q129" s="169"/>
      <c r="R129" s="169"/>
      <c r="S129" s="169"/>
      <c r="T129" s="170"/>
      <c r="U129" s="38" t="s">
        <v>65</v>
      </c>
      <c r="V129" s="166">
        <f>IFERROR(SUM(V127:V128),"0")</f>
        <v>10</v>
      </c>
      <c r="W129" s="166">
        <f>IFERROR(SUM(W127:W128),"0")</f>
        <v>10</v>
      </c>
      <c r="X129" s="166">
        <f>IFERROR(IF(X127="",0,X127),"0")+IFERROR(IF(X128="",0,X128),"0")</f>
        <v>0.1157</v>
      </c>
      <c r="Y129" s="167"/>
      <c r="Z129" s="167"/>
    </row>
    <row r="130" spans="1:53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66</v>
      </c>
      <c r="O130" s="169"/>
      <c r="P130" s="169"/>
      <c r="Q130" s="169"/>
      <c r="R130" s="169"/>
      <c r="S130" s="169"/>
      <c r="T130" s="170"/>
      <c r="U130" s="38" t="s">
        <v>67</v>
      </c>
      <c r="V130" s="166">
        <f>IFERROR(SUMPRODUCT(V127:V128*H127:H128),"0")</f>
        <v>16</v>
      </c>
      <c r="W130" s="166">
        <f>IFERROR(SUMPRODUCT(W127:W128*H127:H128),"0")</f>
        <v>16</v>
      </c>
      <c r="X130" s="38"/>
      <c r="Y130" s="167"/>
      <c r="Z130" s="167"/>
    </row>
    <row r="131" spans="1:53" ht="16.5" hidden="1" customHeight="1" x14ac:dyDescent="0.25">
      <c r="A131" s="191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66</v>
      </c>
      <c r="O134" s="169"/>
      <c r="P134" s="169"/>
      <c r="Q134" s="169"/>
      <c r="R134" s="169"/>
      <c r="S134" s="169"/>
      <c r="T134" s="170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66</v>
      </c>
      <c r="O135" s="169"/>
      <c r="P135" s="169"/>
      <c r="Q135" s="169"/>
      <c r="R135" s="169"/>
      <c r="S135" s="169"/>
      <c r="T135" s="170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190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66</v>
      </c>
      <c r="O140" s="169"/>
      <c r="P140" s="169"/>
      <c r="Q140" s="169"/>
      <c r="R140" s="169"/>
      <c r="S140" s="169"/>
      <c r="T140" s="170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66</v>
      </c>
      <c r="O141" s="169"/>
      <c r="P141" s="169"/>
      <c r="Q141" s="169"/>
      <c r="R141" s="169"/>
      <c r="S141" s="169"/>
      <c r="T141" s="170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92" t="s">
        <v>197</v>
      </c>
      <c r="O144" s="176"/>
      <c r="P144" s="176"/>
      <c r="Q144" s="176"/>
      <c r="R144" s="172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200</v>
      </c>
      <c r="O145" s="176"/>
      <c r="P145" s="176"/>
      <c r="Q145" s="176"/>
      <c r="R145" s="172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97" t="s">
        <v>205</v>
      </c>
      <c r="O147" s="176"/>
      <c r="P147" s="176"/>
      <c r="Q147" s="176"/>
      <c r="R147" s="172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66</v>
      </c>
      <c r="O148" s="169"/>
      <c r="P148" s="169"/>
      <c r="Q148" s="169"/>
      <c r="R148" s="169"/>
      <c r="S148" s="169"/>
      <c r="T148" s="170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hidden="1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66</v>
      </c>
      <c r="O149" s="169"/>
      <c r="P149" s="169"/>
      <c r="Q149" s="169"/>
      <c r="R149" s="169"/>
      <c r="S149" s="169"/>
      <c r="T149" s="170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hidden="1" customHeight="1" x14ac:dyDescent="0.25">
      <c r="A150" s="187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66</v>
      </c>
      <c r="O153" s="169"/>
      <c r="P153" s="169"/>
      <c r="Q153" s="169"/>
      <c r="R153" s="169"/>
      <c r="S153" s="169"/>
      <c r="T153" s="170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66</v>
      </c>
      <c r="O154" s="169"/>
      <c r="P154" s="169"/>
      <c r="Q154" s="169"/>
      <c r="R154" s="169"/>
      <c r="S154" s="169"/>
      <c r="T154" s="170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211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65</v>
      </c>
      <c r="V158" s="164">
        <v>36</v>
      </c>
      <c r="W158" s="165">
        <f>IFERROR(IF(V158="","",V158),"")</f>
        <v>36</v>
      </c>
      <c r="X158" s="37">
        <f>IFERROR(IF(V158="","",V158*0.01788),"")</f>
        <v>0.64368000000000003</v>
      </c>
      <c r="Y158" s="57"/>
      <c r="Z158" s="58"/>
      <c r="AD158" s="62"/>
      <c r="BA158" s="117" t="s">
        <v>74</v>
      </c>
    </row>
    <row r="159" spans="1:53" ht="27" hidden="1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65</v>
      </c>
      <c r="V159" s="164">
        <v>0</v>
      </c>
      <c r="W159" s="165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66</v>
      </c>
      <c r="O160" s="169"/>
      <c r="P160" s="169"/>
      <c r="Q160" s="169"/>
      <c r="R160" s="169"/>
      <c r="S160" s="169"/>
      <c r="T160" s="170"/>
      <c r="U160" s="38" t="s">
        <v>65</v>
      </c>
      <c r="V160" s="166">
        <f>IFERROR(SUM(V158:V159),"0")</f>
        <v>36</v>
      </c>
      <c r="W160" s="166">
        <f>IFERROR(SUM(W158:W159),"0")</f>
        <v>36</v>
      </c>
      <c r="X160" s="166">
        <f>IFERROR(IF(X158="",0,X158),"0")+IFERROR(IF(X159="",0,X159),"0")</f>
        <v>0.64368000000000003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66</v>
      </c>
      <c r="O161" s="169"/>
      <c r="P161" s="169"/>
      <c r="Q161" s="169"/>
      <c r="R161" s="169"/>
      <c r="S161" s="169"/>
      <c r="T161" s="170"/>
      <c r="U161" s="38" t="s">
        <v>67</v>
      </c>
      <c r="V161" s="166">
        <f>IFERROR(SUMPRODUCT(V158:V159*H158:H159),"0")</f>
        <v>108</v>
      </c>
      <c r="W161" s="166">
        <f>IFERROR(SUMPRODUCT(W158:W159*H158:H159),"0")</f>
        <v>108</v>
      </c>
      <c r="X161" s="38"/>
      <c r="Y161" s="167"/>
      <c r="Z161" s="167"/>
    </row>
    <row r="162" spans="1:53" ht="16.5" hidden="1" customHeight="1" x14ac:dyDescent="0.25">
      <c r="A162" s="191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65</v>
      </c>
      <c r="V164" s="164">
        <v>15</v>
      </c>
      <c r="W164" s="165">
        <f>IFERROR(IF(V164="","",V164),"")</f>
        <v>15</v>
      </c>
      <c r="X164" s="37">
        <f>IFERROR(IF(V164="","",V164*0.01157),"")</f>
        <v>0.17355000000000001</v>
      </c>
      <c r="Y164" s="57"/>
      <c r="Z164" s="58"/>
      <c r="AD164" s="62"/>
      <c r="BA164" s="119" t="s">
        <v>74</v>
      </c>
    </row>
    <row r="165" spans="1:53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66</v>
      </c>
      <c r="O165" s="169"/>
      <c r="P165" s="169"/>
      <c r="Q165" s="169"/>
      <c r="R165" s="169"/>
      <c r="S165" s="169"/>
      <c r="T165" s="170"/>
      <c r="U165" s="38" t="s">
        <v>65</v>
      </c>
      <c r="V165" s="166">
        <f>IFERROR(SUM(V164:V164),"0")</f>
        <v>15</v>
      </c>
      <c r="W165" s="166">
        <f>IFERROR(SUM(W164:W164),"0")</f>
        <v>15</v>
      </c>
      <c r="X165" s="166">
        <f>IFERROR(IF(X164="",0,X164),"0")</f>
        <v>0.17355000000000001</v>
      </c>
      <c r="Y165" s="167"/>
      <c r="Z165" s="167"/>
    </row>
    <row r="166" spans="1:53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66</v>
      </c>
      <c r="O166" s="169"/>
      <c r="P166" s="169"/>
      <c r="Q166" s="169"/>
      <c r="R166" s="169"/>
      <c r="S166" s="169"/>
      <c r="T166" s="170"/>
      <c r="U166" s="38" t="s">
        <v>67</v>
      </c>
      <c r="V166" s="166">
        <f>IFERROR(SUMPRODUCT(V164:V164*H164:H164),"0")</f>
        <v>24</v>
      </c>
      <c r="W166" s="166">
        <f>IFERROR(SUMPRODUCT(W164:W164*H164:H164),"0")</f>
        <v>24</v>
      </c>
      <c r="X166" s="38"/>
      <c r="Y166" s="167"/>
      <c r="Z166" s="167"/>
    </row>
    <row r="167" spans="1:53" ht="16.5" hidden="1" customHeight="1" x14ac:dyDescent="0.25">
      <c r="A167" s="191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66</v>
      </c>
      <c r="O170" s="169"/>
      <c r="P170" s="169"/>
      <c r="Q170" s="169"/>
      <c r="R170" s="169"/>
      <c r="S170" s="169"/>
      <c r="T170" s="170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66</v>
      </c>
      <c r="O171" s="169"/>
      <c r="P171" s="169"/>
      <c r="Q171" s="169"/>
      <c r="R171" s="169"/>
      <c r="S171" s="169"/>
      <c r="T171" s="170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65</v>
      </c>
      <c r="V176" s="164">
        <v>8</v>
      </c>
      <c r="W176" s="165">
        <f>IFERROR(IF(V176="","",V176),"")</f>
        <v>8</v>
      </c>
      <c r="X176" s="37">
        <f>IFERROR(IF(V176="","",V176*0.01788),"")</f>
        <v>0.14304</v>
      </c>
      <c r="Y176" s="57"/>
      <c r="Z176" s="58"/>
      <c r="AD176" s="62"/>
      <c r="BA176" s="123" t="s">
        <v>74</v>
      </c>
    </row>
    <row r="177" spans="1:53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66</v>
      </c>
      <c r="O177" s="169"/>
      <c r="P177" s="169"/>
      <c r="Q177" s="169"/>
      <c r="R177" s="169"/>
      <c r="S177" s="169"/>
      <c r="T177" s="170"/>
      <c r="U177" s="38" t="s">
        <v>65</v>
      </c>
      <c r="V177" s="166">
        <f>IFERROR(SUM(V174:V176),"0")</f>
        <v>8</v>
      </c>
      <c r="W177" s="166">
        <f>IFERROR(SUM(W174:W176),"0")</f>
        <v>8</v>
      </c>
      <c r="X177" s="166">
        <f>IFERROR(IF(X174="",0,X174),"0")+IFERROR(IF(X175="",0,X175),"0")+IFERROR(IF(X176="",0,X176),"0")</f>
        <v>0.14304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66</v>
      </c>
      <c r="O178" s="169"/>
      <c r="P178" s="169"/>
      <c r="Q178" s="169"/>
      <c r="R178" s="169"/>
      <c r="S178" s="169"/>
      <c r="T178" s="170"/>
      <c r="U178" s="38" t="s">
        <v>67</v>
      </c>
      <c r="V178" s="166">
        <f>IFERROR(SUMPRODUCT(V174:V176*H174:H176),"0")</f>
        <v>24</v>
      </c>
      <c r="W178" s="166">
        <f>IFERROR(SUMPRODUCT(W174:W176*H174:H176),"0")</f>
        <v>24</v>
      </c>
      <c r="X178" s="38"/>
      <c r="Y178" s="167"/>
      <c r="Z178" s="167"/>
    </row>
    <row r="179" spans="1:53" ht="27.75" hidden="1" customHeight="1" x14ac:dyDescent="0.2">
      <c r="A179" s="213" t="s">
        <v>232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66</v>
      </c>
      <c r="O184" s="169"/>
      <c r="P184" s="169"/>
      <c r="Q184" s="169"/>
      <c r="R184" s="169"/>
      <c r="S184" s="169"/>
      <c r="T184" s="170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66</v>
      </c>
      <c r="O185" s="169"/>
      <c r="P185" s="169"/>
      <c r="Q185" s="169"/>
      <c r="R185" s="169"/>
      <c r="S185" s="169"/>
      <c r="T185" s="170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65</v>
      </c>
      <c r="V188" s="164">
        <v>37</v>
      </c>
      <c r="W188" s="165">
        <f>IFERROR(IF(V188="","",V188),"")</f>
        <v>37</v>
      </c>
      <c r="X188" s="37">
        <f>IFERROR(IF(V188="","",V188*0.0155),"")</f>
        <v>0.57350000000000001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66</v>
      </c>
      <c r="O191" s="169"/>
      <c r="P191" s="169"/>
      <c r="Q191" s="169"/>
      <c r="R191" s="169"/>
      <c r="S191" s="169"/>
      <c r="T191" s="170"/>
      <c r="U191" s="38" t="s">
        <v>65</v>
      </c>
      <c r="V191" s="166">
        <f>IFERROR(SUM(V188:V190),"0")</f>
        <v>37</v>
      </c>
      <c r="W191" s="166">
        <f>IFERROR(SUM(W188:W190),"0")</f>
        <v>37</v>
      </c>
      <c r="X191" s="166">
        <f>IFERROR(IF(X188="",0,X188),"0")+IFERROR(IF(X189="",0,X189),"0")+IFERROR(IF(X190="",0,X190),"0")</f>
        <v>0.57350000000000001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66</v>
      </c>
      <c r="O192" s="169"/>
      <c r="P192" s="169"/>
      <c r="Q192" s="169"/>
      <c r="R192" s="169"/>
      <c r="S192" s="169"/>
      <c r="T192" s="170"/>
      <c r="U192" s="38" t="s">
        <v>67</v>
      </c>
      <c r="V192" s="166">
        <f>IFERROR(SUMPRODUCT(V188:V190*H188:H190),"0")</f>
        <v>207.2</v>
      </c>
      <c r="W192" s="166">
        <f>IFERROR(SUMPRODUCT(W188:W190*H188:H190),"0")</f>
        <v>207.2</v>
      </c>
      <c r="X192" s="38"/>
      <c r="Y192" s="167"/>
      <c r="Z192" s="167"/>
    </row>
    <row r="193" spans="1:53" ht="16.5" hidden="1" customHeight="1" x14ac:dyDescent="0.25">
      <c r="A193" s="191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hidden="1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hidden="1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66</v>
      </c>
      <c r="O199" s="169"/>
      <c r="P199" s="169"/>
      <c r="Q199" s="169"/>
      <c r="R199" s="169"/>
      <c r="S199" s="169"/>
      <c r="T199" s="170"/>
      <c r="U199" s="38" t="s">
        <v>65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hidden="1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66</v>
      </c>
      <c r="O200" s="169"/>
      <c r="P200" s="169"/>
      <c r="Q200" s="169"/>
      <c r="R200" s="169"/>
      <c r="S200" s="169"/>
      <c r="T200" s="170"/>
      <c r="U200" s="38" t="s">
        <v>67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hidden="1" customHeight="1" x14ac:dyDescent="0.25">
      <c r="A201" s="191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66</v>
      </c>
      <c r="O204" s="169"/>
      <c r="P204" s="169"/>
      <c r="Q204" s="169"/>
      <c r="R204" s="169"/>
      <c r="S204" s="169"/>
      <c r="T204" s="170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66</v>
      </c>
      <c r="O205" s="169"/>
      <c r="P205" s="169"/>
      <c r="Q205" s="169"/>
      <c r="R205" s="169"/>
      <c r="S205" s="169"/>
      <c r="T205" s="170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66</v>
      </c>
      <c r="O210" s="169"/>
      <c r="P210" s="169"/>
      <c r="Q210" s="169"/>
      <c r="R210" s="169"/>
      <c r="S210" s="169"/>
      <c r="T210" s="170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66</v>
      </c>
      <c r="O211" s="169"/>
      <c r="P211" s="169"/>
      <c r="Q211" s="169"/>
      <c r="R211" s="169"/>
      <c r="S211" s="169"/>
      <c r="T211" s="170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262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66</v>
      </c>
      <c r="O216" s="169"/>
      <c r="P216" s="169"/>
      <c r="Q216" s="169"/>
      <c r="R216" s="169"/>
      <c r="S216" s="169"/>
      <c r="T216" s="170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66</v>
      </c>
      <c r="O217" s="169"/>
      <c r="P217" s="169"/>
      <c r="Q217" s="169"/>
      <c r="R217" s="169"/>
      <c r="S217" s="169"/>
      <c r="T217" s="170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266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hidden="1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65</v>
      </c>
      <c r="V221" s="164">
        <v>0</v>
      </c>
      <c r="W221" s="165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7" t="s">
        <v>1</v>
      </c>
    </row>
    <row r="222" spans="1:53" hidden="1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66</v>
      </c>
      <c r="O222" s="169"/>
      <c r="P222" s="169"/>
      <c r="Q222" s="169"/>
      <c r="R222" s="169"/>
      <c r="S222" s="169"/>
      <c r="T222" s="170"/>
      <c r="U222" s="38" t="s">
        <v>65</v>
      </c>
      <c r="V222" s="166">
        <f>IFERROR(SUM(V221:V221),"0")</f>
        <v>0</v>
      </c>
      <c r="W222" s="166">
        <f>IFERROR(SUM(W221:W221),"0")</f>
        <v>0</v>
      </c>
      <c r="X222" s="166">
        <f>IFERROR(IF(X221="",0,X221),"0")</f>
        <v>0</v>
      </c>
      <c r="Y222" s="167"/>
      <c r="Z222" s="167"/>
    </row>
    <row r="223" spans="1:53" hidden="1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66</v>
      </c>
      <c r="O223" s="169"/>
      <c r="P223" s="169"/>
      <c r="Q223" s="169"/>
      <c r="R223" s="169"/>
      <c r="S223" s="169"/>
      <c r="T223" s="170"/>
      <c r="U223" s="38" t="s">
        <v>67</v>
      </c>
      <c r="V223" s="166">
        <f>IFERROR(SUMPRODUCT(V221:V221*H221:H221),"0")</f>
        <v>0</v>
      </c>
      <c r="W223" s="166">
        <f>IFERROR(SUMPRODUCT(W221:W221*H221:H221),"0")</f>
        <v>0</v>
      </c>
      <c r="X223" s="38"/>
      <c r="Y223" s="167"/>
      <c r="Z223" s="167"/>
    </row>
    <row r="224" spans="1:53" ht="16.5" hidden="1" customHeight="1" x14ac:dyDescent="0.25">
      <c r="A224" s="191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66</v>
      </c>
      <c r="O227" s="169"/>
      <c r="P227" s="169"/>
      <c r="Q227" s="169"/>
      <c r="R227" s="169"/>
      <c r="S227" s="169"/>
      <c r="T227" s="170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66</v>
      </c>
      <c r="O228" s="169"/>
      <c r="P228" s="169"/>
      <c r="Q228" s="169"/>
      <c r="R228" s="169"/>
      <c r="S228" s="169"/>
      <c r="T228" s="170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273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96" t="s">
        <v>277</v>
      </c>
      <c r="O232" s="176"/>
      <c r="P232" s="176"/>
      <c r="Q232" s="176"/>
      <c r="R232" s="172"/>
      <c r="S232" s="35"/>
      <c r="T232" s="35"/>
      <c r="U232" s="36" t="s">
        <v>65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74</v>
      </c>
    </row>
    <row r="233" spans="1:53" hidden="1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66</v>
      </c>
      <c r="O233" s="169"/>
      <c r="P233" s="169"/>
      <c r="Q233" s="169"/>
      <c r="R233" s="169"/>
      <c r="S233" s="169"/>
      <c r="T233" s="170"/>
      <c r="U233" s="38" t="s">
        <v>65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66</v>
      </c>
      <c r="O234" s="169"/>
      <c r="P234" s="169"/>
      <c r="Q234" s="169"/>
      <c r="R234" s="169"/>
      <c r="S234" s="169"/>
      <c r="T234" s="170"/>
      <c r="U234" s="38" t="s">
        <v>67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7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8" t="s">
        <v>280</v>
      </c>
      <c r="O236" s="176"/>
      <c r="P236" s="176"/>
      <c r="Q236" s="176"/>
      <c r="R236" s="172"/>
      <c r="S236" s="35"/>
      <c r="T236" s="35"/>
      <c r="U236" s="36" t="s">
        <v>65</v>
      </c>
      <c r="V236" s="164">
        <v>16</v>
      </c>
      <c r="W236" s="165">
        <f>IFERROR(IF(V236="","",V236),"")</f>
        <v>16</v>
      </c>
      <c r="X236" s="37">
        <f>IFERROR(IF(V236="","",V236*0.0155),"")</f>
        <v>0.248</v>
      </c>
      <c r="Y236" s="57"/>
      <c r="Z236" s="58"/>
      <c r="AD236" s="62"/>
      <c r="BA236" s="140" t="s">
        <v>74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66</v>
      </c>
      <c r="O237" s="169"/>
      <c r="P237" s="169"/>
      <c r="Q237" s="169"/>
      <c r="R237" s="169"/>
      <c r="S237" s="169"/>
      <c r="T237" s="170"/>
      <c r="U237" s="38" t="s">
        <v>65</v>
      </c>
      <c r="V237" s="166">
        <f>IFERROR(SUM(V236:V236),"0")</f>
        <v>16</v>
      </c>
      <c r="W237" s="166">
        <f>IFERROR(SUM(W236:W236),"0")</f>
        <v>16</v>
      </c>
      <c r="X237" s="166">
        <f>IFERROR(IF(X236="",0,X236),"0")</f>
        <v>0.248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66</v>
      </c>
      <c r="O238" s="169"/>
      <c r="P238" s="169"/>
      <c r="Q238" s="169"/>
      <c r="R238" s="169"/>
      <c r="S238" s="169"/>
      <c r="T238" s="170"/>
      <c r="U238" s="38" t="s">
        <v>67</v>
      </c>
      <c r="V238" s="166">
        <f>IFERROR(SUMPRODUCT(V236:V236*H236:H236),"0")</f>
        <v>96</v>
      </c>
      <c r="W238" s="166">
        <f>IFERROR(SUMPRODUCT(W236:W236*H236:H236),"0")</f>
        <v>96</v>
      </c>
      <c r="X238" s="38"/>
      <c r="Y238" s="167"/>
      <c r="Z238" s="167"/>
    </row>
    <row r="239" spans="1:53" ht="14.25" hidden="1" customHeight="1" x14ac:dyDescent="0.25">
      <c r="A239" s="187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95" t="s">
        <v>283</v>
      </c>
      <c r="O240" s="176"/>
      <c r="P240" s="176"/>
      <c r="Q240" s="176"/>
      <c r="R240" s="172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3" t="s">
        <v>286</v>
      </c>
      <c r="O241" s="176"/>
      <c r="P241" s="176"/>
      <c r="Q241" s="176"/>
      <c r="R241" s="172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7" t="s">
        <v>289</v>
      </c>
      <c r="O242" s="176"/>
      <c r="P242" s="176"/>
      <c r="Q242" s="176"/>
      <c r="R242" s="172"/>
      <c r="S242" s="35"/>
      <c r="T242" s="35"/>
      <c r="U242" s="36" t="s">
        <v>65</v>
      </c>
      <c r="V242" s="164">
        <v>57</v>
      </c>
      <c r="W242" s="165">
        <f>IFERROR(IF(V242="","",V242),"")</f>
        <v>57</v>
      </c>
      <c r="X242" s="37">
        <f>IFERROR(IF(V242="","",V242*0.0155),"")</f>
        <v>0.88349999999999995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0" t="s">
        <v>292</v>
      </c>
      <c r="O243" s="176"/>
      <c r="P243" s="176"/>
      <c r="Q243" s="176"/>
      <c r="R243" s="172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66</v>
      </c>
      <c r="O244" s="169"/>
      <c r="P244" s="169"/>
      <c r="Q244" s="169"/>
      <c r="R244" s="169"/>
      <c r="S244" s="169"/>
      <c r="T244" s="170"/>
      <c r="U244" s="38" t="s">
        <v>65</v>
      </c>
      <c r="V244" s="166">
        <f>IFERROR(SUM(V240:V243),"0")</f>
        <v>57</v>
      </c>
      <c r="W244" s="166">
        <f>IFERROR(SUM(W240:W243),"0")</f>
        <v>57</v>
      </c>
      <c r="X244" s="166">
        <f>IFERROR(IF(X240="",0,X240),"0")+IFERROR(IF(X241="",0,X241),"0")+IFERROR(IF(X242="",0,X242),"0")+IFERROR(IF(X243="",0,X243),"0")</f>
        <v>0.88349999999999995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66</v>
      </c>
      <c r="O245" s="169"/>
      <c r="P245" s="169"/>
      <c r="Q245" s="169"/>
      <c r="R245" s="169"/>
      <c r="S245" s="169"/>
      <c r="T245" s="170"/>
      <c r="U245" s="38" t="s">
        <v>67</v>
      </c>
      <c r="V245" s="166">
        <f>IFERROR(SUMPRODUCT(V240:V243*H240:H243),"0")</f>
        <v>285</v>
      </c>
      <c r="W245" s="166">
        <f>IFERROR(SUMPRODUCT(W240:W243*H240:H243),"0")</f>
        <v>285</v>
      </c>
      <c r="X245" s="38"/>
      <c r="Y245" s="167"/>
      <c r="Z245" s="167"/>
    </row>
    <row r="246" spans="1:53" ht="14.25" hidden="1" customHeight="1" x14ac:dyDescent="0.25">
      <c r="A246" s="187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2" t="s">
        <v>295</v>
      </c>
      <c r="O247" s="176"/>
      <c r="P247" s="176"/>
      <c r="Q247" s="176"/>
      <c r="R247" s="172"/>
      <c r="S247" s="35"/>
      <c r="T247" s="35"/>
      <c r="U247" s="36" t="s">
        <v>65</v>
      </c>
      <c r="V247" s="164">
        <v>32</v>
      </c>
      <c r="W247" s="165">
        <f t="shared" ref="W247:W259" si="4">IFERROR(IF(V247="","",V247),"")</f>
        <v>32</v>
      </c>
      <c r="X247" s="37">
        <f>IFERROR(IF(V247="","",V247*0.00936),"")</f>
        <v>0.29952000000000001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51" t="s">
        <v>298</v>
      </c>
      <c r="O248" s="176"/>
      <c r="P248" s="176"/>
      <c r="Q248" s="176"/>
      <c r="R248" s="172"/>
      <c r="S248" s="35"/>
      <c r="T248" s="35"/>
      <c r="U248" s="36" t="s">
        <v>65</v>
      </c>
      <c r="V248" s="164">
        <v>14</v>
      </c>
      <c r="W248" s="165">
        <f t="shared" si="4"/>
        <v>14</v>
      </c>
      <c r="X248" s="37">
        <f>IFERROR(IF(V248="","",V248*0.00936),"")</f>
        <v>0.13103999999999999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50" t="s">
        <v>301</v>
      </c>
      <c r="O249" s="176"/>
      <c r="P249" s="176"/>
      <c r="Q249" s="176"/>
      <c r="R249" s="172"/>
      <c r="S249" s="35"/>
      <c r="T249" s="35"/>
      <c r="U249" s="36" t="s">
        <v>65</v>
      </c>
      <c r="V249" s="164">
        <v>86</v>
      </c>
      <c r="W249" s="165">
        <f t="shared" si="4"/>
        <v>86</v>
      </c>
      <c r="X249" s="37">
        <f>IFERROR(IF(V249="","",V249*0.00936),"")</f>
        <v>0.80496000000000001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2" t="s">
        <v>304</v>
      </c>
      <c r="O250" s="176"/>
      <c r="P250" s="176"/>
      <c r="Q250" s="176"/>
      <c r="R250" s="172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5" t="s">
        <v>307</v>
      </c>
      <c r="O251" s="176"/>
      <c r="P251" s="176"/>
      <c r="Q251" s="176"/>
      <c r="R251" s="172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204" t="s">
        <v>310</v>
      </c>
      <c r="O252" s="176"/>
      <c r="P252" s="176"/>
      <c r="Q252" s="176"/>
      <c r="R252" s="172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8" t="s">
        <v>313</v>
      </c>
      <c r="O253" s="176"/>
      <c r="P253" s="176"/>
      <c r="Q253" s="176"/>
      <c r="R253" s="172"/>
      <c r="S253" s="35"/>
      <c r="T253" s="35"/>
      <c r="U253" s="36" t="s">
        <v>65</v>
      </c>
      <c r="V253" s="164">
        <v>29</v>
      </c>
      <c r="W253" s="165">
        <f t="shared" si="4"/>
        <v>29</v>
      </c>
      <c r="X253" s="37">
        <f>IFERROR(IF(V253="","",V253*0.00936),"")</f>
        <v>0.27144000000000001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17" t="s">
        <v>316</v>
      </c>
      <c r="O254" s="176"/>
      <c r="P254" s="176"/>
      <c r="Q254" s="176"/>
      <c r="R254" s="172"/>
      <c r="S254" s="35"/>
      <c r="T254" s="35"/>
      <c r="U254" s="36" t="s">
        <v>65</v>
      </c>
      <c r="V254" s="164">
        <v>15</v>
      </c>
      <c r="W254" s="165">
        <f t="shared" si="4"/>
        <v>15</v>
      </c>
      <c r="X254" s="37">
        <f>IFERROR(IF(V254="","",V254*0.0155),"")</f>
        <v>0.23249999999999998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6" t="s">
        <v>319</v>
      </c>
      <c r="O255" s="176"/>
      <c r="P255" s="176"/>
      <c r="Q255" s="176"/>
      <c r="R255" s="172"/>
      <c r="S255" s="35"/>
      <c r="T255" s="35"/>
      <c r="U255" s="36" t="s">
        <v>65</v>
      </c>
      <c r="V255" s="164">
        <v>37</v>
      </c>
      <c r="W255" s="165">
        <f t="shared" si="4"/>
        <v>37</v>
      </c>
      <c r="X255" s="37">
        <f>IFERROR(IF(V255="","",V255*0.00936),"")</f>
        <v>0.34632000000000002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23" t="s">
        <v>322</v>
      </c>
      <c r="O256" s="176"/>
      <c r="P256" s="176"/>
      <c r="Q256" s="176"/>
      <c r="R256" s="172"/>
      <c r="S256" s="35"/>
      <c r="T256" s="35"/>
      <c r="U256" s="36" t="s">
        <v>65</v>
      </c>
      <c r="V256" s="164">
        <v>27</v>
      </c>
      <c r="W256" s="165">
        <f t="shared" si="4"/>
        <v>27</v>
      </c>
      <c r="X256" s="37">
        <f>IFERROR(IF(V256="","",V256*0.00936),"")</f>
        <v>0.25272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8" t="s">
        <v>329</v>
      </c>
      <c r="O259" s="176"/>
      <c r="P259" s="176"/>
      <c r="Q259" s="176"/>
      <c r="R259" s="172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66</v>
      </c>
      <c r="O260" s="169"/>
      <c r="P260" s="169"/>
      <c r="Q260" s="169"/>
      <c r="R260" s="169"/>
      <c r="S260" s="169"/>
      <c r="T260" s="170"/>
      <c r="U260" s="38" t="s">
        <v>65</v>
      </c>
      <c r="V260" s="166">
        <f>IFERROR(SUM(V247:V259),"0")</f>
        <v>240</v>
      </c>
      <c r="W260" s="166">
        <f>IFERROR(SUM(W247:W259),"0")</f>
        <v>240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2.3384999999999998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66</v>
      </c>
      <c r="O261" s="169"/>
      <c r="P261" s="169"/>
      <c r="Q261" s="169"/>
      <c r="R261" s="169"/>
      <c r="S261" s="169"/>
      <c r="T261" s="170"/>
      <c r="U261" s="38" t="s">
        <v>67</v>
      </c>
      <c r="V261" s="166">
        <f>IFERROR(SUMPRODUCT(V247:V259*H247:H259),"0")</f>
        <v>866.3</v>
      </c>
      <c r="W261" s="166">
        <f>IFERROR(SUMPRODUCT(W247:W259*H247:H259),"0")</f>
        <v>866.3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330</v>
      </c>
      <c r="O262" s="208"/>
      <c r="P262" s="208"/>
      <c r="Q262" s="208"/>
      <c r="R262" s="208"/>
      <c r="S262" s="208"/>
      <c r="T262" s="209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3740.3399999999992</v>
      </c>
      <c r="W262" s="166">
        <f>IFERROR(W24+W33+W41+W47+W57+W63+W68+W74+W84+W91+W100+W106+W111+W119+W124+W130+W135+W141+W149+W154+W161+W166+W171+W178+W185+W192+W200+W205+W211+W217+W223+W228+W234+W238+W245+W261,"0")</f>
        <v>3740.3399999999992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331</v>
      </c>
      <c r="O263" s="208"/>
      <c r="P263" s="208"/>
      <c r="Q263" s="208"/>
      <c r="R263" s="208"/>
      <c r="S263" s="208"/>
      <c r="T263" s="209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4110.6477999999997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4110.6477999999997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332</v>
      </c>
      <c r="O264" s="208"/>
      <c r="P264" s="208"/>
      <c r="Q264" s="208"/>
      <c r="R264" s="208"/>
      <c r="S264" s="208"/>
      <c r="T264" s="209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11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11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334</v>
      </c>
      <c r="O265" s="208"/>
      <c r="P265" s="208"/>
      <c r="Q265" s="208"/>
      <c r="R265" s="208"/>
      <c r="S265" s="208"/>
      <c r="T265" s="209"/>
      <c r="U265" s="38" t="s">
        <v>67</v>
      </c>
      <c r="V265" s="166">
        <f>GrossWeightTotal+PalletQtyTotal*25</f>
        <v>4385.6477999999997</v>
      </c>
      <c r="W265" s="166">
        <f>GrossWeightTotalR+PalletQtyTotalR*25</f>
        <v>4385.6477999999997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335</v>
      </c>
      <c r="O266" s="208"/>
      <c r="P266" s="208"/>
      <c r="Q266" s="208"/>
      <c r="R266" s="208"/>
      <c r="S266" s="208"/>
      <c r="T266" s="209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918</v>
      </c>
      <c r="W266" s="166">
        <f>IFERROR(W23+W32+W40+W46+W56+W62+W67+W73+W83+W90+W99+W105+W110+W118+W123+W129+W134+W140+W148+W153+W160+W165+W170+W177+W184+W191+W199+W204+W210+W216+W222+W227+W233+W237+W244+W260,"0")</f>
        <v>918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336</v>
      </c>
      <c r="O267" s="208"/>
      <c r="P267" s="208"/>
      <c r="Q267" s="208"/>
      <c r="R267" s="208"/>
      <c r="S267" s="208"/>
      <c r="T267" s="209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13.015909999999996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9" t="s">
        <v>68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190</v>
      </c>
      <c r="T269" s="298"/>
      <c r="U269" s="189" t="s">
        <v>211</v>
      </c>
      <c r="V269" s="321"/>
      <c r="W269" s="321"/>
      <c r="X269" s="298"/>
      <c r="Y269" s="189" t="s">
        <v>232</v>
      </c>
      <c r="Z269" s="321"/>
      <c r="AA269" s="321"/>
      <c r="AB269" s="321"/>
      <c r="AC269" s="298"/>
      <c r="AD269" s="158" t="s">
        <v>262</v>
      </c>
      <c r="AE269" s="189" t="s">
        <v>266</v>
      </c>
      <c r="AF269" s="298"/>
      <c r="AG269" s="158" t="s">
        <v>273</v>
      </c>
    </row>
    <row r="270" spans="1:53" ht="14.25" customHeight="1" thickTop="1" x14ac:dyDescent="0.2">
      <c r="A270" s="288" t="s">
        <v>339</v>
      </c>
      <c r="B270" s="189" t="s">
        <v>59</v>
      </c>
      <c r="C270" s="189" t="s">
        <v>69</v>
      </c>
      <c r="D270" s="189" t="s">
        <v>81</v>
      </c>
      <c r="E270" s="189" t="s">
        <v>91</v>
      </c>
      <c r="F270" s="189" t="s">
        <v>98</v>
      </c>
      <c r="G270" s="189" t="s">
        <v>111</v>
      </c>
      <c r="H270" s="189" t="s">
        <v>117</v>
      </c>
      <c r="I270" s="189" t="s">
        <v>121</v>
      </c>
      <c r="J270" s="189" t="s">
        <v>127</v>
      </c>
      <c r="K270" s="189" t="s">
        <v>140</v>
      </c>
      <c r="L270" s="189" t="s">
        <v>147</v>
      </c>
      <c r="M270" s="189" t="s">
        <v>158</v>
      </c>
      <c r="N270" s="189" t="s">
        <v>163</v>
      </c>
      <c r="O270" s="189" t="s">
        <v>166</v>
      </c>
      <c r="P270" s="189" t="s">
        <v>176</v>
      </c>
      <c r="Q270" s="189" t="s">
        <v>179</v>
      </c>
      <c r="R270" s="189" t="s">
        <v>187</v>
      </c>
      <c r="S270" s="189" t="s">
        <v>191</v>
      </c>
      <c r="T270" s="189" t="s">
        <v>194</v>
      </c>
      <c r="U270" s="189" t="s">
        <v>212</v>
      </c>
      <c r="V270" s="189" t="s">
        <v>217</v>
      </c>
      <c r="W270" s="189" t="s">
        <v>211</v>
      </c>
      <c r="X270" s="189" t="s">
        <v>225</v>
      </c>
      <c r="Y270" s="189" t="s">
        <v>233</v>
      </c>
      <c r="Z270" s="189" t="s">
        <v>238</v>
      </c>
      <c r="AA270" s="189" t="s">
        <v>245</v>
      </c>
      <c r="AB270" s="189" t="s">
        <v>254</v>
      </c>
      <c r="AC270" s="189" t="s">
        <v>257</v>
      </c>
      <c r="AD270" s="189" t="s">
        <v>263</v>
      </c>
      <c r="AE270" s="189" t="s">
        <v>267</v>
      </c>
      <c r="AF270" s="189" t="s">
        <v>270</v>
      </c>
      <c r="AG270" s="189" t="s">
        <v>274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24</v>
      </c>
      <c r="D272" s="47">
        <f>IFERROR(V36*H36,"0")+IFERROR(V37*H37,"0")+IFERROR(V38*H38,"0")+IFERROR(V39*H39,"0")</f>
        <v>204</v>
      </c>
      <c r="E272" s="47">
        <f>IFERROR(V44*H44,"0")+IFERROR(V45*H45,"0")</f>
        <v>20.399999999999999</v>
      </c>
      <c r="F272" s="47">
        <f>IFERROR(V50*H50,"0")+IFERROR(V51*H51,"0")+IFERROR(V52*H52,"0")+IFERROR(V53*H53,"0")+IFERROR(V54*H54,"0")+IFERROR(V55*H55,"0")</f>
        <v>214.39999999999998</v>
      </c>
      <c r="G272" s="47">
        <f>IFERROR(V60*H60,"0")+IFERROR(V61*H61,"0")</f>
        <v>245</v>
      </c>
      <c r="H272" s="47">
        <f>IFERROR(V66*H66,"0")</f>
        <v>68.400000000000006</v>
      </c>
      <c r="I272" s="47">
        <f>IFERROR(V71*H71,"0")+IFERROR(V72*H72,"0")</f>
        <v>68.400000000000006</v>
      </c>
      <c r="J272" s="47">
        <f>IFERROR(V77*H77,"0")+IFERROR(V78*H78,"0")+IFERROR(V79*H79,"0")+IFERROR(V80*H80,"0")+IFERROR(V81*H81,"0")+IFERROR(V82*H82,"0")</f>
        <v>429.12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429.12</v>
      </c>
      <c r="M272" s="47">
        <f>IFERROR(V103*H103,"0")+IFERROR(V104*H104,"0")</f>
        <v>306</v>
      </c>
      <c r="N272" s="47">
        <f>IFERROR(V109*H109,"0")</f>
        <v>66</v>
      </c>
      <c r="O272" s="47">
        <f>IFERROR(V114*H114,"0")+IFERROR(V115*H115,"0")+IFERROR(V116*H116,"0")+IFERROR(V117*H117,"0")</f>
        <v>3</v>
      </c>
      <c r="P272" s="47">
        <f>IFERROR(V122*H122,"0")</f>
        <v>36</v>
      </c>
      <c r="Q272" s="47">
        <f>IFERROR(V127*H127,"0")+IFERROR(V128*H128,"0")</f>
        <v>16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108</v>
      </c>
      <c r="V272" s="47">
        <f>IFERROR(V164*H164,"0")</f>
        <v>24</v>
      </c>
      <c r="W272" s="47">
        <f>IFERROR(V169*H169,"0")</f>
        <v>0</v>
      </c>
      <c r="X272" s="47">
        <f>IFERROR(V174*H174,"0")+IFERROR(V175*H175,"0")+IFERROR(V176*H176,"0")</f>
        <v>24</v>
      </c>
      <c r="Y272" s="47">
        <f>IFERROR(V182*H182,"0")+IFERROR(V183*H183,"0")</f>
        <v>0</v>
      </c>
      <c r="Z272" s="47">
        <f>IFERROR(V188*H188,"0")+IFERROR(V189*H189,"0")+IFERROR(V190*H190,"0")</f>
        <v>207.2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1247.3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1299.72</v>
      </c>
      <c r="B275" s="61">
        <f>SUMPRODUCT(--(BA:BA="ПГП"),--(U:U="кор"),H:H,W:W)+SUMPRODUCT(--(BA:BA="ПГП"),--(U:U="кг"),W:W)</f>
        <v>2440.62</v>
      </c>
      <c r="C275" s="61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0,00"/>
        <filter val="102,00"/>
        <filter val="108,00"/>
        <filter val="11"/>
        <filter val="11,00"/>
        <filter val="118,00"/>
        <filter val="12,00"/>
        <filter val="14,00"/>
        <filter val="15,00"/>
        <filter val="16,00"/>
        <filter val="17,00"/>
        <filter val="18,00"/>
        <filter val="19,00"/>
        <filter val="20,40"/>
        <filter val="204,00"/>
        <filter val="207,20"/>
        <filter val="214,40"/>
        <filter val="22,00"/>
        <filter val="24,00"/>
        <filter val="240,00"/>
        <filter val="245,00"/>
        <filter val="25,00"/>
        <filter val="27,00"/>
        <filter val="285,00"/>
        <filter val="29,00"/>
        <filter val="3 740,34"/>
        <filter val="3,00"/>
        <filter val="30,00"/>
        <filter val="306,00"/>
        <filter val="32,00"/>
        <filter val="34,00"/>
        <filter val="36,00"/>
        <filter val="37,00"/>
        <filter val="4 110,65"/>
        <filter val="4 385,65"/>
        <filter val="42,00"/>
        <filter val="429,12"/>
        <filter val="49,00"/>
        <filter val="50,00"/>
        <filter val="52,00"/>
        <filter val="57,00"/>
        <filter val="60,00"/>
        <filter val="66,00"/>
        <filter val="68,40"/>
        <filter val="7,00"/>
        <filter val="8,00"/>
        <filter val="86,00"/>
        <filter val="866,30"/>
        <filter val="9,00"/>
        <filter val="918,00"/>
        <filter val="96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