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F87F2E-F7CC-4966-9F0B-F8100DD152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6" i="1" s="1"/>
  <c r="X22" i="1"/>
  <c r="X23" i="1" s="1"/>
  <c r="W22" i="1"/>
  <c r="W264" i="1" s="1"/>
  <c r="N22" i="1"/>
  <c r="H10" i="1"/>
  <c r="A9" i="1"/>
  <c r="A10" i="1" s="1"/>
  <c r="D7" i="1"/>
  <c r="O6" i="1"/>
  <c r="N2" i="1"/>
  <c r="V262" i="1" l="1"/>
  <c r="W32" i="1"/>
  <c r="W41" i="1"/>
  <c r="X46" i="1"/>
  <c r="W47" i="1"/>
  <c r="X56" i="1"/>
  <c r="X62" i="1"/>
  <c r="W63" i="1"/>
  <c r="X129" i="1"/>
  <c r="W134" i="1"/>
  <c r="W140" i="1"/>
  <c r="W148" i="1"/>
  <c r="W153" i="1"/>
  <c r="W160" i="1"/>
  <c r="W178" i="1"/>
  <c r="X184" i="1"/>
  <c r="W185" i="1"/>
  <c r="W199" i="1"/>
  <c r="W233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X148" i="1"/>
  <c r="X153" i="1"/>
  <c r="W154" i="1"/>
  <c r="X160" i="1"/>
  <c r="W165" i="1"/>
  <c r="W170" i="1"/>
  <c r="X177" i="1"/>
  <c r="W177" i="1"/>
  <c r="W184" i="1"/>
  <c r="W192" i="1"/>
  <c r="X191" i="1"/>
  <c r="X199" i="1"/>
  <c r="W204" i="1"/>
  <c r="X210" i="1"/>
  <c r="W211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X267" i="1" l="1"/>
  <c r="W266" i="1"/>
  <c r="W262" i="1"/>
  <c r="A275" i="1" s="1"/>
  <c r="C275" i="1"/>
  <c r="B275" i="1" l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<sst xmlns="http://schemas.openxmlformats.org/spreadsheetml/2006/main" count="965" uniqueCount="373">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</sst>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0.33333333333333331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219</v>
      </c>
      <c r="W30" s="165">
        <f>IFERROR(IF(V30="","",V30),"")</f>
        <v>219</v>
      </c>
      <c r="X30" s="37">
        <f>IFERROR(IF(V30="","",V30*0.00936),"")</f>
        <v>2.0498400000000001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219</v>
      </c>
      <c r="W32" s="166">
        <f>IFERROR(SUM(W28:W31),"0")</f>
        <v>219</v>
      </c>
      <c r="X32" s="166">
        <f>IFERROR(IF(X28="",0,X28),"0")+IFERROR(IF(X29="",0,X29),"0")+IFERROR(IF(X30="",0,X30),"0")+IFERROR(IF(X31="",0,X31),"0")</f>
        <v>2.0498400000000001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328.5</v>
      </c>
      <c r="W33" s="166">
        <f>IFERROR(SUMPRODUCT(W28:W31*H28:H31),"0")</f>
        <v>328.5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94</v>
      </c>
      <c r="W39" s="165">
        <f>IFERROR(IF(V39="","",V39),"")</f>
        <v>94</v>
      </c>
      <c r="X39" s="37">
        <f>IFERROR(IF(V39="","",V39*0.0155),"")</f>
        <v>1.4570000000000001</v>
      </c>
      <c r="Y39" s="57"/>
      <c r="Z39" s="58"/>
      <c r="AD39" s="62"/>
      <c r="BA39" s="71" t="s">
        <v>1</v>
      </c>
    </row>
    <row r="40" spans="1:53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94</v>
      </c>
      <c r="W40" s="166">
        <f>IFERROR(SUM(W36:W39),"0")</f>
        <v>94</v>
      </c>
      <c r="X40" s="166">
        <f>IFERROR(IF(X36="",0,X36),"0")+IFERROR(IF(X37="",0,X37),"0")+IFERROR(IF(X38="",0,X38),"0")+IFERROR(IF(X39="",0,X39),"0")</f>
        <v>1.4570000000000001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564</v>
      </c>
      <c r="W41" s="166">
        <f>IFERROR(SUMPRODUCT(W36:W39*H36:H39),"0")</f>
        <v>564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188</v>
      </c>
      <c r="W55" s="165">
        <f t="shared" si="0"/>
        <v>188</v>
      </c>
      <c r="X55" s="37">
        <f t="shared" si="1"/>
        <v>2.9140000000000001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188</v>
      </c>
      <c r="W56" s="166">
        <f>IFERROR(SUM(W50:W55),"0")</f>
        <v>188</v>
      </c>
      <c r="X56" s="166">
        <f>IFERROR(IF(X50="",0,X50),"0")+IFERROR(IF(X51="",0,X51),"0")+IFERROR(IF(X52="",0,X52),"0")+IFERROR(IF(X53="",0,X53),"0")+IFERROR(IF(X54="",0,X54),"0")+IFERROR(IF(X55="",0,X55),"0")</f>
        <v>2.9140000000000001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1353.6000000000001</v>
      </c>
      <c r="W57" s="166">
        <f>IFERROR(SUMPRODUCT(W50:W55*H50:H55),"0")</f>
        <v>1353.6000000000001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133</v>
      </c>
      <c r="W61" s="165">
        <f>IFERROR(IF(V61="","",V61),"")</f>
        <v>133</v>
      </c>
      <c r="X61" s="37">
        <f>IFERROR(IF(V61="","",V61*0.00866),"")</f>
        <v>1.1517799999999998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133</v>
      </c>
      <c r="W62" s="166">
        <f>IFERROR(SUM(W60:W61),"0")</f>
        <v>133</v>
      </c>
      <c r="X62" s="166">
        <f>IFERROR(IF(X60="",0,X60),"0")+IFERROR(IF(X61="",0,X61),"0")</f>
        <v>1.1517799999999998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665</v>
      </c>
      <c r="W63" s="166">
        <f>IFERROR(SUMPRODUCT(W60:W61*H60:H61),"0")</f>
        <v>665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163</v>
      </c>
      <c r="W79" s="165">
        <f t="shared" si="2"/>
        <v>163</v>
      </c>
      <c r="X79" s="37">
        <f t="shared" si="3"/>
        <v>2.9144399999999999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102</v>
      </c>
      <c r="W82" s="165">
        <f t="shared" si="2"/>
        <v>102</v>
      </c>
      <c r="X82" s="37">
        <f t="shared" si="3"/>
        <v>1.82376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265</v>
      </c>
      <c r="W83" s="166">
        <f>IFERROR(SUM(W77:W82),"0")</f>
        <v>265</v>
      </c>
      <c r="X83" s="166">
        <f>IFERROR(IF(X77="",0,X77),"0")+IFERROR(IF(X78="",0,X78),"0")+IFERROR(IF(X79="",0,X79),"0")+IFERROR(IF(X80="",0,X80),"0")+IFERROR(IF(X81="",0,X81),"0")+IFERROR(IF(X82="",0,X82),"0")</f>
        <v>4.7382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954</v>
      </c>
      <c r="W84" s="166">
        <f>IFERROR(SUMPRODUCT(W77:W82*H77:H82),"0")</f>
        <v>954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4</v>
      </c>
      <c r="W94" s="165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212</v>
      </c>
      <c r="W95" s="165">
        <f>IFERROR(IF(V95="","",V95),"")</f>
        <v>212</v>
      </c>
      <c r="X95" s="37">
        <f>IFERROR(IF(V95="","",V95*0.0155),"")</f>
        <v>3.286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311</v>
      </c>
      <c r="W97" s="165">
        <f>IFERROR(IF(V97="","",V97),"")</f>
        <v>311</v>
      </c>
      <c r="X97" s="37">
        <f>IFERROR(IF(V97="","",V97*0.0155),"")</f>
        <v>4.8205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567</v>
      </c>
      <c r="W99" s="166">
        <f>IFERROR(SUM(W94:W98),"0")</f>
        <v>567</v>
      </c>
      <c r="X99" s="166">
        <f>IFERROR(IF(X94="",0,X94),"0")+IFERROR(IF(X95="",0,X95),"0")+IFERROR(IF(X96="",0,X96),"0")+IFERROR(IF(X97="",0,X97),"0")+IFERROR(IF(X98="",0,X98),"0")</f>
        <v>8.7884999999999991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4068.3200000000006</v>
      </c>
      <c r="W100" s="166">
        <f>IFERROR(SUMPRODUCT(W94:W98*H94:H98),"0")</f>
        <v>4068.3200000000006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235</v>
      </c>
      <c r="W103" s="165">
        <f>IFERROR(IF(V103="","",V103),"")</f>
        <v>235</v>
      </c>
      <c r="X103" s="37">
        <f>IFERROR(IF(V103="","",V103*0.01788),"")</f>
        <v>4.2018000000000004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224</v>
      </c>
      <c r="W104" s="165">
        <f>IFERROR(IF(V104="","",V104),"")</f>
        <v>224</v>
      </c>
      <c r="X104" s="37">
        <f>IFERROR(IF(V104="","",V104*0.01788),"")</f>
        <v>4.0051199999999998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459</v>
      </c>
      <c r="W105" s="166">
        <f>IFERROR(SUM(W103:W104),"0")</f>
        <v>459</v>
      </c>
      <c r="X105" s="166">
        <f>IFERROR(IF(X103="",0,X103),"0")+IFERROR(IF(X104="",0,X104),"0")</f>
        <v>8.2069200000000002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1377</v>
      </c>
      <c r="W106" s="166">
        <f>IFERROR(SUMPRODUCT(W103:W104*H103:H104),"0")</f>
        <v>1377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77</v>
      </c>
      <c r="W109" s="165">
        <f>IFERROR(IF(V109="","",V109),"")</f>
        <v>77</v>
      </c>
      <c r="X109" s="37">
        <f>IFERROR(IF(V109="","",V109*0.01788),"")</f>
        <v>1.37676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77</v>
      </c>
      <c r="W110" s="166">
        <f>IFERROR(SUM(W109:W109),"0")</f>
        <v>77</v>
      </c>
      <c r="X110" s="166">
        <f>IFERROR(IF(X109="",0,X109),"0")</f>
        <v>1.37676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231</v>
      </c>
      <c r="W111" s="166">
        <f>IFERROR(SUMPRODUCT(W109:W109*H109:H109),"0")</f>
        <v>231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hidden="1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hidden="1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107</v>
      </c>
      <c r="W158" s="165">
        <f>IFERROR(IF(V158="","",V158),"")</f>
        <v>107</v>
      </c>
      <c r="X158" s="37">
        <f>IFERROR(IF(V158="","",V158*0.01788),"")</f>
        <v>1.91316</v>
      </c>
      <c r="Y158" s="57"/>
      <c r="Z158" s="58"/>
      <c r="AD158" s="62"/>
      <c r="BA158" s="117" t="s">
        <v>74</v>
      </c>
    </row>
    <row r="159" spans="1:53" ht="27" hidden="1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107</v>
      </c>
      <c r="W160" s="166">
        <f>IFERROR(SUM(W158:W159),"0")</f>
        <v>107</v>
      </c>
      <c r="X160" s="166">
        <f>IFERROR(IF(X158="",0,X158),"0")+IFERROR(IF(X159="",0,X159),"0")</f>
        <v>1.91316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321</v>
      </c>
      <c r="W161" s="166">
        <f>IFERROR(SUMPRODUCT(W158:W159*H158:H159),"0")</f>
        <v>321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hidden="1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hidden="1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hidden="1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88</v>
      </c>
      <c r="W188" s="165">
        <f>IFERROR(IF(V188="","",V188),"")</f>
        <v>88</v>
      </c>
      <c r="X188" s="37">
        <f>IFERROR(IF(V188="","",V188*0.0155),"")</f>
        <v>1.3639999999999999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88</v>
      </c>
      <c r="W191" s="166">
        <f>IFERROR(SUM(W188:W190),"0")</f>
        <v>88</v>
      </c>
      <c r="X191" s="166">
        <f>IFERROR(IF(X188="",0,X188),"0")+IFERROR(IF(X189="",0,X189),"0")+IFERROR(IF(X190="",0,X190),"0")</f>
        <v>1.3639999999999999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492.79999999999995</v>
      </c>
      <c r="W192" s="166">
        <f>IFERROR(SUMPRODUCT(W188:W190*H188:H190),"0")</f>
        <v>492.79999999999995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82</v>
      </c>
      <c r="W196" s="165">
        <f>IFERROR(IF(V196="","",V196),"")</f>
        <v>82</v>
      </c>
      <c r="X196" s="37">
        <f>IFERROR(IF(V196="","",V196*0.0155),"")</f>
        <v>1.2709999999999999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115</v>
      </c>
      <c r="W198" s="165">
        <f>IFERROR(IF(V198="","",V198),"")</f>
        <v>115</v>
      </c>
      <c r="X198" s="37">
        <f>IFERROR(IF(V198="","",V198*0.0155),"")</f>
        <v>1.7825</v>
      </c>
      <c r="Y198" s="57"/>
      <c r="Z198" s="58"/>
      <c r="AD198" s="62"/>
      <c r="BA198" s="132" t="s">
        <v>1</v>
      </c>
    </row>
    <row r="199" spans="1:53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197</v>
      </c>
      <c r="W199" s="166">
        <f>IFERROR(SUM(W195:W198),"0")</f>
        <v>197</v>
      </c>
      <c r="X199" s="166">
        <f>IFERROR(IF(X195="",0,X195),"0")+IFERROR(IF(X196="",0,X196),"0")+IFERROR(IF(X197="",0,X197),"0")+IFERROR(IF(X198="",0,X198),"0")</f>
        <v>3.0534999999999997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1418.4</v>
      </c>
      <c r="W200" s="166">
        <f>IFERROR(SUMPRODUCT(W195:W198*H195:H198),"0")</f>
        <v>1418.4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147</v>
      </c>
      <c r="W221" s="165">
        <f>IFERROR(IF(V221="","",V221),"")</f>
        <v>147</v>
      </c>
      <c r="X221" s="37">
        <f>IFERROR(IF(V221="","",V221*0.0155),"")</f>
        <v>2.2785000000000002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147</v>
      </c>
      <c r="W222" s="166">
        <f>IFERROR(SUM(W221:W221),"0")</f>
        <v>147</v>
      </c>
      <c r="X222" s="166">
        <f>IFERROR(IF(X221="",0,X221),"0")</f>
        <v>2.2785000000000002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735</v>
      </c>
      <c r="W223" s="166">
        <f>IFERROR(SUMPRODUCT(W221:W221*H221:H221),"0")</f>
        <v>735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151</v>
      </c>
      <c r="W232" s="165">
        <f>IFERROR(IF(V232="","",V232),"")</f>
        <v>151</v>
      </c>
      <c r="X232" s="37">
        <f>IFERROR(IF(V232="","",V232*0.00502),"")</f>
        <v>0.75802000000000003</v>
      </c>
      <c r="Y232" s="57"/>
      <c r="Z232" s="58"/>
      <c r="AD232" s="62"/>
      <c r="BA232" s="139" t="s">
        <v>74</v>
      </c>
    </row>
    <row r="233" spans="1:53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151</v>
      </c>
      <c r="W233" s="166">
        <f>IFERROR(SUM(W232:W232),"0")</f>
        <v>151</v>
      </c>
      <c r="X233" s="166">
        <f>IFERROR(IF(X232="",0,X232),"0")</f>
        <v>0.75802000000000003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271.8</v>
      </c>
      <c r="W234" s="166">
        <f>IFERROR(SUMPRODUCT(W232:W232*H232:H232),"0")</f>
        <v>271.8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34</v>
      </c>
      <c r="W236" s="165">
        <f>IFERROR(IF(V236="","",V236),"")</f>
        <v>34</v>
      </c>
      <c r="X236" s="37">
        <f>IFERROR(IF(V236="","",V236*0.0155),"")</f>
        <v>0.52700000000000002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34</v>
      </c>
      <c r="W237" s="166">
        <f>IFERROR(SUM(W236:W236),"0")</f>
        <v>34</v>
      </c>
      <c r="X237" s="166">
        <f>IFERROR(IF(X236="",0,X236),"0")</f>
        <v>0.52700000000000002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204</v>
      </c>
      <c r="W238" s="166">
        <f>IFERROR(SUMPRODUCT(W236:W236*H236:H236),"0")</f>
        <v>204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63</v>
      </c>
      <c r="W240" s="165">
        <f>IFERROR(IF(V240="","",V240),"")</f>
        <v>63</v>
      </c>
      <c r="X240" s="37">
        <f>IFERROR(IF(V240="","",V240*0.00936),"")</f>
        <v>0.58967999999999998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63</v>
      </c>
      <c r="W244" s="166">
        <f>IFERROR(SUM(W240:W243),"0")</f>
        <v>63</v>
      </c>
      <c r="X244" s="166">
        <f>IFERROR(IF(X240="",0,X240),"0")+IFERROR(IF(X241="",0,X241),"0")+IFERROR(IF(X242="",0,X242),"0")+IFERROR(IF(X243="",0,X243),"0")</f>
        <v>0.58967999999999998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170.10000000000002</v>
      </c>
      <c r="W245" s="166">
        <f>IFERROR(SUMPRODUCT(W240:W243*H240:H243),"0")</f>
        <v>170.10000000000002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9</v>
      </c>
      <c r="W248" s="165">
        <f t="shared" si="4"/>
        <v>9</v>
      </c>
      <c r="X248" s="37">
        <f>IFERROR(IF(V248="","",V248*0.00936),"")</f>
        <v>8.4240000000000009E-2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115</v>
      </c>
      <c r="W253" s="165">
        <f t="shared" si="4"/>
        <v>115</v>
      </c>
      <c r="X253" s="37">
        <f>IFERROR(IF(V253="","",V253*0.00936),"")</f>
        <v>1.0764</v>
      </c>
      <c r="Y253" s="57"/>
      <c r="Z253" s="58"/>
      <c r="AD253" s="62"/>
      <c r="BA253" s="151" t="s">
        <v>74</v>
      </c>
    </row>
    <row r="254" spans="1:53" ht="27" hidden="1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12</v>
      </c>
      <c r="W256" s="165">
        <f t="shared" si="4"/>
        <v>12</v>
      </c>
      <c r="X256" s="37">
        <f>IFERROR(IF(V256="","",V256*0.00936),"")</f>
        <v>0.11232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136</v>
      </c>
      <c r="W260" s="166">
        <f>IFERROR(SUM(W247:W259),"0")</f>
        <v>136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1.2729600000000001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494.8</v>
      </c>
      <c r="W261" s="166">
        <f>IFERROR(SUMPRODUCT(W247:W259*H247:H259),"0")</f>
        <v>494.8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13649.32</v>
      </c>
      <c r="W262" s="166">
        <f>IFERROR(W24+W33+W41+W47+W57+W63+W68+W74+W84+W91+W100+W106+W111+W119+W124+W130+W135+W141+W149+W154+W161+W166+W171+W178+W185+W192+W200+W205+W211+W217+W223+W228+W234+W238+W245+W261,"0")</f>
        <v>13649.32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14797.7266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14797.7266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34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34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15647.7266</v>
      </c>
      <c r="W265" s="166">
        <f>GrossWeightTotalR+PalletQtyTotalR*25</f>
        <v>15647.7266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2925</v>
      </c>
      <c r="W266" s="166">
        <f>IFERROR(W23+W32+W40+W46+W56+W62+W67+W73+W83+W90+W99+W105+W110+W118+W123+W129+W134+W140+W148+W153+W160+W165+W170+W177+W184+W191+W199+W204+W210+W216+W222+W227+W233+W237+W244+W260,"0")</f>
        <v>2925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42.439819999999997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328.5</v>
      </c>
      <c r="D272" s="47">
        <f>IFERROR(V36*H36,"0")+IFERROR(V37*H37,"0")+IFERROR(V38*H38,"0")+IFERROR(V39*H39,"0")</f>
        <v>564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1353.6000000000001</v>
      </c>
      <c r="G272" s="47">
        <f>IFERROR(V60*H60,"0")+IFERROR(V61*H61,"0")</f>
        <v>665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954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4068.3200000000006</v>
      </c>
      <c r="M272" s="47">
        <f>IFERROR(V103*H103,"0")+IFERROR(V104*H104,"0")</f>
        <v>1377</v>
      </c>
      <c r="N272" s="47">
        <f>IFERROR(V109*H109,"0")</f>
        <v>231</v>
      </c>
      <c r="O272" s="47">
        <f>IFERROR(V114*H114,"0")+IFERROR(V115*H115,"0")+IFERROR(V116*H116,"0")+IFERROR(V117*H117,"0")</f>
        <v>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321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492.79999999999995</v>
      </c>
      <c r="AA272" s="47">
        <f>IFERROR(V195*H195,"0")+IFERROR(V196*H196,"0")+IFERROR(V197*H197,"0")+IFERROR(V198*H198,"0")</f>
        <v>1418.4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735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1140.7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9297.119999999999</v>
      </c>
      <c r="B275" s="61">
        <f>SUMPRODUCT(--(BA:BA="ПГП"),--(U:U="кор"),H:H,W:W)+SUMPRODUCT(--(BA:BA="ПГП"),--(U:U="кг"),W:W)</f>
        <v>4352.2000000000007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53,60"/>
        <filter val="1 377,00"/>
        <filter val="1 418,40"/>
        <filter val="102,00"/>
        <filter val="107,00"/>
        <filter val="115,00"/>
        <filter val="12,00"/>
        <filter val="13 649,32"/>
        <filter val="133,00"/>
        <filter val="136,00"/>
        <filter val="14 797,73"/>
        <filter val="147,00"/>
        <filter val="15 647,73"/>
        <filter val="151,00"/>
        <filter val="163,00"/>
        <filter val="170,10"/>
        <filter val="188,00"/>
        <filter val="197,00"/>
        <filter val="2 925,00"/>
        <filter val="204,00"/>
        <filter val="212,00"/>
        <filter val="219,00"/>
        <filter val="224,00"/>
        <filter val="231,00"/>
        <filter val="235,00"/>
        <filter val="265,00"/>
        <filter val="271,80"/>
        <filter val="311,00"/>
        <filter val="321,00"/>
        <filter val="328,50"/>
        <filter val="34"/>
        <filter val="34,00"/>
        <filter val="4 068,32"/>
        <filter val="4,00"/>
        <filter val="40,00"/>
        <filter val="459,00"/>
        <filter val="492,80"/>
        <filter val="494,80"/>
        <filter val="564,00"/>
        <filter val="567,00"/>
        <filter val="63,00"/>
        <filter val="665,00"/>
        <filter val="735,00"/>
        <filter val="77,00"/>
        <filter val="82,00"/>
        <filter val="88,00"/>
        <filter val="9,00"/>
        <filter val="94,00"/>
        <filter val="954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