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B6A5403-EAD6-4BA4-91C8-5F63F8C664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X508" i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V498" i="1"/>
  <c r="W497" i="1"/>
  <c r="X497" i="1" s="1"/>
  <c r="W496" i="1"/>
  <c r="X496" i="1" s="1"/>
  <c r="W495" i="1"/>
  <c r="V493" i="1"/>
  <c r="V492" i="1"/>
  <c r="W491" i="1"/>
  <c r="X491" i="1" s="1"/>
  <c r="W490" i="1"/>
  <c r="X490" i="1" s="1"/>
  <c r="W489" i="1"/>
  <c r="X489" i="1" s="1"/>
  <c r="W488" i="1"/>
  <c r="W487" i="1"/>
  <c r="V483" i="1"/>
  <c r="V482" i="1"/>
  <c r="W481" i="1"/>
  <c r="X481" i="1" s="1"/>
  <c r="N481" i="1"/>
  <c r="W480" i="1"/>
  <c r="W482" i="1" s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N467" i="1"/>
  <c r="W466" i="1"/>
  <c r="X466" i="1" s="1"/>
  <c r="N466" i="1"/>
  <c r="V464" i="1"/>
  <c r="V463" i="1"/>
  <c r="X462" i="1"/>
  <c r="W462" i="1"/>
  <c r="X461" i="1"/>
  <c r="W461" i="1"/>
  <c r="N461" i="1"/>
  <c r="W460" i="1"/>
  <c r="X460" i="1" s="1"/>
  <c r="X459" i="1"/>
  <c r="W459" i="1"/>
  <c r="W458" i="1"/>
  <c r="X458" i="1" s="1"/>
  <c r="N458" i="1"/>
  <c r="X457" i="1"/>
  <c r="W457" i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N431" i="1"/>
  <c r="W430" i="1"/>
  <c r="N430" i="1"/>
  <c r="W428" i="1"/>
  <c r="V428" i="1"/>
  <c r="W427" i="1"/>
  <c r="V427" i="1"/>
  <c r="X426" i="1"/>
  <c r="W426" i="1"/>
  <c r="N426" i="1"/>
  <c r="W425" i="1"/>
  <c r="X425" i="1" s="1"/>
  <c r="N425" i="1"/>
  <c r="V422" i="1"/>
  <c r="V421" i="1"/>
  <c r="W420" i="1"/>
  <c r="X420" i="1" s="1"/>
  <c r="N420" i="1"/>
  <c r="W419" i="1"/>
  <c r="X419" i="1" s="1"/>
  <c r="N419" i="1"/>
  <c r="W418" i="1"/>
  <c r="W422" i="1" s="1"/>
  <c r="N418" i="1"/>
  <c r="V416" i="1"/>
  <c r="V415" i="1"/>
  <c r="W414" i="1"/>
  <c r="N414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V389" i="1"/>
  <c r="V388" i="1"/>
  <c r="W387" i="1"/>
  <c r="X387" i="1" s="1"/>
  <c r="N387" i="1"/>
  <c r="W386" i="1"/>
  <c r="N386" i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W356" i="1" s="1"/>
  <c r="N355" i="1"/>
  <c r="V353" i="1"/>
  <c r="V352" i="1"/>
  <c r="W351" i="1"/>
  <c r="N351" i="1"/>
  <c r="W350" i="1"/>
  <c r="X350" i="1" s="1"/>
  <c r="V348" i="1"/>
  <c r="V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P525" i="1" s="1"/>
  <c r="N327" i="1"/>
  <c r="V323" i="1"/>
  <c r="V322" i="1"/>
  <c r="W321" i="1"/>
  <c r="X321" i="1" s="1"/>
  <c r="X322" i="1" s="1"/>
  <c r="N321" i="1"/>
  <c r="V319" i="1"/>
  <c r="V318" i="1"/>
  <c r="W317" i="1"/>
  <c r="N317" i="1"/>
  <c r="V315" i="1"/>
  <c r="V314" i="1"/>
  <c r="W313" i="1"/>
  <c r="X313" i="1" s="1"/>
  <c r="N313" i="1"/>
  <c r="W312" i="1"/>
  <c r="N312" i="1"/>
  <c r="X311" i="1"/>
  <c r="W311" i="1"/>
  <c r="N311" i="1"/>
  <c r="V309" i="1"/>
  <c r="V308" i="1"/>
  <c r="W307" i="1"/>
  <c r="N307" i="1"/>
  <c r="V304" i="1"/>
  <c r="V303" i="1"/>
  <c r="W302" i="1"/>
  <c r="X302" i="1" s="1"/>
  <c r="N302" i="1"/>
  <c r="W301" i="1"/>
  <c r="X301" i="1" s="1"/>
  <c r="N301" i="1"/>
  <c r="V299" i="1"/>
  <c r="V298" i="1"/>
  <c r="X297" i="1"/>
  <c r="W297" i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X290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W258" i="1" s="1"/>
  <c r="N253" i="1"/>
  <c r="V251" i="1"/>
  <c r="V250" i="1"/>
  <c r="X249" i="1"/>
  <c r="X250" i="1" s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N216" i="1"/>
  <c r="V214" i="1"/>
  <c r="V213" i="1"/>
  <c r="W212" i="1"/>
  <c r="X212" i="1" s="1"/>
  <c r="X211" i="1"/>
  <c r="W211" i="1"/>
  <c r="W210" i="1"/>
  <c r="X210" i="1" s="1"/>
  <c r="W209" i="1"/>
  <c r="X209" i="1" s="1"/>
  <c r="W208" i="1"/>
  <c r="X208" i="1" s="1"/>
  <c r="W207" i="1"/>
  <c r="X207" i="1" s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N180" i="1"/>
  <c r="W179" i="1"/>
  <c r="X179" i="1" s="1"/>
  <c r="N179" i="1"/>
  <c r="V177" i="1"/>
  <c r="V176" i="1"/>
  <c r="X175" i="1"/>
  <c r="W175" i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X167" i="1" s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V146" i="1"/>
  <c r="V145" i="1"/>
  <c r="W144" i="1"/>
  <c r="X144" i="1" s="1"/>
  <c r="N144" i="1"/>
  <c r="W143" i="1"/>
  <c r="X143" i="1" s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F525" i="1" s="1"/>
  <c r="N134" i="1"/>
  <c r="X133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W124" i="1"/>
  <c r="X124" i="1" s="1"/>
  <c r="N124" i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W110" i="1"/>
  <c r="X110" i="1" s="1"/>
  <c r="N110" i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X92" i="1"/>
  <c r="W92" i="1"/>
  <c r="N92" i="1"/>
  <c r="W91" i="1"/>
  <c r="X91" i="1" s="1"/>
  <c r="N91" i="1"/>
  <c r="W90" i="1"/>
  <c r="X90" i="1" s="1"/>
  <c r="N90" i="1"/>
  <c r="W89" i="1"/>
  <c r="X89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E52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W47" i="1" s="1"/>
  <c r="N45" i="1"/>
  <c r="V43" i="1"/>
  <c r="V42" i="1"/>
  <c r="W41" i="1"/>
  <c r="N41" i="1"/>
  <c r="V39" i="1"/>
  <c r="V38" i="1"/>
  <c r="W37" i="1"/>
  <c r="W39" i="1" s="1"/>
  <c r="N37" i="1"/>
  <c r="V35" i="1"/>
  <c r="V34" i="1"/>
  <c r="W33" i="1"/>
  <c r="X33" i="1" s="1"/>
  <c r="N33" i="1"/>
  <c r="X32" i="1"/>
  <c r="W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W26" i="1"/>
  <c r="X26" i="1" s="1"/>
  <c r="N26" i="1"/>
  <c r="W24" i="1"/>
  <c r="V24" i="1"/>
  <c r="W23" i="1"/>
  <c r="V23" i="1"/>
  <c r="X22" i="1"/>
  <c r="X23" i="1" s="1"/>
  <c r="W22" i="1"/>
  <c r="N22" i="1"/>
  <c r="H10" i="1"/>
  <c r="H9" i="1"/>
  <c r="A9" i="1"/>
  <c r="F10" i="1" s="1"/>
  <c r="D7" i="1"/>
  <c r="O6" i="1"/>
  <c r="N2" i="1"/>
  <c r="X404" i="1" l="1"/>
  <c r="W303" i="1"/>
  <c r="W304" i="1"/>
  <c r="W468" i="1"/>
  <c r="W514" i="1"/>
  <c r="W35" i="1"/>
  <c r="W38" i="1"/>
  <c r="X203" i="1"/>
  <c r="W309" i="1"/>
  <c r="W308" i="1"/>
  <c r="X307" i="1"/>
  <c r="X308" i="1" s="1"/>
  <c r="W377" i="1"/>
  <c r="W438" i="1"/>
  <c r="X430" i="1"/>
  <c r="W463" i="1"/>
  <c r="V525" i="1"/>
  <c r="X487" i="1"/>
  <c r="W493" i="1"/>
  <c r="V519" i="1"/>
  <c r="W43" i="1"/>
  <c r="W42" i="1"/>
  <c r="W46" i="1"/>
  <c r="W130" i="1"/>
  <c r="W138" i="1"/>
  <c r="W164" i="1"/>
  <c r="L525" i="1"/>
  <c r="W286" i="1"/>
  <c r="W287" i="1"/>
  <c r="X303" i="1"/>
  <c r="W341" i="1"/>
  <c r="X333" i="1"/>
  <c r="X341" i="1" s="1"/>
  <c r="W378" i="1"/>
  <c r="W412" i="1"/>
  <c r="W411" i="1"/>
  <c r="X407" i="1"/>
  <c r="X411" i="1" s="1"/>
  <c r="X427" i="1"/>
  <c r="W492" i="1"/>
  <c r="V515" i="1"/>
  <c r="D525" i="1"/>
  <c r="W119" i="1"/>
  <c r="X169" i="1"/>
  <c r="X213" i="1"/>
  <c r="W269" i="1"/>
  <c r="W365" i="1"/>
  <c r="W505" i="1"/>
  <c r="W506" i="1"/>
  <c r="W513" i="1"/>
  <c r="X280" i="1"/>
  <c r="X158" i="1"/>
  <c r="X104" i="1"/>
  <c r="W94" i="1"/>
  <c r="W197" i="1"/>
  <c r="W218" i="1"/>
  <c r="X216" i="1"/>
  <c r="X217" i="1" s="1"/>
  <c r="W318" i="1"/>
  <c r="W319" i="1"/>
  <c r="W347" i="1"/>
  <c r="X344" i="1"/>
  <c r="X347" i="1" s="1"/>
  <c r="A10" i="1"/>
  <c r="W517" i="1"/>
  <c r="X37" i="1"/>
  <c r="X38" i="1" s="1"/>
  <c r="X41" i="1"/>
  <c r="X42" i="1" s="1"/>
  <c r="X45" i="1"/>
  <c r="X46" i="1" s="1"/>
  <c r="X51" i="1"/>
  <c r="X53" i="1" s="1"/>
  <c r="W54" i="1"/>
  <c r="W62" i="1"/>
  <c r="W86" i="1"/>
  <c r="W93" i="1"/>
  <c r="W104" i="1"/>
  <c r="W105" i="1"/>
  <c r="W120" i="1"/>
  <c r="W129" i="1"/>
  <c r="X134" i="1"/>
  <c r="X137" i="1" s="1"/>
  <c r="W145" i="1"/>
  <c r="X142" i="1"/>
  <c r="X145" i="1" s="1"/>
  <c r="W158" i="1"/>
  <c r="H525" i="1"/>
  <c r="W169" i="1"/>
  <c r="W176" i="1"/>
  <c r="W203" i="1"/>
  <c r="W214" i="1"/>
  <c r="W217" i="1"/>
  <c r="X221" i="1"/>
  <c r="X227" i="1" s="1"/>
  <c r="X253" i="1"/>
  <c r="X257" i="1" s="1"/>
  <c r="X261" i="1"/>
  <c r="W299" i="1"/>
  <c r="W322" i="1"/>
  <c r="W323" i="1"/>
  <c r="W342" i="1"/>
  <c r="Q525" i="1"/>
  <c r="W370" i="1"/>
  <c r="W371" i="1"/>
  <c r="X368" i="1"/>
  <c r="X370" i="1" s="1"/>
  <c r="W441" i="1"/>
  <c r="W442" i="1"/>
  <c r="X463" i="1"/>
  <c r="W464" i="1"/>
  <c r="W499" i="1"/>
  <c r="X495" i="1"/>
  <c r="X498" i="1" s="1"/>
  <c r="X509" i="1"/>
  <c r="X513" i="1" s="1"/>
  <c r="V518" i="1"/>
  <c r="G525" i="1"/>
  <c r="W34" i="1"/>
  <c r="W146" i="1"/>
  <c r="W177" i="1"/>
  <c r="W213" i="1"/>
  <c r="W280" i="1"/>
  <c r="X298" i="1"/>
  <c r="W314" i="1"/>
  <c r="X312" i="1"/>
  <c r="X314" i="1" s="1"/>
  <c r="W328" i="1"/>
  <c r="W329" i="1"/>
  <c r="W445" i="1"/>
  <c r="W446" i="1"/>
  <c r="J9" i="1"/>
  <c r="X27" i="1"/>
  <c r="X34" i="1" s="1"/>
  <c r="X57" i="1"/>
  <c r="X61" i="1" s="1"/>
  <c r="X65" i="1"/>
  <c r="X86" i="1" s="1"/>
  <c r="W87" i="1"/>
  <c r="X107" i="1"/>
  <c r="X119" i="1" s="1"/>
  <c r="X122" i="1"/>
  <c r="X129" i="1" s="1"/>
  <c r="W137" i="1"/>
  <c r="W159" i="1"/>
  <c r="W170" i="1"/>
  <c r="X180" i="1"/>
  <c r="X196" i="1" s="1"/>
  <c r="W196" i="1"/>
  <c r="W228" i="1"/>
  <c r="W315" i="1"/>
  <c r="X317" i="1"/>
  <c r="X318" i="1" s="1"/>
  <c r="X327" i="1"/>
  <c r="X328" i="1" s="1"/>
  <c r="W348" i="1"/>
  <c r="W353" i="1"/>
  <c r="X351" i="1"/>
  <c r="X352" i="1" s="1"/>
  <c r="R525" i="1"/>
  <c r="W366" i="1"/>
  <c r="X360" i="1"/>
  <c r="X365" i="1" s="1"/>
  <c r="W382" i="1"/>
  <c r="X380" i="1"/>
  <c r="X381" i="1" s="1"/>
  <c r="W416" i="1"/>
  <c r="X414" i="1"/>
  <c r="X415" i="1" s="1"/>
  <c r="X444" i="1"/>
  <c r="X445" i="1" s="1"/>
  <c r="U525" i="1"/>
  <c r="W477" i="1"/>
  <c r="W478" i="1"/>
  <c r="X471" i="1"/>
  <c r="X477" i="1" s="1"/>
  <c r="X480" i="1"/>
  <c r="X482" i="1" s="1"/>
  <c r="O525" i="1"/>
  <c r="F9" i="1"/>
  <c r="W53" i="1"/>
  <c r="W61" i="1"/>
  <c r="X93" i="1"/>
  <c r="I525" i="1"/>
  <c r="W165" i="1"/>
  <c r="X176" i="1"/>
  <c r="W227" i="1"/>
  <c r="W246" i="1"/>
  <c r="W250" i="1"/>
  <c r="W251" i="1"/>
  <c r="W257" i="1"/>
  <c r="X268" i="1"/>
  <c r="W268" i="1"/>
  <c r="W274" i="1"/>
  <c r="X283" i="1"/>
  <c r="X286" i="1" s="1"/>
  <c r="N525" i="1"/>
  <c r="W352" i="1"/>
  <c r="W357" i="1"/>
  <c r="X355" i="1"/>
  <c r="X356" i="1" s="1"/>
  <c r="X373" i="1"/>
  <c r="X377" i="1" s="1"/>
  <c r="W381" i="1"/>
  <c r="W388" i="1"/>
  <c r="W389" i="1"/>
  <c r="X386" i="1"/>
  <c r="X388" i="1" s="1"/>
  <c r="W404" i="1"/>
  <c r="W405" i="1"/>
  <c r="W415" i="1"/>
  <c r="W421" i="1"/>
  <c r="X418" i="1"/>
  <c r="X421" i="1" s="1"/>
  <c r="W437" i="1"/>
  <c r="X431" i="1"/>
  <c r="X437" i="1" s="1"/>
  <c r="X440" i="1"/>
  <c r="X441" i="1" s="1"/>
  <c r="W469" i="1"/>
  <c r="X467" i="1"/>
  <c r="X468" i="1" s="1"/>
  <c r="W483" i="1"/>
  <c r="X488" i="1"/>
  <c r="X492" i="1" s="1"/>
  <c r="W498" i="1"/>
  <c r="X501" i="1"/>
  <c r="X505" i="1" s="1"/>
  <c r="W516" i="1"/>
  <c r="B525" i="1"/>
  <c r="J525" i="1"/>
  <c r="S525" i="1"/>
  <c r="T525" i="1"/>
  <c r="W204" i="1"/>
  <c r="W247" i="1"/>
  <c r="W275" i="1"/>
  <c r="W281" i="1"/>
  <c r="W298" i="1"/>
  <c r="M525" i="1"/>
  <c r="X231" i="1"/>
  <c r="X246" i="1" s="1"/>
  <c r="X271" i="1"/>
  <c r="X274" i="1" s="1"/>
  <c r="W519" i="1" l="1"/>
  <c r="W515" i="1"/>
  <c r="X520" i="1"/>
  <c r="W518" i="1"/>
</calcChain>
</file>

<file path=xl/sharedStrings.xml><?xml version="1.0" encoding="utf-8"?>
<sst xmlns="http://schemas.openxmlformats.org/spreadsheetml/2006/main" count="2205" uniqueCount="731">
  <si>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</si>
  <si>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</si>
  <si>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</si>
  <si>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</si>
  <si>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</si>
  <si>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</si>
  <si>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</si>
  <si>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</si>
  <si>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</si>
  <si>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</si>
  <si>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</si>
  <si>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</si>
  <si>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</si>
  <si>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</si>
  <si>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</si>
  <si>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</si>
  <si>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</si>
  <si>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</si>
  <si>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</si>
  <si>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</si>
  <si>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</si>
  <si>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</si>
  <si>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</si>
  <si>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</si>
  <si>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</si>
  <si>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</si>
  <si>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</si>
  <si>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</si>
  <si>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</si>
  <si>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</si>
  <si>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</si>
  <si>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</si>
  <si>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</si>
  <si>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</si>
  <si>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</si>
  <si>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</si>
  <si>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</si>
  <si>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</si>
  <si>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</si>
  <si>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</si>
  <si>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</si>
  <si>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</si>
  <si>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</si>
  <si>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</si>
  <si>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</si>
  <si>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</si>
  <si>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</si>
  <si>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</si>
  <si>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</si>
  <si>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</si>
  <si>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</si>
  <si>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</si>
  <si>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</si>
  <si>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</si>
  <si>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</si>
  <si>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</si>
  <si>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</si>
  <si>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</si>
  <si>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</si>
  <si>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</si>
  <si>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</si>
  <si>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</si>
  <si>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</si>
  <si>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</si>
  <si>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</si>
  <si>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</si>
  <si>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</si>
  <si>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</si>
  <si>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</si>
  <si>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</si>
  <si>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</si>
  <si>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P003751</t>
  </si>
  <si>
    <t>Сосиски Классические Ядрена копоть Фикс.вес 0,33 ц/о мгс Ядрена копоть</t>
  </si>
  <si>
    <t>20.03.2024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</si>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</sst>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84" t="s">
        <v>0</v>
      </c>
      <c r="E1" s="353"/>
      <c r="F1" s="353"/>
      <c r="G1" s="12" t="s">
        <v>1</v>
      </c>
      <c r="H1" s="484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648" t="s">
        <v>8</v>
      </c>
      <c r="B5" s="390"/>
      <c r="C5" s="391"/>
      <c r="D5" s="639"/>
      <c r="E5" s="640"/>
      <c r="F5" s="417" t="s">
        <v>9</v>
      </c>
      <c r="G5" s="391"/>
      <c r="H5" s="639" t="s">
        <v>730</v>
      </c>
      <c r="I5" s="680"/>
      <c r="J5" s="680"/>
      <c r="K5" s="680"/>
      <c r="L5" s="640"/>
      <c r="N5" s="24" t="s">
        <v>10</v>
      </c>
      <c r="O5" s="408">
        <v>45369</v>
      </c>
      <c r="P5" s="409"/>
      <c r="R5" s="384" t="s">
        <v>11</v>
      </c>
      <c r="S5" s="385"/>
      <c r="T5" s="567" t="s">
        <v>12</v>
      </c>
      <c r="U5" s="409"/>
      <c r="Z5" s="51"/>
      <c r="AA5" s="51"/>
      <c r="AB5" s="51"/>
    </row>
    <row r="6" spans="1:29" s="341" customFormat="1" ht="24" customHeight="1" x14ac:dyDescent="0.2">
      <c r="A6" s="648" t="s">
        <v>13</v>
      </c>
      <c r="B6" s="390"/>
      <c r="C6" s="391"/>
      <c r="D6" s="450" t="s">
        <v>14</v>
      </c>
      <c r="E6" s="451"/>
      <c r="F6" s="451"/>
      <c r="G6" s="451"/>
      <c r="H6" s="451"/>
      <c r="I6" s="451"/>
      <c r="J6" s="451"/>
      <c r="K6" s="451"/>
      <c r="L6" s="409"/>
      <c r="N6" s="24" t="s">
        <v>15</v>
      </c>
      <c r="O6" s="618" t="str">
        <f>IF(O5=0," ",CHOOSE(WEEKDAY(O5,2),"Понедельник","Вторник","Среда","Четверг","Пятница","Суббота","Воскресенье"))</f>
        <v>Понедельник</v>
      </c>
      <c r="P6" s="356"/>
      <c r="R6" s="668" t="s">
        <v>16</v>
      </c>
      <c r="S6" s="385"/>
      <c r="T6" s="553" t="s">
        <v>17</v>
      </c>
      <c r="U6" s="554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36" t="str">
        <f>IFERROR(VLOOKUP(DeliveryAddress,Table,3,0),1)</f>
        <v>1</v>
      </c>
      <c r="E7" s="537"/>
      <c r="F7" s="537"/>
      <c r="G7" s="537"/>
      <c r="H7" s="537"/>
      <c r="I7" s="537"/>
      <c r="J7" s="537"/>
      <c r="K7" s="537"/>
      <c r="L7" s="464"/>
      <c r="N7" s="24"/>
      <c r="O7" s="42"/>
      <c r="P7" s="42"/>
      <c r="R7" s="368"/>
      <c r="S7" s="385"/>
      <c r="T7" s="555"/>
      <c r="U7" s="556"/>
      <c r="Z7" s="51"/>
      <c r="AA7" s="51"/>
      <c r="AB7" s="51"/>
    </row>
    <row r="8" spans="1:29" s="341" customFormat="1" ht="25.5" customHeight="1" x14ac:dyDescent="0.2">
      <c r="A8" s="374" t="s">
        <v>18</v>
      </c>
      <c r="B8" s="359"/>
      <c r="C8" s="360"/>
      <c r="D8" s="644"/>
      <c r="E8" s="645"/>
      <c r="F8" s="645"/>
      <c r="G8" s="645"/>
      <c r="H8" s="645"/>
      <c r="I8" s="645"/>
      <c r="J8" s="645"/>
      <c r="K8" s="645"/>
      <c r="L8" s="646"/>
      <c r="N8" s="24" t="s">
        <v>19</v>
      </c>
      <c r="O8" s="542">
        <v>0.375</v>
      </c>
      <c r="P8" s="409"/>
      <c r="R8" s="368"/>
      <c r="S8" s="385"/>
      <c r="T8" s="555"/>
      <c r="U8" s="556"/>
      <c r="Z8" s="51"/>
      <c r="AA8" s="51"/>
      <c r="AB8" s="51"/>
    </row>
    <row r="9" spans="1:29" s="341" customFormat="1" ht="39.950000000000003" customHeight="1" x14ac:dyDescent="0.2">
      <c r="A9" s="3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431"/>
      <c r="E9" s="432"/>
      <c r="F9" s="3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543" t="str">
        <f>IF(AND($A$9="Тип доверенности/получателя при получении в адресе перегруза:",$D$9="Разовая доверенность"),"Введите ФИО","")</f>
        <v/>
      </c>
      <c r="I9" s="432"/>
      <c r="J9" s="5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2"/>
      <c r="L9" s="432"/>
      <c r="N9" s="26" t="s">
        <v>20</v>
      </c>
      <c r="O9" s="408"/>
      <c r="P9" s="409"/>
      <c r="R9" s="368"/>
      <c r="S9" s="385"/>
      <c r="T9" s="557"/>
      <c r="U9" s="558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3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431"/>
      <c r="E10" s="432"/>
      <c r="F10" s="3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541" t="str">
        <f>IFERROR(VLOOKUP($D$10,Proxy,2,FALSE),"")</f>
        <v/>
      </c>
      <c r="I10" s="368"/>
      <c r="J10" s="368"/>
      <c r="K10" s="368"/>
      <c r="L10" s="368"/>
      <c r="N10" s="26" t="s">
        <v>21</v>
      </c>
      <c r="O10" s="542"/>
      <c r="P10" s="409"/>
      <c r="S10" s="24" t="s">
        <v>22</v>
      </c>
      <c r="T10" s="678" t="s">
        <v>23</v>
      </c>
      <c r="U10" s="554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542"/>
      <c r="P11" s="409"/>
      <c r="S11" s="24" t="s">
        <v>26</v>
      </c>
      <c r="T11" s="422" t="s">
        <v>27</v>
      </c>
      <c r="U11" s="423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416" t="s">
        <v>28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1"/>
      <c r="N12" s="24" t="s">
        <v>29</v>
      </c>
      <c r="O12" s="463"/>
      <c r="P12" s="464"/>
      <c r="Q12" s="23"/>
      <c r="S12" s="24"/>
      <c r="T12" s="353"/>
      <c r="U12" s="368"/>
      <c r="Z12" s="51"/>
      <c r="AA12" s="51"/>
      <c r="AB12" s="51"/>
    </row>
    <row r="13" spans="1:29" s="341" customFormat="1" ht="23.25" customHeight="1" x14ac:dyDescent="0.2">
      <c r="A13" s="416" t="s">
        <v>30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1"/>
      <c r="M13" s="26"/>
      <c r="N13" s="26" t="s">
        <v>31</v>
      </c>
      <c r="O13" s="422"/>
      <c r="P13" s="423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416" t="s">
        <v>32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401" t="s">
        <v>33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1"/>
      <c r="N15" s="580" t="s">
        <v>34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1"/>
      <c r="O16" s="581"/>
      <c r="P16" s="581"/>
      <c r="Q16" s="581"/>
      <c r="R16" s="58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584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16"/>
      <c r="P17" s="616"/>
      <c r="Q17" s="616"/>
      <c r="R17" s="363"/>
      <c r="S17" s="406" t="s">
        <v>48</v>
      </c>
      <c r="T17" s="391"/>
      <c r="U17" s="362" t="s">
        <v>49</v>
      </c>
      <c r="V17" s="362" t="s">
        <v>50</v>
      </c>
      <c r="W17" s="685" t="s">
        <v>51</v>
      </c>
      <c r="X17" s="362" t="s">
        <v>52</v>
      </c>
      <c r="Y17" s="372" t="s">
        <v>53</v>
      </c>
      <c r="Z17" s="372" t="s">
        <v>54</v>
      </c>
      <c r="AA17" s="372" t="s">
        <v>55</v>
      </c>
      <c r="AB17" s="660"/>
      <c r="AC17" s="661"/>
      <c r="AD17" s="590"/>
      <c r="BA17" s="654" t="s">
        <v>56</v>
      </c>
    </row>
    <row r="18" spans="1:53" ht="14.25" customHeight="1" x14ac:dyDescent="0.2">
      <c r="A18" s="366"/>
      <c r="B18" s="366"/>
      <c r="C18" s="366"/>
      <c r="D18" s="364"/>
      <c r="E18" s="365"/>
      <c r="F18" s="366"/>
      <c r="G18" s="366"/>
      <c r="H18" s="366"/>
      <c r="I18" s="366"/>
      <c r="J18" s="366"/>
      <c r="K18" s="366"/>
      <c r="L18" s="366"/>
      <c r="M18" s="366"/>
      <c r="N18" s="364"/>
      <c r="O18" s="617"/>
      <c r="P18" s="617"/>
      <c r="Q18" s="617"/>
      <c r="R18" s="365"/>
      <c r="S18" s="342" t="s">
        <v>57</v>
      </c>
      <c r="T18" s="342" t="s">
        <v>58</v>
      </c>
      <c r="U18" s="366"/>
      <c r="V18" s="366"/>
      <c r="W18" s="686"/>
      <c r="X18" s="366"/>
      <c r="Y18" s="373"/>
      <c r="Z18" s="373"/>
      <c r="AA18" s="662"/>
      <c r="AB18" s="663"/>
      <c r="AC18" s="664"/>
      <c r="AD18" s="591"/>
      <c r="BA18" s="368"/>
    </row>
    <row r="19" spans="1:53" ht="27.75" hidden="1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69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3"/>
      <c r="Z20" s="343"/>
    </row>
    <row r="21" spans="1:53" ht="14.25" hidden="1" customHeight="1" x14ac:dyDescent="0.25">
      <c r="A21" s="367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7">
        <v>4607091389258</v>
      </c>
      <c r="E22" s="356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6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6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7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7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7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7">
        <v>4607091383881</v>
      </c>
      <c r="E26" s="356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5"/>
      <c r="P26" s="355"/>
      <c r="Q26" s="355"/>
      <c r="R26" s="356"/>
      <c r="S26" s="34"/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71</v>
      </c>
      <c r="C27" s="31">
        <v>4301051551</v>
      </c>
      <c r="D27" s="357">
        <v>4607091383881</v>
      </c>
      <c r="E27" s="356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40</v>
      </c>
      <c r="N27" s="393" t="s">
        <v>72</v>
      </c>
      <c r="O27" s="355"/>
      <c r="P27" s="355"/>
      <c r="Q27" s="355"/>
      <c r="R27" s="356"/>
      <c r="S27" s="34" t="s">
        <v>73</v>
      </c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7">
        <v>4607091388237</v>
      </c>
      <c r="E28" s="356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7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6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7">
        <v>4607091383935</v>
      </c>
      <c r="E29" s="356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6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7">
        <v>4680115881853</v>
      </c>
      <c r="E30" s="356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71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6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57">
        <v>4607091383911</v>
      </c>
      <c r="E31" s="356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5"/>
      <c r="P31" s="355"/>
      <c r="Q31" s="355"/>
      <c r="R31" s="356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82</v>
      </c>
      <c r="C32" s="31">
        <v>4301051593</v>
      </c>
      <c r="D32" s="357">
        <v>4607091383911</v>
      </c>
      <c r="E32" s="356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40</v>
      </c>
      <c r="N32" s="540" t="s">
        <v>83</v>
      </c>
      <c r="O32" s="355"/>
      <c r="P32" s="355"/>
      <c r="Q32" s="355"/>
      <c r="R32" s="356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7">
        <v>4607091388244</v>
      </c>
      <c r="E33" s="356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71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6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76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7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8"/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77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7" t="s">
        <v>86</v>
      </c>
      <c r="B36" s="368"/>
      <c r="C36" s="368"/>
      <c r="D36" s="368"/>
      <c r="E36" s="368"/>
      <c r="F36" s="368"/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  <c r="R36" s="368"/>
      <c r="S36" s="368"/>
      <c r="T36" s="368"/>
      <c r="U36" s="368"/>
      <c r="V36" s="368"/>
      <c r="W36" s="368"/>
      <c r="X36" s="368"/>
      <c r="Y36" s="344"/>
      <c r="Z36" s="344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7">
        <v>4607091388503</v>
      </c>
      <c r="E37" s="356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6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76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7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8"/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77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7" t="s">
        <v>91</v>
      </c>
      <c r="B40" s="368"/>
      <c r="C40" s="368"/>
      <c r="D40" s="368"/>
      <c r="E40" s="368"/>
      <c r="F40" s="368"/>
      <c r="G40" s="368"/>
      <c r="H40" s="368"/>
      <c r="I40" s="368"/>
      <c r="J40" s="368"/>
      <c r="K40" s="368"/>
      <c r="L40" s="368"/>
      <c r="M40" s="368"/>
      <c r="N40" s="368"/>
      <c r="O40" s="368"/>
      <c r="P40" s="368"/>
      <c r="Q40" s="368"/>
      <c r="R40" s="368"/>
      <c r="S40" s="368"/>
      <c r="T40" s="368"/>
      <c r="U40" s="368"/>
      <c r="V40" s="368"/>
      <c r="W40" s="368"/>
      <c r="X40" s="368"/>
      <c r="Y40" s="344"/>
      <c r="Z40" s="344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7">
        <v>4607091388282</v>
      </c>
      <c r="E41" s="356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6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76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7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8"/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77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7" t="s">
        <v>95</v>
      </c>
      <c r="B44" s="368"/>
      <c r="C44" s="368"/>
      <c r="D44" s="368"/>
      <c r="E44" s="368"/>
      <c r="F44" s="368"/>
      <c r="G44" s="368"/>
      <c r="H44" s="368"/>
      <c r="I44" s="368"/>
      <c r="J44" s="368"/>
      <c r="K44" s="368"/>
      <c r="L44" s="368"/>
      <c r="M44" s="368"/>
      <c r="N44" s="368"/>
      <c r="O44" s="368"/>
      <c r="P44" s="368"/>
      <c r="Q44" s="368"/>
      <c r="R44" s="368"/>
      <c r="S44" s="368"/>
      <c r="T44" s="368"/>
      <c r="U44" s="368"/>
      <c r="V44" s="368"/>
      <c r="W44" s="368"/>
      <c r="X44" s="368"/>
      <c r="Y44" s="344"/>
      <c r="Z44" s="344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7">
        <v>4607091389111</v>
      </c>
      <c r="E45" s="356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6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76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7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8"/>
      <c r="B47" s="368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77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402" t="s">
        <v>98</v>
      </c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03"/>
      <c r="P48" s="403"/>
      <c r="Q48" s="403"/>
      <c r="R48" s="403"/>
      <c r="S48" s="403"/>
      <c r="T48" s="403"/>
      <c r="U48" s="403"/>
      <c r="V48" s="403"/>
      <c r="W48" s="403"/>
      <c r="X48" s="403"/>
      <c r="Y48" s="48"/>
      <c r="Z48" s="48"/>
    </row>
    <row r="49" spans="1:53" ht="16.5" hidden="1" customHeight="1" x14ac:dyDescent="0.25">
      <c r="A49" s="369" t="s">
        <v>99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3"/>
      <c r="Z49" s="343"/>
    </row>
    <row r="50" spans="1:53" ht="14.25" hidden="1" customHeight="1" x14ac:dyDescent="0.25">
      <c r="A50" s="367" t="s">
        <v>100</v>
      </c>
      <c r="B50" s="368"/>
      <c r="C50" s="368"/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  <c r="V50" s="368"/>
      <c r="W50" s="368"/>
      <c r="X50" s="368"/>
      <c r="Y50" s="344"/>
      <c r="Z50" s="344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7">
        <v>4680115881440</v>
      </c>
      <c r="E51" s="356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6"/>
      <c r="S51" s="34"/>
      <c r="T51" s="34"/>
      <c r="U51" s="35" t="s">
        <v>65</v>
      </c>
      <c r="V51" s="348">
        <v>92</v>
      </c>
      <c r="W51" s="349">
        <f>IFERROR(IF(V51="",0,CEILING((V51/$H51),1)*$H51),"")</f>
        <v>97.2</v>
      </c>
      <c r="X51" s="36">
        <f>IFERROR(IF(W51=0,"",ROUNDUP(W51/H51,0)*0.02175),"")</f>
        <v>0.19574999999999998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7">
        <v>4680115881433</v>
      </c>
      <c r="E52" s="356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6"/>
      <c r="S52" s="34"/>
      <c r="T52" s="34"/>
      <c r="U52" s="35" t="s">
        <v>65</v>
      </c>
      <c r="V52" s="348">
        <v>63</v>
      </c>
      <c r="W52" s="349">
        <f>IFERROR(IF(V52="",0,CEILING((V52/$H52),1)*$H52),"")</f>
        <v>64.800000000000011</v>
      </c>
      <c r="X52" s="36">
        <f>IFERROR(IF(W52=0,"",ROUNDUP(W52/H52,0)*0.00753),"")</f>
        <v>0.18071999999999999</v>
      </c>
      <c r="Y52" s="56"/>
      <c r="Z52" s="57"/>
      <c r="AD52" s="58"/>
      <c r="BA52" s="72" t="s">
        <v>1</v>
      </c>
    </row>
    <row r="53" spans="1:53" x14ac:dyDescent="0.2">
      <c r="A53" s="376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7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50">
        <f>IFERROR(V51/H51,"0")+IFERROR(V52/H52,"0")</f>
        <v>31.851851851851848</v>
      </c>
      <c r="W53" s="350">
        <f>IFERROR(W51/H51,"0")+IFERROR(W52/H52,"0")</f>
        <v>33</v>
      </c>
      <c r="X53" s="350">
        <f>IFERROR(IF(X51="",0,X51),"0")+IFERROR(IF(X52="",0,X52),"0")</f>
        <v>0.37646999999999997</v>
      </c>
      <c r="Y53" s="351"/>
      <c r="Z53" s="351"/>
    </row>
    <row r="54" spans="1:53" x14ac:dyDescent="0.2">
      <c r="A54" s="368"/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77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50">
        <f>IFERROR(SUM(V51:V52),"0")</f>
        <v>155</v>
      </c>
      <c r="W54" s="350">
        <f>IFERROR(SUM(W51:W52),"0")</f>
        <v>162</v>
      </c>
      <c r="X54" s="37"/>
      <c r="Y54" s="351"/>
      <c r="Z54" s="351"/>
    </row>
    <row r="55" spans="1:53" ht="16.5" hidden="1" customHeight="1" x14ac:dyDescent="0.25">
      <c r="A55" s="369" t="s">
        <v>107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3"/>
      <c r="Z55" s="343"/>
    </row>
    <row r="56" spans="1:53" ht="14.25" hidden="1" customHeight="1" x14ac:dyDescent="0.25">
      <c r="A56" s="367" t="s">
        <v>108</v>
      </c>
      <c r="B56" s="368"/>
      <c r="C56" s="368"/>
      <c r="D56" s="368"/>
      <c r="E56" s="368"/>
      <c r="F56" s="368"/>
      <c r="G56" s="368"/>
      <c r="H56" s="368"/>
      <c r="I56" s="368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8"/>
      <c r="U56" s="368"/>
      <c r="V56" s="368"/>
      <c r="W56" s="368"/>
      <c r="X56" s="368"/>
      <c r="Y56" s="344"/>
      <c r="Z56" s="34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7">
        <v>4680115881426</v>
      </c>
      <c r="E57" s="356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6"/>
      <c r="S57" s="34"/>
      <c r="T57" s="34"/>
      <c r="U57" s="35" t="s">
        <v>65</v>
      </c>
      <c r="V57" s="348">
        <v>310</v>
      </c>
      <c r="W57" s="349">
        <f>IFERROR(IF(V57="",0,CEILING((V57/$H57),1)*$H57),"")</f>
        <v>313.20000000000005</v>
      </c>
      <c r="X57" s="36">
        <f>IFERROR(IF(W57=0,"",ROUNDUP(W57/H57,0)*0.02175),"")</f>
        <v>0.63074999999999992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7">
        <v>4680115881426</v>
      </c>
      <c r="E58" s="356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6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7">
        <v>4680115881419</v>
      </c>
      <c r="E59" s="356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6"/>
      <c r="S59" s="34"/>
      <c r="T59" s="34"/>
      <c r="U59" s="35" t="s">
        <v>65</v>
      </c>
      <c r="V59" s="348">
        <v>234</v>
      </c>
      <c r="W59" s="349">
        <f>IFERROR(IF(V59="",0,CEILING((V59/$H59),1)*$H59),"")</f>
        <v>234</v>
      </c>
      <c r="X59" s="36">
        <f>IFERROR(IF(W59=0,"",ROUNDUP(W59/H59,0)*0.00937),"")</f>
        <v>0.48724000000000001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7">
        <v>4680115881525</v>
      </c>
      <c r="E60" s="356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602" t="s">
        <v>117</v>
      </c>
      <c r="O60" s="355"/>
      <c r="P60" s="355"/>
      <c r="Q60" s="355"/>
      <c r="R60" s="356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76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7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50">
        <f>IFERROR(V57/H57,"0")+IFERROR(V58/H58,"0")+IFERROR(V59/H59,"0")+IFERROR(V60/H60,"0")</f>
        <v>80.703703703703695</v>
      </c>
      <c r="W61" s="350">
        <f>IFERROR(W57/H57,"0")+IFERROR(W58/H58,"0")+IFERROR(W59/H59,"0")+IFERROR(W60/H60,"0")</f>
        <v>81</v>
      </c>
      <c r="X61" s="350">
        <f>IFERROR(IF(X57="",0,X57),"0")+IFERROR(IF(X58="",0,X58),"0")+IFERROR(IF(X59="",0,X59),"0")+IFERROR(IF(X60="",0,X60),"0")</f>
        <v>1.1179899999999998</v>
      </c>
      <c r="Y61" s="351"/>
      <c r="Z61" s="351"/>
    </row>
    <row r="62" spans="1:53" x14ac:dyDescent="0.2">
      <c r="A62" s="368"/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77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50">
        <f>IFERROR(SUM(V57:V60),"0")</f>
        <v>544</v>
      </c>
      <c r="W62" s="350">
        <f>IFERROR(SUM(W57:W60),"0")</f>
        <v>547.20000000000005</v>
      </c>
      <c r="X62" s="37"/>
      <c r="Y62" s="351"/>
      <c r="Z62" s="351"/>
    </row>
    <row r="63" spans="1:53" ht="16.5" hidden="1" customHeight="1" x14ac:dyDescent="0.25">
      <c r="A63" s="369" t="s">
        <v>98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3"/>
      <c r="Z63" s="343"/>
    </row>
    <row r="64" spans="1:53" ht="14.25" hidden="1" customHeight="1" x14ac:dyDescent="0.25">
      <c r="A64" s="367" t="s">
        <v>108</v>
      </c>
      <c r="B64" s="368"/>
      <c r="C64" s="368"/>
      <c r="D64" s="368"/>
      <c r="E64" s="368"/>
      <c r="F64" s="368"/>
      <c r="G64" s="368"/>
      <c r="H64" s="368"/>
      <c r="I64" s="368"/>
      <c r="J64" s="368"/>
      <c r="K64" s="368"/>
      <c r="L64" s="368"/>
      <c r="M64" s="368"/>
      <c r="N64" s="368"/>
      <c r="O64" s="368"/>
      <c r="P64" s="368"/>
      <c r="Q64" s="368"/>
      <c r="R64" s="368"/>
      <c r="S64" s="368"/>
      <c r="T64" s="368"/>
      <c r="U64" s="368"/>
      <c r="V64" s="368"/>
      <c r="W64" s="368"/>
      <c r="X64" s="368"/>
      <c r="Y64" s="344"/>
      <c r="Z64" s="344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7">
        <v>4607091382945</v>
      </c>
      <c r="E65" s="356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1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6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4301011540</v>
      </c>
      <c r="D66" s="357">
        <v>4607091385670</v>
      </c>
      <c r="E66" s="356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103</v>
      </c>
      <c r="L66" s="33" t="s">
        <v>122</v>
      </c>
      <c r="M66" s="32">
        <v>50</v>
      </c>
      <c r="N66" s="5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5"/>
      <c r="P66" s="355"/>
      <c r="Q66" s="355"/>
      <c r="R66" s="356"/>
      <c r="S66" s="34"/>
      <c r="T66" s="34"/>
      <c r="U66" s="35" t="s">
        <v>65</v>
      </c>
      <c r="V66" s="348">
        <v>116</v>
      </c>
      <c r="W66" s="349">
        <f t="shared" si="2"/>
        <v>123.19999999999999</v>
      </c>
      <c r="X66" s="36">
        <f t="shared" si="3"/>
        <v>0.23924999999999999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123</v>
      </c>
      <c r="C67" s="31">
        <v>4301011380</v>
      </c>
      <c r="D67" s="357">
        <v>4607091385670</v>
      </c>
      <c r="E67" s="356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4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55"/>
      <c r="P67" s="355"/>
      <c r="Q67" s="355"/>
      <c r="R67" s="356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7">
        <v>4680115883956</v>
      </c>
      <c r="E68" s="356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6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7">
        <v>4680115881327</v>
      </c>
      <c r="E69" s="356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4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6"/>
      <c r="S69" s="34"/>
      <c r="T69" s="34"/>
      <c r="U69" s="35" t="s">
        <v>65</v>
      </c>
      <c r="V69" s="348">
        <v>171</v>
      </c>
      <c r="W69" s="349">
        <f t="shared" si="2"/>
        <v>172.8</v>
      </c>
      <c r="X69" s="36">
        <f t="shared" si="3"/>
        <v>0.34799999999999998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4301011514</v>
      </c>
      <c r="D70" s="357">
        <v>4680115882133</v>
      </c>
      <c r="E70" s="356"/>
      <c r="F70" s="347">
        <v>1.35</v>
      </c>
      <c r="G70" s="32">
        <v>8</v>
      </c>
      <c r="H70" s="347">
        <v>10.8</v>
      </c>
      <c r="I70" s="34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6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4301011703</v>
      </c>
      <c r="D71" s="357">
        <v>4680115882133</v>
      </c>
      <c r="E71" s="356"/>
      <c r="F71" s="347">
        <v>1.4</v>
      </c>
      <c r="G71" s="32">
        <v>8</v>
      </c>
      <c r="H71" s="347">
        <v>11.2</v>
      </c>
      <c r="I71" s="34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5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6"/>
      <c r="S71" s="34"/>
      <c r="T71" s="34"/>
      <c r="U71" s="35" t="s">
        <v>65</v>
      </c>
      <c r="V71" s="348">
        <v>80</v>
      </c>
      <c r="W71" s="349">
        <f t="shared" si="2"/>
        <v>89.6</v>
      </c>
      <c r="X71" s="36">
        <f t="shared" si="3"/>
        <v>0.17399999999999999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7">
        <v>4607091382952</v>
      </c>
      <c r="E72" s="356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6"/>
      <c r="S72" s="34"/>
      <c r="T72" s="34"/>
      <c r="U72" s="35" t="s">
        <v>65</v>
      </c>
      <c r="V72" s="348">
        <v>49</v>
      </c>
      <c r="W72" s="349">
        <f t="shared" si="2"/>
        <v>51</v>
      </c>
      <c r="X72" s="36">
        <f>IFERROR(IF(W72=0,"",ROUNDUP(W72/H72,0)*0.00753),"")</f>
        <v>0.12801000000000001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4301011565</v>
      </c>
      <c r="D73" s="357">
        <v>4680115882539</v>
      </c>
      <c r="E73" s="356"/>
      <c r="F73" s="347">
        <v>0.37</v>
      </c>
      <c r="G73" s="32">
        <v>10</v>
      </c>
      <c r="H73" s="347">
        <v>3.7</v>
      </c>
      <c r="I73" s="347">
        <v>3.94</v>
      </c>
      <c r="J73" s="32">
        <v>120</v>
      </c>
      <c r="K73" s="32" t="s">
        <v>63</v>
      </c>
      <c r="L73" s="33" t="s">
        <v>122</v>
      </c>
      <c r="M73" s="32">
        <v>50</v>
      </c>
      <c r="N73" s="7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5"/>
      <c r="P73" s="355"/>
      <c r="Q73" s="355"/>
      <c r="R73" s="356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4301011382</v>
      </c>
      <c r="D74" s="357">
        <v>4607091385687</v>
      </c>
      <c r="E74" s="356"/>
      <c r="F74" s="347">
        <v>0.4</v>
      </c>
      <c r="G74" s="32">
        <v>10</v>
      </c>
      <c r="H74" s="347">
        <v>4</v>
      </c>
      <c r="I74" s="347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55"/>
      <c r="P74" s="355"/>
      <c r="Q74" s="355"/>
      <c r="R74" s="356"/>
      <c r="S74" s="34"/>
      <c r="T74" s="34"/>
      <c r="U74" s="35" t="s">
        <v>65</v>
      </c>
      <c r="V74" s="348">
        <v>188</v>
      </c>
      <c r="W74" s="349">
        <f t="shared" si="2"/>
        <v>188</v>
      </c>
      <c r="X74" s="36">
        <f t="shared" si="4"/>
        <v>0.44039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7">
        <v>4607091384604</v>
      </c>
      <c r="E75" s="356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6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7">
        <v>4680115880283</v>
      </c>
      <c r="E76" s="356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6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7">
        <v>4680115883949</v>
      </c>
      <c r="E77" s="356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72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6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7">
        <v>4680115881518</v>
      </c>
      <c r="E78" s="356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122</v>
      </c>
      <c r="M78" s="32">
        <v>50</v>
      </c>
      <c r="N78" s="6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6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7">
        <v>4680115881303</v>
      </c>
      <c r="E79" s="356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3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6"/>
      <c r="S79" s="34"/>
      <c r="T79" s="34"/>
      <c r="U79" s="35" t="s">
        <v>65</v>
      </c>
      <c r="V79" s="348">
        <v>261</v>
      </c>
      <c r="W79" s="349">
        <f t="shared" si="2"/>
        <v>261</v>
      </c>
      <c r="X79" s="36">
        <f t="shared" si="4"/>
        <v>0.54345999999999994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7">
        <v>4680115882577</v>
      </c>
      <c r="E80" s="356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6"/>
      <c r="S80" s="34"/>
      <c r="T80" s="34"/>
      <c r="U80" s="35" t="s">
        <v>65</v>
      </c>
      <c r="V80" s="348">
        <v>50.400000000000013</v>
      </c>
      <c r="W80" s="349">
        <f t="shared" si="2"/>
        <v>51.2</v>
      </c>
      <c r="X80" s="36">
        <f>IFERROR(IF(W80=0,"",ROUNDUP(W80/H80,0)*0.00753),"")</f>
        <v>0.12048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7">
        <v>4680115882577</v>
      </c>
      <c r="E81" s="356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6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6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7">
        <v>4680115882720</v>
      </c>
      <c r="E82" s="356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42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6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7">
        <v>4680115880269</v>
      </c>
      <c r="E83" s="356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122</v>
      </c>
      <c r="M83" s="32">
        <v>50</v>
      </c>
      <c r="N83" s="3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6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7">
        <v>4680115880429</v>
      </c>
      <c r="E84" s="356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122</v>
      </c>
      <c r="M84" s="32">
        <v>50</v>
      </c>
      <c r="N84" s="3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6"/>
      <c r="S84" s="34"/>
      <c r="T84" s="34"/>
      <c r="U84" s="35" t="s">
        <v>65</v>
      </c>
      <c r="V84" s="348">
        <v>198</v>
      </c>
      <c r="W84" s="349">
        <f t="shared" si="2"/>
        <v>198</v>
      </c>
      <c r="X84" s="36">
        <f>IFERROR(IF(W84=0,"",ROUNDUP(W84/H84,0)*0.00937),"")</f>
        <v>0.41227999999999998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7">
        <v>4680115881457</v>
      </c>
      <c r="E85" s="356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122</v>
      </c>
      <c r="M85" s="32">
        <v>50</v>
      </c>
      <c r="N85" s="3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6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6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7"/>
      <c r="N86" s="358" t="s">
        <v>66</v>
      </c>
      <c r="O86" s="359"/>
      <c r="P86" s="359"/>
      <c r="Q86" s="359"/>
      <c r="R86" s="359"/>
      <c r="S86" s="359"/>
      <c r="T86" s="360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214.41666666666669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217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2.4058700000000002</v>
      </c>
      <c r="Y86" s="351"/>
      <c r="Z86" s="351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7"/>
      <c r="N87" s="358" t="s">
        <v>66</v>
      </c>
      <c r="O87" s="359"/>
      <c r="P87" s="359"/>
      <c r="Q87" s="359"/>
      <c r="R87" s="359"/>
      <c r="S87" s="359"/>
      <c r="T87" s="360"/>
      <c r="U87" s="37" t="s">
        <v>65</v>
      </c>
      <c r="V87" s="350">
        <f>IFERROR(SUM(V65:V85),"0")</f>
        <v>1113.4000000000001</v>
      </c>
      <c r="W87" s="350">
        <f>IFERROR(SUM(W65:W85),"0")</f>
        <v>1134.8000000000002</v>
      </c>
      <c r="X87" s="37"/>
      <c r="Y87" s="351"/>
      <c r="Z87" s="351"/>
    </row>
    <row r="88" spans="1:53" ht="14.25" hidden="1" customHeight="1" x14ac:dyDescent="0.25">
      <c r="A88" s="367" t="s">
        <v>100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4"/>
      <c r="Z88" s="344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7">
        <v>4680115881488</v>
      </c>
      <c r="E89" s="356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6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7">
        <v>4680115882751</v>
      </c>
      <c r="E90" s="356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4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6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7">
        <v>4680115882775</v>
      </c>
      <c r="E91" s="356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122</v>
      </c>
      <c r="M91" s="32">
        <v>50</v>
      </c>
      <c r="N91" s="3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6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7">
        <v>4680115880658</v>
      </c>
      <c r="E92" s="356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6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6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6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7"/>
      <c r="N93" s="358" t="s">
        <v>66</v>
      </c>
      <c r="O93" s="359"/>
      <c r="P93" s="359"/>
      <c r="Q93" s="359"/>
      <c r="R93" s="359"/>
      <c r="S93" s="359"/>
      <c r="T93" s="360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7"/>
      <c r="N94" s="358" t="s">
        <v>66</v>
      </c>
      <c r="O94" s="359"/>
      <c r="P94" s="359"/>
      <c r="Q94" s="359"/>
      <c r="R94" s="359"/>
      <c r="S94" s="359"/>
      <c r="T94" s="360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7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4"/>
      <c r="Z95" s="344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7">
        <v>4607091387667</v>
      </c>
      <c r="E96" s="356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6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7">
        <v>4607091387636</v>
      </c>
      <c r="E97" s="356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6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7">
        <v>4607091382426</v>
      </c>
      <c r="E98" s="356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0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6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7">
        <v>4607091386547</v>
      </c>
      <c r="E99" s="356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6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7">
        <v>4607091384734</v>
      </c>
      <c r="E100" s="356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6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7">
        <v>4607091382464</v>
      </c>
      <c r="E101" s="356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7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6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7">
        <v>4680115883444</v>
      </c>
      <c r="E102" s="356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6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6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7">
        <v>4680115883444</v>
      </c>
      <c r="E103" s="356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62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6"/>
      <c r="S103" s="34"/>
      <c r="T103" s="34"/>
      <c r="U103" s="35" t="s">
        <v>65</v>
      </c>
      <c r="V103" s="348">
        <v>28</v>
      </c>
      <c r="W103" s="349">
        <f t="shared" si="5"/>
        <v>28</v>
      </c>
      <c r="X103" s="36">
        <f>IFERROR(IF(W103=0,"",ROUNDUP(W103/H103,0)*0.00753),"")</f>
        <v>7.5300000000000006E-2</v>
      </c>
      <c r="Y103" s="56"/>
      <c r="Z103" s="57"/>
      <c r="AD103" s="58"/>
      <c r="BA103" s="109" t="s">
        <v>1</v>
      </c>
    </row>
    <row r="104" spans="1:53" x14ac:dyDescent="0.2">
      <c r="A104" s="376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7"/>
      <c r="N104" s="358" t="s">
        <v>66</v>
      </c>
      <c r="O104" s="359"/>
      <c r="P104" s="359"/>
      <c r="Q104" s="359"/>
      <c r="R104" s="359"/>
      <c r="S104" s="359"/>
      <c r="T104" s="360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10</v>
      </c>
      <c r="W104" s="350">
        <f>IFERROR(W96/H96,"0")+IFERROR(W97/H97,"0")+IFERROR(W98/H98,"0")+IFERROR(W99/H99,"0")+IFERROR(W100/H100,"0")+IFERROR(W101/H101,"0")+IFERROR(W102/H102,"0")+IFERROR(W103/H103,"0")</f>
        <v>10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7.5300000000000006E-2</v>
      </c>
      <c r="Y104" s="351"/>
      <c r="Z104" s="351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7"/>
      <c r="N105" s="358" t="s">
        <v>66</v>
      </c>
      <c r="O105" s="359"/>
      <c r="P105" s="359"/>
      <c r="Q105" s="359"/>
      <c r="R105" s="359"/>
      <c r="S105" s="359"/>
      <c r="T105" s="360"/>
      <c r="U105" s="37" t="s">
        <v>65</v>
      </c>
      <c r="V105" s="350">
        <f>IFERROR(SUM(V96:V103),"0")</f>
        <v>28</v>
      </c>
      <c r="W105" s="350">
        <f>IFERROR(SUM(W96:W103),"0")</f>
        <v>28</v>
      </c>
      <c r="X105" s="37"/>
      <c r="Y105" s="351"/>
      <c r="Z105" s="351"/>
    </row>
    <row r="106" spans="1:53" ht="14.25" hidden="1" customHeight="1" x14ac:dyDescent="0.25">
      <c r="A106" s="367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4"/>
      <c r="Z106" s="344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57">
        <v>4607091386967</v>
      </c>
      <c r="E107" s="356"/>
      <c r="F107" s="347">
        <v>1.35</v>
      </c>
      <c r="G107" s="32">
        <v>6</v>
      </c>
      <c r="H107" s="347">
        <v>8.1</v>
      </c>
      <c r="I107" s="347">
        <v>8.6639999999999997</v>
      </c>
      <c r="J107" s="32">
        <v>56</v>
      </c>
      <c r="K107" s="32" t="s">
        <v>103</v>
      </c>
      <c r="L107" s="33" t="s">
        <v>122</v>
      </c>
      <c r="M107" s="32">
        <v>45</v>
      </c>
      <c r="N107" s="4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5"/>
      <c r="P107" s="355"/>
      <c r="Q107" s="355"/>
      <c r="R107" s="356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7">
        <v>4607091386967</v>
      </c>
      <c r="E108" s="356"/>
      <c r="F108" s="347">
        <v>1.4</v>
      </c>
      <c r="G108" s="32">
        <v>6</v>
      </c>
      <c r="H108" s="347">
        <v>8.4</v>
      </c>
      <c r="I108" s="347">
        <v>8.9640000000000004</v>
      </c>
      <c r="J108" s="32">
        <v>56</v>
      </c>
      <c r="K108" s="32" t="s">
        <v>103</v>
      </c>
      <c r="L108" s="33" t="s">
        <v>64</v>
      </c>
      <c r="M108" s="32">
        <v>45</v>
      </c>
      <c r="N108" s="5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55"/>
      <c r="P108" s="355"/>
      <c r="Q108" s="355"/>
      <c r="R108" s="356"/>
      <c r="S108" s="34"/>
      <c r="T108" s="34"/>
      <c r="U108" s="35" t="s">
        <v>65</v>
      </c>
      <c r="V108" s="348">
        <v>330</v>
      </c>
      <c r="W108" s="349">
        <f t="shared" si="6"/>
        <v>336</v>
      </c>
      <c r="X108" s="36">
        <f>IFERROR(IF(W108=0,"",ROUNDUP(W108/H108,0)*0.02175),"")</f>
        <v>0.86999999999999988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7">
        <v>4607091385304</v>
      </c>
      <c r="E109" s="356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4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6"/>
      <c r="S109" s="34"/>
      <c r="T109" s="34"/>
      <c r="U109" s="35" t="s">
        <v>65</v>
      </c>
      <c r="V109" s="348">
        <v>72</v>
      </c>
      <c r="W109" s="349">
        <f t="shared" si="6"/>
        <v>75.600000000000009</v>
      </c>
      <c r="X109" s="36">
        <f>IFERROR(IF(W109=0,"",ROUNDUP(W109/H109,0)*0.02175),"")</f>
        <v>0.19574999999999998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57">
        <v>4607091386264</v>
      </c>
      <c r="E110" s="356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5"/>
      <c r="P110" s="355"/>
      <c r="Q110" s="355"/>
      <c r="R110" s="356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190</v>
      </c>
      <c r="C111" s="31">
        <v>4301051648</v>
      </c>
      <c r="D111" s="357">
        <v>4607091386264</v>
      </c>
      <c r="E111" s="356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78" t="s">
        <v>191</v>
      </c>
      <c r="O111" s="355"/>
      <c r="P111" s="355"/>
      <c r="Q111" s="355"/>
      <c r="R111" s="356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7">
        <v>4680115882584</v>
      </c>
      <c r="E112" s="356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67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6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7">
        <v>4680115882584</v>
      </c>
      <c r="E113" s="356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65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6"/>
      <c r="S113" s="34"/>
      <c r="T113" s="34"/>
      <c r="U113" s="35" t="s">
        <v>65</v>
      </c>
      <c r="V113" s="348">
        <v>25.08</v>
      </c>
      <c r="W113" s="349">
        <f t="shared" si="6"/>
        <v>26.400000000000002</v>
      </c>
      <c r="X113" s="36">
        <f>IFERROR(IF(W113=0,"",ROUNDUP(W113/H113,0)*0.00753),"")</f>
        <v>7.5300000000000006E-2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7">
        <v>4607091385731</v>
      </c>
      <c r="E114" s="356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122</v>
      </c>
      <c r="M114" s="32">
        <v>45</v>
      </c>
      <c r="N114" s="49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6"/>
      <c r="S114" s="34"/>
      <c r="T114" s="34"/>
      <c r="U114" s="35" t="s">
        <v>65</v>
      </c>
      <c r="V114" s="348">
        <v>147.6</v>
      </c>
      <c r="W114" s="349">
        <f t="shared" si="6"/>
        <v>148.5</v>
      </c>
      <c r="X114" s="36">
        <f>IFERROR(IF(W114=0,"",ROUNDUP(W114/H114,0)*0.00753),"")</f>
        <v>0.41415000000000002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7">
        <v>4680115880214</v>
      </c>
      <c r="E115" s="356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122</v>
      </c>
      <c r="M115" s="32">
        <v>45</v>
      </c>
      <c r="N115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6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7">
        <v>4680115880894</v>
      </c>
      <c r="E116" s="356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122</v>
      </c>
      <c r="M116" s="32">
        <v>45</v>
      </c>
      <c r="N116" s="62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6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7">
        <v>4607091385427</v>
      </c>
      <c r="E117" s="356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6"/>
      <c r="S117" s="34"/>
      <c r="T117" s="34"/>
      <c r="U117" s="35" t="s">
        <v>65</v>
      </c>
      <c r="V117" s="348">
        <v>40</v>
      </c>
      <c r="W117" s="349">
        <f t="shared" si="6"/>
        <v>42</v>
      </c>
      <c r="X117" s="36">
        <f>IFERROR(IF(W117=0,"",ROUNDUP(W117/H117,0)*0.00753),"")</f>
        <v>0.10542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7">
        <v>4680115882645</v>
      </c>
      <c r="E118" s="356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6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6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7"/>
      <c r="N119" s="358" t="s">
        <v>66</v>
      </c>
      <c r="O119" s="359"/>
      <c r="P119" s="359"/>
      <c r="Q119" s="359"/>
      <c r="R119" s="359"/>
      <c r="S119" s="359"/>
      <c r="T119" s="360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125.35714285714285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128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1.66062</v>
      </c>
      <c r="Y119" s="351"/>
      <c r="Z119" s="351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7"/>
      <c r="N120" s="358" t="s">
        <v>66</v>
      </c>
      <c r="O120" s="359"/>
      <c r="P120" s="359"/>
      <c r="Q120" s="359"/>
      <c r="R120" s="359"/>
      <c r="S120" s="359"/>
      <c r="T120" s="360"/>
      <c r="U120" s="37" t="s">
        <v>65</v>
      </c>
      <c r="V120" s="350">
        <f>IFERROR(SUM(V107:V118),"0")</f>
        <v>614.67999999999995</v>
      </c>
      <c r="W120" s="350">
        <f>IFERROR(SUM(W107:W118),"0")</f>
        <v>628.5</v>
      </c>
      <c r="X120" s="37"/>
      <c r="Y120" s="351"/>
      <c r="Z120" s="351"/>
    </row>
    <row r="121" spans="1:53" ht="14.25" hidden="1" customHeight="1" x14ac:dyDescent="0.25">
      <c r="A121" s="367" t="s">
        <v>205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4"/>
      <c r="Z121" s="344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7">
        <v>4607091383065</v>
      </c>
      <c r="E122" s="356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6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4301060350</v>
      </c>
      <c r="D123" s="357">
        <v>4680115881532</v>
      </c>
      <c r="E123" s="356"/>
      <c r="F123" s="347">
        <v>1.35</v>
      </c>
      <c r="G123" s="32">
        <v>6</v>
      </c>
      <c r="H123" s="347">
        <v>8.1</v>
      </c>
      <c r="I123" s="347">
        <v>8.58</v>
      </c>
      <c r="J123" s="32">
        <v>56</v>
      </c>
      <c r="K123" s="32" t="s">
        <v>103</v>
      </c>
      <c r="L123" s="33" t="s">
        <v>122</v>
      </c>
      <c r="M123" s="32">
        <v>30</v>
      </c>
      <c r="N123" s="50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5"/>
      <c r="P123" s="355"/>
      <c r="Q123" s="355"/>
      <c r="R123" s="356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4301060366</v>
      </c>
      <c r="D124" s="357">
        <v>4680115881532</v>
      </c>
      <c r="E124" s="356"/>
      <c r="F124" s="347">
        <v>1.3</v>
      </c>
      <c r="G124" s="32">
        <v>6</v>
      </c>
      <c r="H124" s="347">
        <v>7.8</v>
      </c>
      <c r="I124" s="347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60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5"/>
      <c r="P124" s="355"/>
      <c r="Q124" s="355"/>
      <c r="R124" s="356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211</v>
      </c>
      <c r="C125" s="31">
        <v>4301060371</v>
      </c>
      <c r="D125" s="357">
        <v>4680115881532</v>
      </c>
      <c r="E125" s="356"/>
      <c r="F125" s="347">
        <v>1.4</v>
      </c>
      <c r="G125" s="32">
        <v>6</v>
      </c>
      <c r="H125" s="347">
        <v>8.4</v>
      </c>
      <c r="I125" s="347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665" t="s">
        <v>212</v>
      </c>
      <c r="O125" s="355"/>
      <c r="P125" s="355"/>
      <c r="Q125" s="355"/>
      <c r="R125" s="356"/>
      <c r="S125" s="34"/>
      <c r="T125" s="34"/>
      <c r="U125" s="35" t="s">
        <v>65</v>
      </c>
      <c r="V125" s="348">
        <v>150</v>
      </c>
      <c r="W125" s="349">
        <f t="shared" si="7"/>
        <v>151.20000000000002</v>
      </c>
      <c r="X125" s="36">
        <f>IFERROR(IF(W125=0,"",ROUNDUP(W125/H125,0)*0.02175),"")</f>
        <v>0.39149999999999996</v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7">
        <v>4680115882652</v>
      </c>
      <c r="E126" s="356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9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6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7">
        <v>4680115880238</v>
      </c>
      <c r="E127" s="356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7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6"/>
      <c r="S127" s="34"/>
      <c r="T127" s="34"/>
      <c r="U127" s="35" t="s">
        <v>65</v>
      </c>
      <c r="V127" s="348">
        <v>9.9</v>
      </c>
      <c r="W127" s="349">
        <f t="shared" si="7"/>
        <v>9.9</v>
      </c>
      <c r="X127" s="36">
        <f>IFERROR(IF(W127=0,"",ROUNDUP(W127/H127,0)*0.00753),"")</f>
        <v>3.7650000000000003E-2</v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7">
        <v>4680115881464</v>
      </c>
      <c r="E128" s="356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122</v>
      </c>
      <c r="M128" s="32">
        <v>30</v>
      </c>
      <c r="N128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6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6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7"/>
      <c r="N129" s="358" t="s">
        <v>66</v>
      </c>
      <c r="O129" s="359"/>
      <c r="P129" s="359"/>
      <c r="Q129" s="359"/>
      <c r="R129" s="359"/>
      <c r="S129" s="359"/>
      <c r="T129" s="360"/>
      <c r="U129" s="37" t="s">
        <v>67</v>
      </c>
      <c r="V129" s="350">
        <f>IFERROR(V122/H122,"0")+IFERROR(V123/H123,"0")+IFERROR(V124/H124,"0")+IFERROR(V125/H125,"0")+IFERROR(V126/H126,"0")+IFERROR(V127/H127,"0")+IFERROR(V128/H128,"0")</f>
        <v>22.857142857142858</v>
      </c>
      <c r="W129" s="350">
        <f>IFERROR(W122/H122,"0")+IFERROR(W123/H123,"0")+IFERROR(W124/H124,"0")+IFERROR(W125/H125,"0")+IFERROR(W126/H126,"0")+IFERROR(W127/H127,"0")+IFERROR(W128/H128,"0")</f>
        <v>23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0.42914999999999998</v>
      </c>
      <c r="Y129" s="351"/>
      <c r="Z129" s="351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7"/>
      <c r="N130" s="358" t="s">
        <v>66</v>
      </c>
      <c r="O130" s="359"/>
      <c r="P130" s="359"/>
      <c r="Q130" s="359"/>
      <c r="R130" s="359"/>
      <c r="S130" s="359"/>
      <c r="T130" s="360"/>
      <c r="U130" s="37" t="s">
        <v>65</v>
      </c>
      <c r="V130" s="350">
        <f>IFERROR(SUM(V122:V128),"0")</f>
        <v>159.9</v>
      </c>
      <c r="W130" s="350">
        <f>IFERROR(SUM(W122:W128),"0")</f>
        <v>161.10000000000002</v>
      </c>
      <c r="X130" s="37"/>
      <c r="Y130" s="351"/>
      <c r="Z130" s="351"/>
    </row>
    <row r="131" spans="1:53" ht="16.5" hidden="1" customHeight="1" x14ac:dyDescent="0.25">
      <c r="A131" s="369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3"/>
      <c r="Z131" s="343"/>
    </row>
    <row r="132" spans="1:53" ht="14.25" hidden="1" customHeight="1" x14ac:dyDescent="0.25">
      <c r="A132" s="367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4"/>
      <c r="Z132" s="344"/>
    </row>
    <row r="133" spans="1:53" ht="27" hidden="1" customHeight="1" x14ac:dyDescent="0.25">
      <c r="A133" s="54" t="s">
        <v>220</v>
      </c>
      <c r="B133" s="54" t="s">
        <v>221</v>
      </c>
      <c r="C133" s="31">
        <v>4301051360</v>
      </c>
      <c r="D133" s="357">
        <v>4607091385168</v>
      </c>
      <c r="E133" s="356"/>
      <c r="F133" s="347">
        <v>1.35</v>
      </c>
      <c r="G133" s="32">
        <v>6</v>
      </c>
      <c r="H133" s="347">
        <v>8.1</v>
      </c>
      <c r="I133" s="347">
        <v>8.6579999999999995</v>
      </c>
      <c r="J133" s="32">
        <v>56</v>
      </c>
      <c r="K133" s="32" t="s">
        <v>103</v>
      </c>
      <c r="L133" s="33" t="s">
        <v>122</v>
      </c>
      <c r="M133" s="32">
        <v>45</v>
      </c>
      <c r="N133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5"/>
      <c r="P133" s="355"/>
      <c r="Q133" s="355"/>
      <c r="R133" s="356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4301051612</v>
      </c>
      <c r="D134" s="357">
        <v>4607091385168</v>
      </c>
      <c r="E134" s="356"/>
      <c r="F134" s="347">
        <v>1.4</v>
      </c>
      <c r="G134" s="32">
        <v>6</v>
      </c>
      <c r="H134" s="347">
        <v>8.4</v>
      </c>
      <c r="I134" s="347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6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5"/>
      <c r="P134" s="355"/>
      <c r="Q134" s="355"/>
      <c r="R134" s="356"/>
      <c r="S134" s="34"/>
      <c r="T134" s="34"/>
      <c r="U134" s="35" t="s">
        <v>65</v>
      </c>
      <c r="V134" s="348">
        <v>340</v>
      </c>
      <c r="W134" s="349">
        <f>IFERROR(IF(V134="",0,CEILING((V134/$H134),1)*$H134),"")</f>
        <v>344.40000000000003</v>
      </c>
      <c r="X134" s="36">
        <f>IFERROR(IF(W134=0,"",ROUNDUP(W134/H134,0)*0.02175),"")</f>
        <v>0.89174999999999993</v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7">
        <v>4607091383256</v>
      </c>
      <c r="E135" s="356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122</v>
      </c>
      <c r="M135" s="32">
        <v>45</v>
      </c>
      <c r="N135" s="4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6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7">
        <v>4607091385748</v>
      </c>
      <c r="E136" s="356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122</v>
      </c>
      <c r="M136" s="32">
        <v>45</v>
      </c>
      <c r="N136" s="4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6"/>
      <c r="S136" s="34"/>
      <c r="T136" s="34"/>
      <c r="U136" s="35" t="s">
        <v>65</v>
      </c>
      <c r="V136" s="348">
        <v>143.1</v>
      </c>
      <c r="W136" s="349">
        <f>IFERROR(IF(V136="",0,CEILING((V136/$H136),1)*$H136),"")</f>
        <v>143.10000000000002</v>
      </c>
      <c r="X136" s="36">
        <f>IFERROR(IF(W136=0,"",ROUNDUP(W136/H136,0)*0.00753),"")</f>
        <v>0.39909</v>
      </c>
      <c r="Y136" s="56"/>
      <c r="Z136" s="57"/>
      <c r="AD136" s="58"/>
      <c r="BA136" s="132" t="s">
        <v>1</v>
      </c>
    </row>
    <row r="137" spans="1:53" x14ac:dyDescent="0.2">
      <c r="A137" s="376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77"/>
      <c r="N137" s="358" t="s">
        <v>66</v>
      </c>
      <c r="O137" s="359"/>
      <c r="P137" s="359"/>
      <c r="Q137" s="359"/>
      <c r="R137" s="359"/>
      <c r="S137" s="359"/>
      <c r="T137" s="360"/>
      <c r="U137" s="37" t="s">
        <v>67</v>
      </c>
      <c r="V137" s="350">
        <f>IFERROR(V133/H133,"0")+IFERROR(V134/H134,"0")+IFERROR(V135/H135,"0")+IFERROR(V136/H136,"0")</f>
        <v>93.476190476190467</v>
      </c>
      <c r="W137" s="350">
        <f>IFERROR(W133/H133,"0")+IFERROR(W134/H134,"0")+IFERROR(W135/H135,"0")+IFERROR(W136/H136,"0")</f>
        <v>94</v>
      </c>
      <c r="X137" s="350">
        <f>IFERROR(IF(X133="",0,X133),"0")+IFERROR(IF(X134="",0,X134),"0")+IFERROR(IF(X135="",0,X135),"0")+IFERROR(IF(X136="",0,X136),"0")</f>
        <v>1.29084</v>
      </c>
      <c r="Y137" s="351"/>
      <c r="Z137" s="351"/>
    </row>
    <row r="138" spans="1:53" x14ac:dyDescent="0.2">
      <c r="A138" s="368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7"/>
      <c r="N138" s="358" t="s">
        <v>66</v>
      </c>
      <c r="O138" s="359"/>
      <c r="P138" s="359"/>
      <c r="Q138" s="359"/>
      <c r="R138" s="359"/>
      <c r="S138" s="359"/>
      <c r="T138" s="360"/>
      <c r="U138" s="37" t="s">
        <v>65</v>
      </c>
      <c r="V138" s="350">
        <f>IFERROR(SUM(V133:V136),"0")</f>
        <v>483.1</v>
      </c>
      <c r="W138" s="350">
        <f>IFERROR(SUM(W133:W136),"0")</f>
        <v>487.50000000000006</v>
      </c>
      <c r="X138" s="37"/>
      <c r="Y138" s="351"/>
      <c r="Z138" s="351"/>
    </row>
    <row r="139" spans="1:53" ht="27.75" hidden="1" customHeight="1" x14ac:dyDescent="0.2">
      <c r="A139" s="402" t="s">
        <v>227</v>
      </c>
      <c r="B139" s="403"/>
      <c r="C139" s="403"/>
      <c r="D139" s="403"/>
      <c r="E139" s="403"/>
      <c r="F139" s="403"/>
      <c r="G139" s="403"/>
      <c r="H139" s="403"/>
      <c r="I139" s="403"/>
      <c r="J139" s="403"/>
      <c r="K139" s="403"/>
      <c r="L139" s="403"/>
      <c r="M139" s="403"/>
      <c r="N139" s="403"/>
      <c r="O139" s="403"/>
      <c r="P139" s="403"/>
      <c r="Q139" s="403"/>
      <c r="R139" s="403"/>
      <c r="S139" s="403"/>
      <c r="T139" s="403"/>
      <c r="U139" s="403"/>
      <c r="V139" s="403"/>
      <c r="W139" s="403"/>
      <c r="X139" s="403"/>
      <c r="Y139" s="48"/>
      <c r="Z139" s="48"/>
    </row>
    <row r="140" spans="1:53" ht="16.5" hidden="1" customHeight="1" x14ac:dyDescent="0.25">
      <c r="A140" s="369" t="s">
        <v>228</v>
      </c>
      <c r="B140" s="368"/>
      <c r="C140" s="368"/>
      <c r="D140" s="368"/>
      <c r="E140" s="368"/>
      <c r="F140" s="368"/>
      <c r="G140" s="368"/>
      <c r="H140" s="368"/>
      <c r="I140" s="368"/>
      <c r="J140" s="368"/>
      <c r="K140" s="368"/>
      <c r="L140" s="368"/>
      <c r="M140" s="368"/>
      <c r="N140" s="368"/>
      <c r="O140" s="368"/>
      <c r="P140" s="368"/>
      <c r="Q140" s="368"/>
      <c r="R140" s="368"/>
      <c r="S140" s="368"/>
      <c r="T140" s="368"/>
      <c r="U140" s="368"/>
      <c r="V140" s="368"/>
      <c r="W140" s="368"/>
      <c r="X140" s="368"/>
      <c r="Y140" s="343"/>
      <c r="Z140" s="343"/>
    </row>
    <row r="141" spans="1:53" ht="14.25" hidden="1" customHeight="1" x14ac:dyDescent="0.25">
      <c r="A141" s="367" t="s">
        <v>108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4"/>
      <c r="Z141" s="344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7">
        <v>4607091383423</v>
      </c>
      <c r="E142" s="356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122</v>
      </c>
      <c r="M142" s="32">
        <v>35</v>
      </c>
      <c r="N142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6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7">
        <v>4607091381405</v>
      </c>
      <c r="E143" s="356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44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6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7">
        <v>4607091386516</v>
      </c>
      <c r="E144" s="356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71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6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76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77"/>
      <c r="N145" s="358" t="s">
        <v>66</v>
      </c>
      <c r="O145" s="359"/>
      <c r="P145" s="359"/>
      <c r="Q145" s="359"/>
      <c r="R145" s="359"/>
      <c r="S145" s="359"/>
      <c r="T145" s="360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8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7"/>
      <c r="N146" s="358" t="s">
        <v>66</v>
      </c>
      <c r="O146" s="359"/>
      <c r="P146" s="359"/>
      <c r="Q146" s="359"/>
      <c r="R146" s="359"/>
      <c r="S146" s="359"/>
      <c r="T146" s="360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69" t="s">
        <v>235</v>
      </c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  <c r="V147" s="368"/>
      <c r="W147" s="368"/>
      <c r="X147" s="368"/>
      <c r="Y147" s="343"/>
      <c r="Z147" s="343"/>
    </row>
    <row r="148" spans="1:53" ht="14.25" hidden="1" customHeight="1" x14ac:dyDescent="0.25">
      <c r="A148" s="367" t="s">
        <v>60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4"/>
      <c r="Z148" s="344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7">
        <v>4680115880993</v>
      </c>
      <c r="E149" s="356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6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7">
        <v>4680115881761</v>
      </c>
      <c r="E150" s="356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6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7">
        <v>4680115881563</v>
      </c>
      <c r="E151" s="356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6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7">
        <v>4680115880986</v>
      </c>
      <c r="E152" s="356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6"/>
      <c r="S152" s="34"/>
      <c r="T152" s="34"/>
      <c r="U152" s="35" t="s">
        <v>65</v>
      </c>
      <c r="V152" s="348">
        <v>81.899999999999991</v>
      </c>
      <c r="W152" s="349">
        <f t="shared" si="8"/>
        <v>81.900000000000006</v>
      </c>
      <c r="X152" s="36">
        <f>IFERROR(IF(W152=0,"",ROUNDUP(W152/H152,0)*0.00502),"")</f>
        <v>0.19578000000000001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7">
        <v>4680115880207</v>
      </c>
      <c r="E153" s="356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3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6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7">
        <v>4680115881785</v>
      </c>
      <c r="E154" s="356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3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6"/>
      <c r="S154" s="34"/>
      <c r="T154" s="34"/>
      <c r="U154" s="35" t="s">
        <v>65</v>
      </c>
      <c r="V154" s="348">
        <v>119</v>
      </c>
      <c r="W154" s="349">
        <f t="shared" si="8"/>
        <v>119.7</v>
      </c>
      <c r="X154" s="36">
        <f>IFERROR(IF(W154=0,"",ROUNDUP(W154/H154,0)*0.00502),"")</f>
        <v>0.28614000000000001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7">
        <v>4680115881679</v>
      </c>
      <c r="E155" s="356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6"/>
      <c r="S155" s="34"/>
      <c r="T155" s="34"/>
      <c r="U155" s="35" t="s">
        <v>65</v>
      </c>
      <c r="V155" s="348">
        <v>108.5</v>
      </c>
      <c r="W155" s="349">
        <f t="shared" si="8"/>
        <v>109.2</v>
      </c>
      <c r="X155" s="36">
        <f>IFERROR(IF(W155=0,"",ROUNDUP(W155/H155,0)*0.00502),"")</f>
        <v>0.26103999999999999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7">
        <v>4680115880191</v>
      </c>
      <c r="E156" s="356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3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6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7">
        <v>4680115883963</v>
      </c>
      <c r="E157" s="356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7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6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76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77"/>
      <c r="N158" s="358" t="s">
        <v>66</v>
      </c>
      <c r="O158" s="359"/>
      <c r="P158" s="359"/>
      <c r="Q158" s="359"/>
      <c r="R158" s="359"/>
      <c r="S158" s="359"/>
      <c r="T158" s="360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147.33333333333331</v>
      </c>
      <c r="W158" s="350">
        <f>IFERROR(W149/H149,"0")+IFERROR(W150/H150,"0")+IFERROR(W151/H151,"0")+IFERROR(W152/H152,"0")+IFERROR(W153/H153,"0")+IFERROR(W154/H154,"0")+IFERROR(W155/H155,"0")+IFERROR(W156/H156,"0")+IFERROR(W157/H157,"0")</f>
        <v>148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0.74296000000000006</v>
      </c>
      <c r="Y158" s="351"/>
      <c r="Z158" s="351"/>
    </row>
    <row r="159" spans="1:53" x14ac:dyDescent="0.2">
      <c r="A159" s="368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7"/>
      <c r="N159" s="358" t="s">
        <v>66</v>
      </c>
      <c r="O159" s="359"/>
      <c r="P159" s="359"/>
      <c r="Q159" s="359"/>
      <c r="R159" s="359"/>
      <c r="S159" s="359"/>
      <c r="T159" s="360"/>
      <c r="U159" s="37" t="s">
        <v>65</v>
      </c>
      <c r="V159" s="350">
        <f>IFERROR(SUM(V149:V157),"0")</f>
        <v>309.39999999999998</v>
      </c>
      <c r="W159" s="350">
        <f>IFERROR(SUM(W149:W157),"0")</f>
        <v>310.8</v>
      </c>
      <c r="X159" s="37"/>
      <c r="Y159" s="351"/>
      <c r="Z159" s="351"/>
    </row>
    <row r="160" spans="1:53" ht="16.5" hidden="1" customHeight="1" x14ac:dyDescent="0.25">
      <c r="A160" s="369" t="s">
        <v>254</v>
      </c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  <c r="V160" s="368"/>
      <c r="W160" s="368"/>
      <c r="X160" s="368"/>
      <c r="Y160" s="343"/>
      <c r="Z160" s="343"/>
    </row>
    <row r="161" spans="1:53" ht="14.25" hidden="1" customHeight="1" x14ac:dyDescent="0.25">
      <c r="A161" s="367" t="s">
        <v>108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4"/>
      <c r="Z161" s="344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7">
        <v>4680115881402</v>
      </c>
      <c r="E162" s="356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4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6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7">
        <v>4680115881396</v>
      </c>
      <c r="E163" s="356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6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76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77"/>
      <c r="N164" s="358" t="s">
        <v>66</v>
      </c>
      <c r="O164" s="359"/>
      <c r="P164" s="359"/>
      <c r="Q164" s="359"/>
      <c r="R164" s="359"/>
      <c r="S164" s="359"/>
      <c r="T164" s="360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8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7"/>
      <c r="N165" s="358" t="s">
        <v>66</v>
      </c>
      <c r="O165" s="359"/>
      <c r="P165" s="359"/>
      <c r="Q165" s="359"/>
      <c r="R165" s="359"/>
      <c r="S165" s="359"/>
      <c r="T165" s="360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7" t="s">
        <v>100</v>
      </c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68"/>
      <c r="N166" s="368"/>
      <c r="O166" s="368"/>
      <c r="P166" s="368"/>
      <c r="Q166" s="368"/>
      <c r="R166" s="368"/>
      <c r="S166" s="368"/>
      <c r="T166" s="368"/>
      <c r="U166" s="368"/>
      <c r="V166" s="368"/>
      <c r="W166" s="368"/>
      <c r="X166" s="368"/>
      <c r="Y166" s="344"/>
      <c r="Z166" s="344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7">
        <v>4680115882935</v>
      </c>
      <c r="E167" s="356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122</v>
      </c>
      <c r="M167" s="32">
        <v>50</v>
      </c>
      <c r="N167" s="4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6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7">
        <v>4680115880764</v>
      </c>
      <c r="E168" s="356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6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76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77"/>
      <c r="N169" s="358" t="s">
        <v>66</v>
      </c>
      <c r="O169" s="359"/>
      <c r="P169" s="359"/>
      <c r="Q169" s="359"/>
      <c r="R169" s="359"/>
      <c r="S169" s="359"/>
      <c r="T169" s="360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8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7"/>
      <c r="N170" s="358" t="s">
        <v>66</v>
      </c>
      <c r="O170" s="359"/>
      <c r="P170" s="359"/>
      <c r="Q170" s="359"/>
      <c r="R170" s="359"/>
      <c r="S170" s="359"/>
      <c r="T170" s="360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7" t="s">
        <v>60</v>
      </c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68"/>
      <c r="N171" s="368"/>
      <c r="O171" s="368"/>
      <c r="P171" s="368"/>
      <c r="Q171" s="368"/>
      <c r="R171" s="368"/>
      <c r="S171" s="368"/>
      <c r="T171" s="368"/>
      <c r="U171" s="368"/>
      <c r="V171" s="368"/>
      <c r="W171" s="368"/>
      <c r="X171" s="368"/>
      <c r="Y171" s="344"/>
      <c r="Z171" s="344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7">
        <v>4680115882683</v>
      </c>
      <c r="E172" s="356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6"/>
      <c r="S172" s="34"/>
      <c r="T172" s="34"/>
      <c r="U172" s="35" t="s">
        <v>65</v>
      </c>
      <c r="V172" s="348">
        <v>130</v>
      </c>
      <c r="W172" s="349">
        <f>IFERROR(IF(V172="",0,CEILING((V172/$H172),1)*$H172),"")</f>
        <v>135</v>
      </c>
      <c r="X172" s="36">
        <f>IFERROR(IF(W172=0,"",ROUNDUP(W172/H172,0)*0.00937),"")</f>
        <v>0.23424999999999999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7">
        <v>4680115882690</v>
      </c>
      <c r="E173" s="356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6"/>
      <c r="S173" s="34"/>
      <c r="T173" s="34"/>
      <c r="U173" s="35" t="s">
        <v>65</v>
      </c>
      <c r="V173" s="348">
        <v>116</v>
      </c>
      <c r="W173" s="349">
        <f>IFERROR(IF(V173="",0,CEILING((V173/$H173),1)*$H173),"")</f>
        <v>118.80000000000001</v>
      </c>
      <c r="X173" s="36">
        <f>IFERROR(IF(W173=0,"",ROUNDUP(W173/H173,0)*0.00937),"")</f>
        <v>0.20613999999999999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7">
        <v>4680115882669</v>
      </c>
      <c r="E174" s="356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6"/>
      <c r="S174" s="34"/>
      <c r="T174" s="34"/>
      <c r="U174" s="35" t="s">
        <v>65</v>
      </c>
      <c r="V174" s="348">
        <v>190</v>
      </c>
      <c r="W174" s="349">
        <f>IFERROR(IF(V174="",0,CEILING((V174/$H174),1)*$H174),"")</f>
        <v>194.4</v>
      </c>
      <c r="X174" s="36">
        <f>IFERROR(IF(W174=0,"",ROUNDUP(W174/H174,0)*0.00937),"")</f>
        <v>0.33732000000000001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7">
        <v>4680115882676</v>
      </c>
      <c r="E175" s="356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6"/>
      <c r="S175" s="34"/>
      <c r="T175" s="34"/>
      <c r="U175" s="35" t="s">
        <v>65</v>
      </c>
      <c r="V175" s="348">
        <v>167</v>
      </c>
      <c r="W175" s="349">
        <f>IFERROR(IF(V175="",0,CEILING((V175/$H175),1)*$H175),"")</f>
        <v>167.4</v>
      </c>
      <c r="X175" s="36">
        <f>IFERROR(IF(W175=0,"",ROUNDUP(W175/H175,0)*0.00937),"")</f>
        <v>0.29047000000000001</v>
      </c>
      <c r="Y175" s="56"/>
      <c r="Z175" s="57"/>
      <c r="AD175" s="58"/>
      <c r="BA175" s="152" t="s">
        <v>1</v>
      </c>
    </row>
    <row r="176" spans="1:53" x14ac:dyDescent="0.2">
      <c r="A176" s="376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77"/>
      <c r="N176" s="358" t="s">
        <v>66</v>
      </c>
      <c r="O176" s="359"/>
      <c r="P176" s="359"/>
      <c r="Q176" s="359"/>
      <c r="R176" s="359"/>
      <c r="S176" s="359"/>
      <c r="T176" s="360"/>
      <c r="U176" s="37" t="s">
        <v>67</v>
      </c>
      <c r="V176" s="350">
        <f>IFERROR(V172/H172,"0")+IFERROR(V173/H173,"0")+IFERROR(V174/H174,"0")+IFERROR(V175/H175,"0")</f>
        <v>111.66666666666666</v>
      </c>
      <c r="W176" s="350">
        <f>IFERROR(W172/H172,"0")+IFERROR(W173/H173,"0")+IFERROR(W174/H174,"0")+IFERROR(W175/H175,"0")</f>
        <v>114</v>
      </c>
      <c r="X176" s="350">
        <f>IFERROR(IF(X172="",0,X172),"0")+IFERROR(IF(X173="",0,X173),"0")+IFERROR(IF(X174="",0,X174),"0")+IFERROR(IF(X175="",0,X175),"0")</f>
        <v>1.0681799999999999</v>
      </c>
      <c r="Y176" s="351"/>
      <c r="Z176" s="351"/>
    </row>
    <row r="177" spans="1:53" x14ac:dyDescent="0.2">
      <c r="A177" s="368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7"/>
      <c r="N177" s="358" t="s">
        <v>66</v>
      </c>
      <c r="O177" s="359"/>
      <c r="P177" s="359"/>
      <c r="Q177" s="359"/>
      <c r="R177" s="359"/>
      <c r="S177" s="359"/>
      <c r="T177" s="360"/>
      <c r="U177" s="37" t="s">
        <v>65</v>
      </c>
      <c r="V177" s="350">
        <f>IFERROR(SUM(V172:V175),"0")</f>
        <v>603</v>
      </c>
      <c r="W177" s="350">
        <f>IFERROR(SUM(W172:W175),"0")</f>
        <v>615.6</v>
      </c>
      <c r="X177" s="37"/>
      <c r="Y177" s="351"/>
      <c r="Z177" s="351"/>
    </row>
    <row r="178" spans="1:53" ht="14.25" hidden="1" customHeight="1" x14ac:dyDescent="0.25">
      <c r="A178" s="367" t="s">
        <v>68</v>
      </c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68"/>
      <c r="N178" s="368"/>
      <c r="O178" s="368"/>
      <c r="P178" s="368"/>
      <c r="Q178" s="368"/>
      <c r="R178" s="368"/>
      <c r="S178" s="368"/>
      <c r="T178" s="368"/>
      <c r="U178" s="368"/>
      <c r="V178" s="368"/>
      <c r="W178" s="368"/>
      <c r="X178" s="368"/>
      <c r="Y178" s="344"/>
      <c r="Z178" s="344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7">
        <v>4680115881556</v>
      </c>
      <c r="E179" s="356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122</v>
      </c>
      <c r="M179" s="32">
        <v>45</v>
      </c>
      <c r="N179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6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7">
        <v>4680115880573</v>
      </c>
      <c r="E180" s="356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3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6"/>
      <c r="S180" s="34"/>
      <c r="T180" s="34"/>
      <c r="U180" s="35" t="s">
        <v>65</v>
      </c>
      <c r="V180" s="348">
        <v>104</v>
      </c>
      <c r="W180" s="349">
        <f t="shared" si="9"/>
        <v>104.39999999999999</v>
      </c>
      <c r="X180" s="36">
        <f>IFERROR(IF(W180=0,"",ROUNDUP(W180/H180,0)*0.02175),"")</f>
        <v>0.26100000000000001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7">
        <v>4680115881594</v>
      </c>
      <c r="E181" s="356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122</v>
      </c>
      <c r="M181" s="32">
        <v>40</v>
      </c>
      <c r="N181" s="6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6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7">
        <v>4680115881587</v>
      </c>
      <c r="E182" s="356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3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6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7">
        <v>4680115880962</v>
      </c>
      <c r="E183" s="356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6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7">
        <v>4680115881617</v>
      </c>
      <c r="E184" s="356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122</v>
      </c>
      <c r="M184" s="32">
        <v>40</v>
      </c>
      <c r="N184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6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7">
        <v>4680115881228</v>
      </c>
      <c r="E185" s="356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6"/>
      <c r="S185" s="34"/>
      <c r="T185" s="34"/>
      <c r="U185" s="35" t="s">
        <v>65</v>
      </c>
      <c r="V185" s="348">
        <v>174.4</v>
      </c>
      <c r="W185" s="349">
        <f t="shared" si="9"/>
        <v>175.2</v>
      </c>
      <c r="X185" s="36">
        <f>IFERROR(IF(W185=0,"",ROUNDUP(W185/H185,0)*0.00753),"")</f>
        <v>0.54969000000000001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7">
        <v>4680115881037</v>
      </c>
      <c r="E186" s="356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70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6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7">
        <v>4680115881211</v>
      </c>
      <c r="E187" s="356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6"/>
      <c r="S187" s="34"/>
      <c r="T187" s="34"/>
      <c r="U187" s="35" t="s">
        <v>65</v>
      </c>
      <c r="V187" s="348">
        <v>276</v>
      </c>
      <c r="W187" s="349">
        <f t="shared" si="9"/>
        <v>276</v>
      </c>
      <c r="X187" s="36">
        <f>IFERROR(IF(W187=0,"",ROUNDUP(W187/H187,0)*0.00753),"")</f>
        <v>0.86595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7">
        <v>4680115881020</v>
      </c>
      <c r="E188" s="356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49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6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7">
        <v>4680115882195</v>
      </c>
      <c r="E189" s="356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122</v>
      </c>
      <c r="M189" s="32">
        <v>40</v>
      </c>
      <c r="N189" s="4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6"/>
      <c r="S189" s="34"/>
      <c r="T189" s="34"/>
      <c r="U189" s="35" t="s">
        <v>65</v>
      </c>
      <c r="V189" s="348">
        <v>272</v>
      </c>
      <c r="W189" s="349">
        <f t="shared" si="9"/>
        <v>273.59999999999997</v>
      </c>
      <c r="X189" s="36">
        <f t="shared" ref="X189:X195" si="10">IFERROR(IF(W189=0,"",ROUNDUP(W189/H189,0)*0.00753),"")</f>
        <v>0.85842000000000007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7">
        <v>4680115882607</v>
      </c>
      <c r="E190" s="356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122</v>
      </c>
      <c r="M190" s="32">
        <v>45</v>
      </c>
      <c r="N190" s="52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6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7">
        <v>4680115880092</v>
      </c>
      <c r="E191" s="356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122</v>
      </c>
      <c r="M191" s="32">
        <v>45</v>
      </c>
      <c r="N191" s="6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6"/>
      <c r="S191" s="34"/>
      <c r="T191" s="34"/>
      <c r="U191" s="35" t="s">
        <v>65</v>
      </c>
      <c r="V191" s="348">
        <v>216</v>
      </c>
      <c r="W191" s="349">
        <f t="shared" si="9"/>
        <v>216</v>
      </c>
      <c r="X191" s="36">
        <f t="shared" si="10"/>
        <v>0.67769999999999997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7">
        <v>4680115880221</v>
      </c>
      <c r="E192" s="356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122</v>
      </c>
      <c r="M192" s="32">
        <v>45</v>
      </c>
      <c r="N192" s="61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6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7">
        <v>4680115882942</v>
      </c>
      <c r="E193" s="356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6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7">
        <v>4680115880504</v>
      </c>
      <c r="E194" s="356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6"/>
      <c r="S194" s="34"/>
      <c r="T194" s="34"/>
      <c r="U194" s="35" t="s">
        <v>65</v>
      </c>
      <c r="V194" s="348">
        <v>26.4</v>
      </c>
      <c r="W194" s="349">
        <f t="shared" si="9"/>
        <v>26.4</v>
      </c>
      <c r="X194" s="36">
        <f t="shared" si="10"/>
        <v>8.2830000000000001E-2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7">
        <v>4680115882164</v>
      </c>
      <c r="E195" s="356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122</v>
      </c>
      <c r="M195" s="32">
        <v>40</v>
      </c>
      <c r="N195" s="6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6"/>
      <c r="S195" s="34"/>
      <c r="T195" s="34"/>
      <c r="U195" s="35" t="s">
        <v>65</v>
      </c>
      <c r="V195" s="348">
        <v>272</v>
      </c>
      <c r="W195" s="349">
        <f t="shared" si="9"/>
        <v>273.59999999999997</v>
      </c>
      <c r="X195" s="36">
        <f t="shared" si="10"/>
        <v>0.85842000000000007</v>
      </c>
      <c r="Y195" s="56"/>
      <c r="Z195" s="57"/>
      <c r="AD195" s="58"/>
      <c r="BA195" s="169" t="s">
        <v>1</v>
      </c>
    </row>
    <row r="196" spans="1:53" x14ac:dyDescent="0.2">
      <c r="A196" s="376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77"/>
      <c r="N196" s="358" t="s">
        <v>66</v>
      </c>
      <c r="O196" s="359"/>
      <c r="P196" s="359"/>
      <c r="Q196" s="359"/>
      <c r="R196" s="359"/>
      <c r="S196" s="359"/>
      <c r="T196" s="360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527.28735632183907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529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4.1540100000000004</v>
      </c>
      <c r="Y196" s="351"/>
      <c r="Z196" s="351"/>
    </row>
    <row r="197" spans="1:53" x14ac:dyDescent="0.2">
      <c r="A197" s="368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7"/>
      <c r="N197" s="358" t="s">
        <v>66</v>
      </c>
      <c r="O197" s="359"/>
      <c r="P197" s="359"/>
      <c r="Q197" s="359"/>
      <c r="R197" s="359"/>
      <c r="S197" s="359"/>
      <c r="T197" s="360"/>
      <c r="U197" s="37" t="s">
        <v>65</v>
      </c>
      <c r="V197" s="350">
        <f>IFERROR(SUM(V179:V195),"0")</f>
        <v>1340.8000000000002</v>
      </c>
      <c r="W197" s="350">
        <f>IFERROR(SUM(W179:W195),"0")</f>
        <v>1345.1999999999998</v>
      </c>
      <c r="X197" s="37"/>
      <c r="Y197" s="351"/>
      <c r="Z197" s="351"/>
    </row>
    <row r="198" spans="1:53" ht="14.25" hidden="1" customHeight="1" x14ac:dyDescent="0.25">
      <c r="A198" s="367" t="s">
        <v>205</v>
      </c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68"/>
      <c r="N198" s="368"/>
      <c r="O198" s="368"/>
      <c r="P198" s="368"/>
      <c r="Q198" s="368"/>
      <c r="R198" s="368"/>
      <c r="S198" s="368"/>
      <c r="T198" s="368"/>
      <c r="U198" s="368"/>
      <c r="V198" s="368"/>
      <c r="W198" s="368"/>
      <c r="X198" s="368"/>
      <c r="Y198" s="344"/>
      <c r="Z198" s="344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7">
        <v>4680115882874</v>
      </c>
      <c r="E199" s="356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6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7">
        <v>4680115884434</v>
      </c>
      <c r="E200" s="356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6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7">
        <v>4680115880801</v>
      </c>
      <c r="E201" s="356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5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6"/>
      <c r="S201" s="34"/>
      <c r="T201" s="34"/>
      <c r="U201" s="35" t="s">
        <v>65</v>
      </c>
      <c r="V201" s="348">
        <v>84</v>
      </c>
      <c r="W201" s="349">
        <f>IFERROR(IF(V201="",0,CEILING((V201/$H201),1)*$H201),"")</f>
        <v>84</v>
      </c>
      <c r="X201" s="36">
        <f>IFERROR(IF(W201=0,"",ROUNDUP(W201/H201,0)*0.00753),"")</f>
        <v>0.26355000000000001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7">
        <v>4680115880818</v>
      </c>
      <c r="E202" s="356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6"/>
      <c r="S202" s="34"/>
      <c r="T202" s="34"/>
      <c r="U202" s="35" t="s">
        <v>65</v>
      </c>
      <c r="V202" s="348">
        <v>80</v>
      </c>
      <c r="W202" s="349">
        <f>IFERROR(IF(V202="",0,CEILING((V202/$H202),1)*$H202),"")</f>
        <v>81.599999999999994</v>
      </c>
      <c r="X202" s="36">
        <f>IFERROR(IF(W202=0,"",ROUNDUP(W202/H202,0)*0.00753),"")</f>
        <v>0.25602000000000003</v>
      </c>
      <c r="Y202" s="56"/>
      <c r="Z202" s="57"/>
      <c r="AD202" s="58"/>
      <c r="BA202" s="173" t="s">
        <v>1</v>
      </c>
    </row>
    <row r="203" spans="1:53" x14ac:dyDescent="0.2">
      <c r="A203" s="376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77"/>
      <c r="N203" s="358" t="s">
        <v>66</v>
      </c>
      <c r="O203" s="359"/>
      <c r="P203" s="359"/>
      <c r="Q203" s="359"/>
      <c r="R203" s="359"/>
      <c r="S203" s="359"/>
      <c r="T203" s="360"/>
      <c r="U203" s="37" t="s">
        <v>67</v>
      </c>
      <c r="V203" s="350">
        <f>IFERROR(V199/H199,"0")+IFERROR(V200/H200,"0")+IFERROR(V201/H201,"0")+IFERROR(V202/H202,"0")</f>
        <v>68.333333333333343</v>
      </c>
      <c r="W203" s="350">
        <f>IFERROR(W199/H199,"0")+IFERROR(W200/H200,"0")+IFERROR(W201/H201,"0")+IFERROR(W202/H202,"0")</f>
        <v>69</v>
      </c>
      <c r="X203" s="350">
        <f>IFERROR(IF(X199="",0,X199),"0")+IFERROR(IF(X200="",0,X200),"0")+IFERROR(IF(X201="",0,X201),"0")+IFERROR(IF(X202="",0,X202),"0")</f>
        <v>0.51957000000000009</v>
      </c>
      <c r="Y203" s="351"/>
      <c r="Z203" s="351"/>
    </row>
    <row r="204" spans="1:53" x14ac:dyDescent="0.2">
      <c r="A204" s="368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7"/>
      <c r="N204" s="358" t="s">
        <v>66</v>
      </c>
      <c r="O204" s="359"/>
      <c r="P204" s="359"/>
      <c r="Q204" s="359"/>
      <c r="R204" s="359"/>
      <c r="S204" s="359"/>
      <c r="T204" s="360"/>
      <c r="U204" s="37" t="s">
        <v>65</v>
      </c>
      <c r="V204" s="350">
        <f>IFERROR(SUM(V199:V202),"0")</f>
        <v>164</v>
      </c>
      <c r="W204" s="350">
        <f>IFERROR(SUM(W199:W202),"0")</f>
        <v>165.6</v>
      </c>
      <c r="X204" s="37"/>
      <c r="Y204" s="351"/>
      <c r="Z204" s="351"/>
    </row>
    <row r="205" spans="1:53" ht="16.5" hidden="1" customHeight="1" x14ac:dyDescent="0.25">
      <c r="A205" s="369" t="s">
        <v>313</v>
      </c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68"/>
      <c r="N205" s="368"/>
      <c r="O205" s="368"/>
      <c r="P205" s="368"/>
      <c r="Q205" s="368"/>
      <c r="R205" s="368"/>
      <c r="S205" s="368"/>
      <c r="T205" s="368"/>
      <c r="U205" s="368"/>
      <c r="V205" s="368"/>
      <c r="W205" s="368"/>
      <c r="X205" s="368"/>
      <c r="Y205" s="343"/>
      <c r="Z205" s="343"/>
    </row>
    <row r="206" spans="1:53" ht="14.25" hidden="1" customHeight="1" x14ac:dyDescent="0.25">
      <c r="A206" s="367" t="s">
        <v>108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4"/>
      <c r="Z206" s="344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7">
        <v>4680115884274</v>
      </c>
      <c r="E207" s="356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669" t="s">
        <v>316</v>
      </c>
      <c r="O207" s="355"/>
      <c r="P207" s="355"/>
      <c r="Q207" s="355"/>
      <c r="R207" s="356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7">
        <v>4680115884298</v>
      </c>
      <c r="E208" s="356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465" t="s">
        <v>319</v>
      </c>
      <c r="O208" s="355"/>
      <c r="P208" s="355"/>
      <c r="Q208" s="355"/>
      <c r="R208" s="356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7">
        <v>4680115884250</v>
      </c>
      <c r="E209" s="356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122</v>
      </c>
      <c r="M209" s="32">
        <v>55</v>
      </c>
      <c r="N209" s="428" t="s">
        <v>322</v>
      </c>
      <c r="O209" s="355"/>
      <c r="P209" s="355"/>
      <c r="Q209" s="355"/>
      <c r="R209" s="356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7">
        <v>4680115884281</v>
      </c>
      <c r="E210" s="356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608" t="s">
        <v>325</v>
      </c>
      <c r="O210" s="355"/>
      <c r="P210" s="355"/>
      <c r="Q210" s="355"/>
      <c r="R210" s="356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7">
        <v>4680115884199</v>
      </c>
      <c r="E211" s="356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480" t="s">
        <v>328</v>
      </c>
      <c r="O211" s="355"/>
      <c r="P211" s="355"/>
      <c r="Q211" s="355"/>
      <c r="R211" s="356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7">
        <v>4680115884267</v>
      </c>
      <c r="E212" s="356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455" t="s">
        <v>331</v>
      </c>
      <c r="O212" s="355"/>
      <c r="P212" s="355"/>
      <c r="Q212" s="355"/>
      <c r="R212" s="356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76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77"/>
      <c r="N213" s="358" t="s">
        <v>66</v>
      </c>
      <c r="O213" s="359"/>
      <c r="P213" s="359"/>
      <c r="Q213" s="359"/>
      <c r="R213" s="359"/>
      <c r="S213" s="359"/>
      <c r="T213" s="360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8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7"/>
      <c r="N214" s="358" t="s">
        <v>66</v>
      </c>
      <c r="O214" s="359"/>
      <c r="P214" s="359"/>
      <c r="Q214" s="359"/>
      <c r="R214" s="359"/>
      <c r="S214" s="359"/>
      <c r="T214" s="360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7" t="s">
        <v>60</v>
      </c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68"/>
      <c r="N215" s="368"/>
      <c r="O215" s="368"/>
      <c r="P215" s="368"/>
      <c r="Q215" s="368"/>
      <c r="R215" s="368"/>
      <c r="S215" s="368"/>
      <c r="T215" s="368"/>
      <c r="U215" s="368"/>
      <c r="V215" s="368"/>
      <c r="W215" s="368"/>
      <c r="X215" s="368"/>
      <c r="Y215" s="344"/>
      <c r="Z215" s="344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7">
        <v>4607091389845</v>
      </c>
      <c r="E216" s="356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6"/>
      <c r="S216" s="34"/>
      <c r="T216" s="34"/>
      <c r="U216" s="35" t="s">
        <v>65</v>
      </c>
      <c r="V216" s="348">
        <v>147</v>
      </c>
      <c r="W216" s="349">
        <f>IFERROR(IF(V216="",0,CEILING((V216/$H216),1)*$H216),"")</f>
        <v>147</v>
      </c>
      <c r="X216" s="36">
        <f>IFERROR(IF(W216=0,"",ROUNDUP(W216/H216,0)*0.00502),"")</f>
        <v>0.35139999999999999</v>
      </c>
      <c r="Y216" s="56"/>
      <c r="Z216" s="57"/>
      <c r="AD216" s="58"/>
      <c r="BA216" s="180" t="s">
        <v>1</v>
      </c>
    </row>
    <row r="217" spans="1:53" x14ac:dyDescent="0.2">
      <c r="A217" s="376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77"/>
      <c r="N217" s="358" t="s">
        <v>66</v>
      </c>
      <c r="O217" s="359"/>
      <c r="P217" s="359"/>
      <c r="Q217" s="359"/>
      <c r="R217" s="359"/>
      <c r="S217" s="359"/>
      <c r="T217" s="360"/>
      <c r="U217" s="37" t="s">
        <v>67</v>
      </c>
      <c r="V217" s="350">
        <f>IFERROR(V216/H216,"0")</f>
        <v>70</v>
      </c>
      <c r="W217" s="350">
        <f>IFERROR(W216/H216,"0")</f>
        <v>70</v>
      </c>
      <c r="X217" s="350">
        <f>IFERROR(IF(X216="",0,X216),"0")</f>
        <v>0.35139999999999999</v>
      </c>
      <c r="Y217" s="351"/>
      <c r="Z217" s="351"/>
    </row>
    <row r="218" spans="1:53" x14ac:dyDescent="0.2">
      <c r="A218" s="368"/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77"/>
      <c r="N218" s="358" t="s">
        <v>66</v>
      </c>
      <c r="O218" s="359"/>
      <c r="P218" s="359"/>
      <c r="Q218" s="359"/>
      <c r="R218" s="359"/>
      <c r="S218" s="359"/>
      <c r="T218" s="360"/>
      <c r="U218" s="37" t="s">
        <v>65</v>
      </c>
      <c r="V218" s="350">
        <f>IFERROR(SUM(V216:V216),"0")</f>
        <v>147</v>
      </c>
      <c r="W218" s="350">
        <f>IFERROR(SUM(W216:W216),"0")</f>
        <v>147</v>
      </c>
      <c r="X218" s="37"/>
      <c r="Y218" s="351"/>
      <c r="Z218" s="351"/>
    </row>
    <row r="219" spans="1:53" ht="16.5" hidden="1" customHeight="1" x14ac:dyDescent="0.25">
      <c r="A219" s="369" t="s">
        <v>334</v>
      </c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68"/>
      <c r="N219" s="368"/>
      <c r="O219" s="368"/>
      <c r="P219" s="368"/>
      <c r="Q219" s="368"/>
      <c r="R219" s="368"/>
      <c r="S219" s="368"/>
      <c r="T219" s="368"/>
      <c r="U219" s="368"/>
      <c r="V219" s="368"/>
      <c r="W219" s="368"/>
      <c r="X219" s="368"/>
      <c r="Y219" s="343"/>
      <c r="Z219" s="343"/>
    </row>
    <row r="220" spans="1:53" ht="14.25" hidden="1" customHeight="1" x14ac:dyDescent="0.25">
      <c r="A220" s="367" t="s">
        <v>108</v>
      </c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68"/>
      <c r="N220" s="368"/>
      <c r="O220" s="368"/>
      <c r="P220" s="368"/>
      <c r="Q220" s="368"/>
      <c r="R220" s="368"/>
      <c r="S220" s="368"/>
      <c r="T220" s="368"/>
      <c r="U220" s="368"/>
      <c r="V220" s="368"/>
      <c r="W220" s="368"/>
      <c r="X220" s="368"/>
      <c r="Y220" s="344"/>
      <c r="Z220" s="344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7">
        <v>4680115884137</v>
      </c>
      <c r="E221" s="356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628" t="s">
        <v>337</v>
      </c>
      <c r="O221" s="355"/>
      <c r="P221" s="355"/>
      <c r="Q221" s="355"/>
      <c r="R221" s="356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7">
        <v>4680115884236</v>
      </c>
      <c r="E222" s="356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643" t="s">
        <v>340</v>
      </c>
      <c r="O222" s="355"/>
      <c r="P222" s="355"/>
      <c r="Q222" s="355"/>
      <c r="R222" s="356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7">
        <v>4680115884175</v>
      </c>
      <c r="E223" s="356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637" t="s">
        <v>343</v>
      </c>
      <c r="O223" s="355"/>
      <c r="P223" s="355"/>
      <c r="Q223" s="355"/>
      <c r="R223" s="356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7">
        <v>4680115884144</v>
      </c>
      <c r="E224" s="356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418" t="s">
        <v>346</v>
      </c>
      <c r="O224" s="355"/>
      <c r="P224" s="355"/>
      <c r="Q224" s="355"/>
      <c r="R224" s="356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7">
        <v>4680115884182</v>
      </c>
      <c r="E225" s="356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448" t="s">
        <v>349</v>
      </c>
      <c r="O225" s="355"/>
      <c r="P225" s="355"/>
      <c r="Q225" s="355"/>
      <c r="R225" s="356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7">
        <v>4680115884205</v>
      </c>
      <c r="E226" s="356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610" t="s">
        <v>352</v>
      </c>
      <c r="O226" s="355"/>
      <c r="P226" s="355"/>
      <c r="Q226" s="355"/>
      <c r="R226" s="356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76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77"/>
      <c r="N227" s="358" t="s">
        <v>66</v>
      </c>
      <c r="O227" s="359"/>
      <c r="P227" s="359"/>
      <c r="Q227" s="359"/>
      <c r="R227" s="359"/>
      <c r="S227" s="359"/>
      <c r="T227" s="360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8"/>
      <c r="B228" s="368"/>
      <c r="C228" s="368"/>
      <c r="D228" s="368"/>
      <c r="E228" s="368"/>
      <c r="F228" s="368"/>
      <c r="G228" s="368"/>
      <c r="H228" s="368"/>
      <c r="I228" s="368"/>
      <c r="J228" s="368"/>
      <c r="K228" s="368"/>
      <c r="L228" s="368"/>
      <c r="M228" s="377"/>
      <c r="N228" s="358" t="s">
        <v>66</v>
      </c>
      <c r="O228" s="359"/>
      <c r="P228" s="359"/>
      <c r="Q228" s="359"/>
      <c r="R228" s="359"/>
      <c r="S228" s="359"/>
      <c r="T228" s="360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69" t="s">
        <v>353</v>
      </c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68"/>
      <c r="N229" s="368"/>
      <c r="O229" s="368"/>
      <c r="P229" s="368"/>
      <c r="Q229" s="368"/>
      <c r="R229" s="368"/>
      <c r="S229" s="368"/>
      <c r="T229" s="368"/>
      <c r="U229" s="368"/>
      <c r="V229" s="368"/>
      <c r="W229" s="368"/>
      <c r="X229" s="368"/>
      <c r="Y229" s="343"/>
      <c r="Z229" s="343"/>
    </row>
    <row r="230" spans="1:53" ht="14.25" hidden="1" customHeight="1" x14ac:dyDescent="0.25">
      <c r="A230" s="367" t="s">
        <v>108</v>
      </c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68"/>
      <c r="N230" s="368"/>
      <c r="O230" s="368"/>
      <c r="P230" s="368"/>
      <c r="Q230" s="368"/>
      <c r="R230" s="368"/>
      <c r="S230" s="368"/>
      <c r="T230" s="368"/>
      <c r="U230" s="368"/>
      <c r="V230" s="368"/>
      <c r="W230" s="368"/>
      <c r="X230" s="368"/>
      <c r="Y230" s="344"/>
      <c r="Z230" s="344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7">
        <v>4607091387445</v>
      </c>
      <c r="E231" s="356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6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7">
        <v>4607091386004</v>
      </c>
      <c r="E232" s="356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7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6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7">
        <v>4607091386004</v>
      </c>
      <c r="E233" s="356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4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6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7">
        <v>4607091386073</v>
      </c>
      <c r="E234" s="356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6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7">
        <v>4607091387322</v>
      </c>
      <c r="E235" s="356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4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6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7">
        <v>4607091387322</v>
      </c>
      <c r="E236" s="356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63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6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7">
        <v>4607091387377</v>
      </c>
      <c r="E237" s="356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6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7">
        <v>4607091387353</v>
      </c>
      <c r="E238" s="356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6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7">
        <v>4607091386011</v>
      </c>
      <c r="E239" s="356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6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7">
        <v>4607091387308</v>
      </c>
      <c r="E240" s="356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2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6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7">
        <v>4607091387339</v>
      </c>
      <c r="E241" s="356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6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6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7">
        <v>4680115882638</v>
      </c>
      <c r="E242" s="356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6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7">
        <v>4680115881938</v>
      </c>
      <c r="E243" s="356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6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6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7">
        <v>4607091387346</v>
      </c>
      <c r="E244" s="356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6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7">
        <v>4607091389807</v>
      </c>
      <c r="E245" s="356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4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6"/>
      <c r="S245" s="34"/>
      <c r="T245" s="34"/>
      <c r="U245" s="35" t="s">
        <v>65</v>
      </c>
      <c r="V245" s="348">
        <v>25.6</v>
      </c>
      <c r="W245" s="349">
        <f t="shared" si="13"/>
        <v>28</v>
      </c>
      <c r="X245" s="36">
        <f t="shared" si="14"/>
        <v>6.5589999999999996E-2</v>
      </c>
      <c r="Y245" s="56"/>
      <c r="Z245" s="57"/>
      <c r="AD245" s="58"/>
      <c r="BA245" s="201" t="s">
        <v>1</v>
      </c>
    </row>
    <row r="246" spans="1:53" x14ac:dyDescent="0.2">
      <c r="A246" s="376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77"/>
      <c r="N246" s="358" t="s">
        <v>66</v>
      </c>
      <c r="O246" s="359"/>
      <c r="P246" s="359"/>
      <c r="Q246" s="359"/>
      <c r="R246" s="359"/>
      <c r="S246" s="359"/>
      <c r="T246" s="360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6.4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7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6.5589999999999996E-2</v>
      </c>
      <c r="Y246" s="351"/>
      <c r="Z246" s="351"/>
    </row>
    <row r="247" spans="1:53" x14ac:dyDescent="0.2">
      <c r="A247" s="368"/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77"/>
      <c r="N247" s="358" t="s">
        <v>66</v>
      </c>
      <c r="O247" s="359"/>
      <c r="P247" s="359"/>
      <c r="Q247" s="359"/>
      <c r="R247" s="359"/>
      <c r="S247" s="359"/>
      <c r="T247" s="360"/>
      <c r="U247" s="37" t="s">
        <v>65</v>
      </c>
      <c r="V247" s="350">
        <f>IFERROR(SUM(V231:V245),"0")</f>
        <v>25.6</v>
      </c>
      <c r="W247" s="350">
        <f>IFERROR(SUM(W231:W245),"0")</f>
        <v>28</v>
      </c>
      <c r="X247" s="37"/>
      <c r="Y247" s="351"/>
      <c r="Z247" s="351"/>
    </row>
    <row r="248" spans="1:53" ht="14.25" hidden="1" customHeight="1" x14ac:dyDescent="0.25">
      <c r="A248" s="367" t="s">
        <v>100</v>
      </c>
      <c r="B248" s="368"/>
      <c r="C248" s="368"/>
      <c r="D248" s="368"/>
      <c r="E248" s="368"/>
      <c r="F248" s="368"/>
      <c r="G248" s="368"/>
      <c r="H248" s="368"/>
      <c r="I248" s="368"/>
      <c r="J248" s="368"/>
      <c r="K248" s="368"/>
      <c r="L248" s="368"/>
      <c r="M248" s="368"/>
      <c r="N248" s="368"/>
      <c r="O248" s="368"/>
      <c r="P248" s="368"/>
      <c r="Q248" s="368"/>
      <c r="R248" s="368"/>
      <c r="S248" s="368"/>
      <c r="T248" s="368"/>
      <c r="U248" s="368"/>
      <c r="V248" s="368"/>
      <c r="W248" s="368"/>
      <c r="X248" s="368"/>
      <c r="Y248" s="344"/>
      <c r="Z248" s="344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7">
        <v>4680115881914</v>
      </c>
      <c r="E249" s="356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38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6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76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7"/>
      <c r="N250" s="358" t="s">
        <v>66</v>
      </c>
      <c r="O250" s="359"/>
      <c r="P250" s="359"/>
      <c r="Q250" s="359"/>
      <c r="R250" s="359"/>
      <c r="S250" s="359"/>
      <c r="T250" s="360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8"/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77"/>
      <c r="N251" s="358" t="s">
        <v>66</v>
      </c>
      <c r="O251" s="359"/>
      <c r="P251" s="359"/>
      <c r="Q251" s="359"/>
      <c r="R251" s="359"/>
      <c r="S251" s="359"/>
      <c r="T251" s="360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7" t="s">
        <v>60</v>
      </c>
      <c r="B252" s="368"/>
      <c r="C252" s="368"/>
      <c r="D252" s="368"/>
      <c r="E252" s="368"/>
      <c r="F252" s="368"/>
      <c r="G252" s="368"/>
      <c r="H252" s="368"/>
      <c r="I252" s="368"/>
      <c r="J252" s="368"/>
      <c r="K252" s="368"/>
      <c r="L252" s="368"/>
      <c r="M252" s="368"/>
      <c r="N252" s="368"/>
      <c r="O252" s="368"/>
      <c r="P252" s="368"/>
      <c r="Q252" s="368"/>
      <c r="R252" s="368"/>
      <c r="S252" s="368"/>
      <c r="T252" s="368"/>
      <c r="U252" s="368"/>
      <c r="V252" s="368"/>
      <c r="W252" s="368"/>
      <c r="X252" s="368"/>
      <c r="Y252" s="344"/>
      <c r="Z252" s="344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7">
        <v>4607091387193</v>
      </c>
      <c r="E253" s="356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4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6"/>
      <c r="S253" s="34"/>
      <c r="T253" s="34"/>
      <c r="U253" s="35" t="s">
        <v>65</v>
      </c>
      <c r="V253" s="348">
        <v>96</v>
      </c>
      <c r="W253" s="349">
        <f>IFERROR(IF(V253="",0,CEILING((V253/$H253),1)*$H253),"")</f>
        <v>96.600000000000009</v>
      </c>
      <c r="X253" s="36">
        <f>IFERROR(IF(W253=0,"",ROUNDUP(W253/H253,0)*0.00753),"")</f>
        <v>0.17319000000000001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7">
        <v>4607091387230</v>
      </c>
      <c r="E254" s="356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6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7">
        <v>4607091387285</v>
      </c>
      <c r="E255" s="356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6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7">
        <v>4680115880481</v>
      </c>
      <c r="E256" s="356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4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6"/>
      <c r="S256" s="34"/>
      <c r="T256" s="34"/>
      <c r="U256" s="35" t="s">
        <v>65</v>
      </c>
      <c r="V256" s="348">
        <v>16.8</v>
      </c>
      <c r="W256" s="349">
        <f>IFERROR(IF(V256="",0,CEILING((V256/$H256),1)*$H256),"")</f>
        <v>16.8</v>
      </c>
      <c r="X256" s="36">
        <f>IFERROR(IF(W256=0,"",ROUNDUP(W256/H256,0)*0.00502),"")</f>
        <v>5.0200000000000002E-2</v>
      </c>
      <c r="Y256" s="56"/>
      <c r="Z256" s="57"/>
      <c r="AD256" s="58"/>
      <c r="BA256" s="206" t="s">
        <v>1</v>
      </c>
    </row>
    <row r="257" spans="1:53" x14ac:dyDescent="0.2">
      <c r="A257" s="376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77"/>
      <c r="N257" s="358" t="s">
        <v>66</v>
      </c>
      <c r="O257" s="359"/>
      <c r="P257" s="359"/>
      <c r="Q257" s="359"/>
      <c r="R257" s="359"/>
      <c r="S257" s="359"/>
      <c r="T257" s="360"/>
      <c r="U257" s="37" t="s">
        <v>67</v>
      </c>
      <c r="V257" s="350">
        <f>IFERROR(V253/H253,"0")+IFERROR(V254/H254,"0")+IFERROR(V255/H255,"0")+IFERROR(V256/H256,"0")</f>
        <v>32.857142857142861</v>
      </c>
      <c r="W257" s="350">
        <f>IFERROR(W253/H253,"0")+IFERROR(W254/H254,"0")+IFERROR(W255/H255,"0")+IFERROR(W256/H256,"0")</f>
        <v>33</v>
      </c>
      <c r="X257" s="350">
        <f>IFERROR(IF(X253="",0,X253),"0")+IFERROR(IF(X254="",0,X254),"0")+IFERROR(IF(X255="",0,X255),"0")+IFERROR(IF(X256="",0,X256),"0")</f>
        <v>0.22339000000000001</v>
      </c>
      <c r="Y257" s="351"/>
      <c r="Z257" s="351"/>
    </row>
    <row r="258" spans="1:53" x14ac:dyDescent="0.2">
      <c r="A258" s="368"/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77"/>
      <c r="N258" s="358" t="s">
        <v>66</v>
      </c>
      <c r="O258" s="359"/>
      <c r="P258" s="359"/>
      <c r="Q258" s="359"/>
      <c r="R258" s="359"/>
      <c r="S258" s="359"/>
      <c r="T258" s="360"/>
      <c r="U258" s="37" t="s">
        <v>65</v>
      </c>
      <c r="V258" s="350">
        <f>IFERROR(SUM(V253:V256),"0")</f>
        <v>112.8</v>
      </c>
      <c r="W258" s="350">
        <f>IFERROR(SUM(W253:W256),"0")</f>
        <v>113.4</v>
      </c>
      <c r="X258" s="37"/>
      <c r="Y258" s="351"/>
      <c r="Z258" s="351"/>
    </row>
    <row r="259" spans="1:53" ht="14.25" hidden="1" customHeight="1" x14ac:dyDescent="0.25">
      <c r="A259" s="367" t="s">
        <v>68</v>
      </c>
      <c r="B259" s="368"/>
      <c r="C259" s="368"/>
      <c r="D259" s="368"/>
      <c r="E259" s="368"/>
      <c r="F259" s="368"/>
      <c r="G259" s="368"/>
      <c r="H259" s="368"/>
      <c r="I259" s="368"/>
      <c r="J259" s="368"/>
      <c r="K259" s="368"/>
      <c r="L259" s="368"/>
      <c r="M259" s="368"/>
      <c r="N259" s="368"/>
      <c r="O259" s="368"/>
      <c r="P259" s="368"/>
      <c r="Q259" s="368"/>
      <c r="R259" s="368"/>
      <c r="S259" s="368"/>
      <c r="T259" s="368"/>
      <c r="U259" s="368"/>
      <c r="V259" s="368"/>
      <c r="W259" s="368"/>
      <c r="X259" s="368"/>
      <c r="Y259" s="344"/>
      <c r="Z259" s="344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7">
        <v>4607091387766</v>
      </c>
      <c r="E260" s="356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122</v>
      </c>
      <c r="M260" s="32">
        <v>40</v>
      </c>
      <c r="N260" s="5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6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7">
        <v>4607091387957</v>
      </c>
      <c r="E261" s="356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4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6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7">
        <v>4607091387964</v>
      </c>
      <c r="E262" s="356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6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7">
        <v>4607091381672</v>
      </c>
      <c r="E263" s="356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5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6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7">
        <v>4607091387537</v>
      </c>
      <c r="E264" s="356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6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7">
        <v>4607091387513</v>
      </c>
      <c r="E265" s="356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6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7">
        <v>4680115880511</v>
      </c>
      <c r="E266" s="356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122</v>
      </c>
      <c r="M266" s="32">
        <v>40</v>
      </c>
      <c r="N266" s="5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6"/>
      <c r="S266" s="34"/>
      <c r="T266" s="34"/>
      <c r="U266" s="35" t="s">
        <v>65</v>
      </c>
      <c r="V266" s="348">
        <v>14.85</v>
      </c>
      <c r="W266" s="349">
        <f t="shared" si="15"/>
        <v>15.84</v>
      </c>
      <c r="X266" s="36">
        <f>IFERROR(IF(W266=0,"",ROUNDUP(W266/H266,0)*0.00753),"")</f>
        <v>6.0240000000000002E-2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7">
        <v>4680115880412</v>
      </c>
      <c r="E267" s="356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122</v>
      </c>
      <c r="M267" s="32">
        <v>45</v>
      </c>
      <c r="N267" s="7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6"/>
      <c r="S267" s="34"/>
      <c r="T267" s="34"/>
      <c r="U267" s="35" t="s">
        <v>65</v>
      </c>
      <c r="V267" s="348">
        <v>14.85</v>
      </c>
      <c r="W267" s="349">
        <f t="shared" si="15"/>
        <v>15.84</v>
      </c>
      <c r="X267" s="36">
        <f>IFERROR(IF(W267=0,"",ROUNDUP(W267/H267,0)*0.00753),"")</f>
        <v>6.0240000000000002E-2</v>
      </c>
      <c r="Y267" s="56"/>
      <c r="Z267" s="57"/>
      <c r="AD267" s="58"/>
      <c r="BA267" s="214" t="s">
        <v>1</v>
      </c>
    </row>
    <row r="268" spans="1:53" x14ac:dyDescent="0.2">
      <c r="A268" s="376"/>
      <c r="B268" s="368"/>
      <c r="C268" s="368"/>
      <c r="D268" s="368"/>
      <c r="E268" s="368"/>
      <c r="F268" s="368"/>
      <c r="G268" s="368"/>
      <c r="H268" s="368"/>
      <c r="I268" s="368"/>
      <c r="J268" s="368"/>
      <c r="K268" s="368"/>
      <c r="L268" s="368"/>
      <c r="M268" s="377"/>
      <c r="N268" s="358" t="s">
        <v>66</v>
      </c>
      <c r="O268" s="359"/>
      <c r="P268" s="359"/>
      <c r="Q268" s="359"/>
      <c r="R268" s="359"/>
      <c r="S268" s="359"/>
      <c r="T268" s="360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15</v>
      </c>
      <c r="W268" s="350">
        <f>IFERROR(W260/H260,"0")+IFERROR(W261/H261,"0")+IFERROR(W262/H262,"0")+IFERROR(W263/H263,"0")+IFERROR(W264/H264,"0")+IFERROR(W265/H265,"0")+IFERROR(W266/H266,"0")+IFERROR(W267/H267,"0")</f>
        <v>16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0.12048</v>
      </c>
      <c r="Y268" s="351"/>
      <c r="Z268" s="351"/>
    </row>
    <row r="269" spans="1:53" x14ac:dyDescent="0.2">
      <c r="A269" s="368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77"/>
      <c r="N269" s="358" t="s">
        <v>66</v>
      </c>
      <c r="O269" s="359"/>
      <c r="P269" s="359"/>
      <c r="Q269" s="359"/>
      <c r="R269" s="359"/>
      <c r="S269" s="359"/>
      <c r="T269" s="360"/>
      <c r="U269" s="37" t="s">
        <v>65</v>
      </c>
      <c r="V269" s="350">
        <f>IFERROR(SUM(V260:V267),"0")</f>
        <v>29.7</v>
      </c>
      <c r="W269" s="350">
        <f>IFERROR(SUM(W260:W267),"0")</f>
        <v>31.68</v>
      </c>
      <c r="X269" s="37"/>
      <c r="Y269" s="351"/>
      <c r="Z269" s="351"/>
    </row>
    <row r="270" spans="1:53" ht="14.25" hidden="1" customHeight="1" x14ac:dyDescent="0.25">
      <c r="A270" s="367" t="s">
        <v>205</v>
      </c>
      <c r="B270" s="368"/>
      <c r="C270" s="368"/>
      <c r="D270" s="368"/>
      <c r="E270" s="368"/>
      <c r="F270" s="368"/>
      <c r="G270" s="368"/>
      <c r="H270" s="368"/>
      <c r="I270" s="368"/>
      <c r="J270" s="368"/>
      <c r="K270" s="368"/>
      <c r="L270" s="368"/>
      <c r="M270" s="368"/>
      <c r="N270" s="368"/>
      <c r="O270" s="368"/>
      <c r="P270" s="368"/>
      <c r="Q270" s="368"/>
      <c r="R270" s="368"/>
      <c r="S270" s="368"/>
      <c r="T270" s="368"/>
      <c r="U270" s="368"/>
      <c r="V270" s="368"/>
      <c r="W270" s="368"/>
      <c r="X270" s="368"/>
      <c r="Y270" s="344"/>
      <c r="Z270" s="344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7">
        <v>4607091380880</v>
      </c>
      <c r="E271" s="356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6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6"/>
      <c r="S271" s="34"/>
      <c r="T271" s="34"/>
      <c r="U271" s="35" t="s">
        <v>65</v>
      </c>
      <c r="V271" s="348">
        <v>116</v>
      </c>
      <c r="W271" s="349">
        <f>IFERROR(IF(V271="",0,CEILING((V271/$H271),1)*$H271),"")</f>
        <v>117.60000000000001</v>
      </c>
      <c r="X271" s="36">
        <f>IFERROR(IF(W271=0,"",ROUNDUP(W271/H271,0)*0.02175),"")</f>
        <v>0.30449999999999999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7">
        <v>4607091384482</v>
      </c>
      <c r="E272" s="356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3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6"/>
      <c r="S272" s="34"/>
      <c r="T272" s="34"/>
      <c r="U272" s="35" t="s">
        <v>65</v>
      </c>
      <c r="V272" s="348">
        <v>330</v>
      </c>
      <c r="W272" s="349">
        <f>IFERROR(IF(V272="",0,CEILING((V272/$H272),1)*$H272),"")</f>
        <v>335.4</v>
      </c>
      <c r="X272" s="36">
        <f>IFERROR(IF(W272=0,"",ROUNDUP(W272/H272,0)*0.02175),"")</f>
        <v>0.93524999999999991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7">
        <v>4607091380897</v>
      </c>
      <c r="E273" s="356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6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6"/>
      <c r="S273" s="34"/>
      <c r="T273" s="34"/>
      <c r="U273" s="35" t="s">
        <v>65</v>
      </c>
      <c r="V273" s="348">
        <v>42</v>
      </c>
      <c r="W273" s="349">
        <f>IFERROR(IF(V273="",0,CEILING((V273/$H273),1)*$H273),"")</f>
        <v>42</v>
      </c>
      <c r="X273" s="36">
        <f>IFERROR(IF(W273=0,"",ROUNDUP(W273/H273,0)*0.02175),"")</f>
        <v>0.10874999999999999</v>
      </c>
      <c r="Y273" s="56"/>
      <c r="Z273" s="57"/>
      <c r="AD273" s="58"/>
      <c r="BA273" s="217" t="s">
        <v>1</v>
      </c>
    </row>
    <row r="274" spans="1:53" x14ac:dyDescent="0.2">
      <c r="A274" s="376"/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77"/>
      <c r="N274" s="358" t="s">
        <v>66</v>
      </c>
      <c r="O274" s="359"/>
      <c r="P274" s="359"/>
      <c r="Q274" s="359"/>
      <c r="R274" s="359"/>
      <c r="S274" s="359"/>
      <c r="T274" s="360"/>
      <c r="U274" s="37" t="s">
        <v>67</v>
      </c>
      <c r="V274" s="350">
        <f>IFERROR(V271/H271,"0")+IFERROR(V272/H272,"0")+IFERROR(V273/H273,"0")</f>
        <v>61.117216117216117</v>
      </c>
      <c r="W274" s="350">
        <f>IFERROR(W271/H271,"0")+IFERROR(W272/H272,"0")+IFERROR(W273/H273,"0")</f>
        <v>62</v>
      </c>
      <c r="X274" s="350">
        <f>IFERROR(IF(X271="",0,X271),"0")+IFERROR(IF(X272="",0,X272),"0")+IFERROR(IF(X273="",0,X273),"0")</f>
        <v>1.3484999999999998</v>
      </c>
      <c r="Y274" s="351"/>
      <c r="Z274" s="351"/>
    </row>
    <row r="275" spans="1:53" x14ac:dyDescent="0.2">
      <c r="A275" s="368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77"/>
      <c r="N275" s="358" t="s">
        <v>66</v>
      </c>
      <c r="O275" s="359"/>
      <c r="P275" s="359"/>
      <c r="Q275" s="359"/>
      <c r="R275" s="359"/>
      <c r="S275" s="359"/>
      <c r="T275" s="360"/>
      <c r="U275" s="37" t="s">
        <v>65</v>
      </c>
      <c r="V275" s="350">
        <f>IFERROR(SUM(V271:V273),"0")</f>
        <v>488</v>
      </c>
      <c r="W275" s="350">
        <f>IFERROR(SUM(W271:W273),"0")</f>
        <v>495</v>
      </c>
      <c r="X275" s="37"/>
      <c r="Y275" s="351"/>
      <c r="Z275" s="351"/>
    </row>
    <row r="276" spans="1:53" ht="14.25" hidden="1" customHeight="1" x14ac:dyDescent="0.25">
      <c r="A276" s="367" t="s">
        <v>86</v>
      </c>
      <c r="B276" s="368"/>
      <c r="C276" s="368"/>
      <c r="D276" s="368"/>
      <c r="E276" s="368"/>
      <c r="F276" s="368"/>
      <c r="G276" s="368"/>
      <c r="H276" s="368"/>
      <c r="I276" s="368"/>
      <c r="J276" s="368"/>
      <c r="K276" s="368"/>
      <c r="L276" s="368"/>
      <c r="M276" s="368"/>
      <c r="N276" s="368"/>
      <c r="O276" s="368"/>
      <c r="P276" s="368"/>
      <c r="Q276" s="368"/>
      <c r="R276" s="368"/>
      <c r="S276" s="368"/>
      <c r="T276" s="368"/>
      <c r="U276" s="368"/>
      <c r="V276" s="368"/>
      <c r="W276" s="368"/>
      <c r="X276" s="368"/>
      <c r="Y276" s="344"/>
      <c r="Z276" s="344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7">
        <v>4607091388374</v>
      </c>
      <c r="E277" s="356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457" t="s">
        <v>416</v>
      </c>
      <c r="O277" s="355"/>
      <c r="P277" s="355"/>
      <c r="Q277" s="355"/>
      <c r="R277" s="356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7">
        <v>4607091388381</v>
      </c>
      <c r="E278" s="356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469" t="s">
        <v>419</v>
      </c>
      <c r="O278" s="355"/>
      <c r="P278" s="355"/>
      <c r="Q278" s="355"/>
      <c r="R278" s="356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7">
        <v>4607091388404</v>
      </c>
      <c r="E279" s="356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6"/>
      <c r="S279" s="34"/>
      <c r="T279" s="34"/>
      <c r="U279" s="35" t="s">
        <v>65</v>
      </c>
      <c r="V279" s="348">
        <v>59.500000000000007</v>
      </c>
      <c r="W279" s="349">
        <f>IFERROR(IF(V279="",0,CEILING((V279/$H279),1)*$H279),"")</f>
        <v>61.199999999999996</v>
      </c>
      <c r="X279" s="36">
        <f>IFERROR(IF(W279=0,"",ROUNDUP(W279/H279,0)*0.00753),"")</f>
        <v>0.18071999999999999</v>
      </c>
      <c r="Y279" s="56"/>
      <c r="Z279" s="57"/>
      <c r="AD279" s="58"/>
      <c r="BA279" s="220" t="s">
        <v>1</v>
      </c>
    </row>
    <row r="280" spans="1:53" x14ac:dyDescent="0.2">
      <c r="A280" s="376"/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77"/>
      <c r="N280" s="358" t="s">
        <v>66</v>
      </c>
      <c r="O280" s="359"/>
      <c r="P280" s="359"/>
      <c r="Q280" s="359"/>
      <c r="R280" s="359"/>
      <c r="S280" s="359"/>
      <c r="T280" s="360"/>
      <c r="U280" s="37" t="s">
        <v>67</v>
      </c>
      <c r="V280" s="350">
        <f>IFERROR(V277/H277,"0")+IFERROR(V278/H278,"0")+IFERROR(V279/H279,"0")</f>
        <v>23.333333333333339</v>
      </c>
      <c r="W280" s="350">
        <f>IFERROR(W277/H277,"0")+IFERROR(W278/H278,"0")+IFERROR(W279/H279,"0")</f>
        <v>24</v>
      </c>
      <c r="X280" s="350">
        <f>IFERROR(IF(X277="",0,X277),"0")+IFERROR(IF(X278="",0,X278),"0")+IFERROR(IF(X279="",0,X279),"0")</f>
        <v>0.18071999999999999</v>
      </c>
      <c r="Y280" s="351"/>
      <c r="Z280" s="351"/>
    </row>
    <row r="281" spans="1:53" x14ac:dyDescent="0.2">
      <c r="A281" s="368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77"/>
      <c r="N281" s="358" t="s">
        <v>66</v>
      </c>
      <c r="O281" s="359"/>
      <c r="P281" s="359"/>
      <c r="Q281" s="359"/>
      <c r="R281" s="359"/>
      <c r="S281" s="359"/>
      <c r="T281" s="360"/>
      <c r="U281" s="37" t="s">
        <v>65</v>
      </c>
      <c r="V281" s="350">
        <f>IFERROR(SUM(V277:V279),"0")</f>
        <v>59.500000000000007</v>
      </c>
      <c r="W281" s="350">
        <f>IFERROR(SUM(W277:W279),"0")</f>
        <v>61.199999999999996</v>
      </c>
      <c r="X281" s="37"/>
      <c r="Y281" s="351"/>
      <c r="Z281" s="351"/>
    </row>
    <row r="282" spans="1:53" ht="14.25" hidden="1" customHeight="1" x14ac:dyDescent="0.25">
      <c r="A282" s="367" t="s">
        <v>422</v>
      </c>
      <c r="B282" s="368"/>
      <c r="C282" s="368"/>
      <c r="D282" s="368"/>
      <c r="E282" s="368"/>
      <c r="F282" s="368"/>
      <c r="G282" s="368"/>
      <c r="H282" s="368"/>
      <c r="I282" s="368"/>
      <c r="J282" s="368"/>
      <c r="K282" s="368"/>
      <c r="L282" s="368"/>
      <c r="M282" s="368"/>
      <c r="N282" s="368"/>
      <c r="O282" s="368"/>
      <c r="P282" s="368"/>
      <c r="Q282" s="368"/>
      <c r="R282" s="368"/>
      <c r="S282" s="368"/>
      <c r="T282" s="368"/>
      <c r="U282" s="368"/>
      <c r="V282" s="368"/>
      <c r="W282" s="368"/>
      <c r="X282" s="368"/>
      <c r="Y282" s="344"/>
      <c r="Z282" s="344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7">
        <v>4680115881808</v>
      </c>
      <c r="E283" s="356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4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6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7">
        <v>4680115881822</v>
      </c>
      <c r="E284" s="356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6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7">
        <v>4680115880016</v>
      </c>
      <c r="E285" s="356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6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76"/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77"/>
      <c r="N286" s="358" t="s">
        <v>66</v>
      </c>
      <c r="O286" s="359"/>
      <c r="P286" s="359"/>
      <c r="Q286" s="359"/>
      <c r="R286" s="359"/>
      <c r="S286" s="359"/>
      <c r="T286" s="360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8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77"/>
      <c r="N287" s="358" t="s">
        <v>66</v>
      </c>
      <c r="O287" s="359"/>
      <c r="P287" s="359"/>
      <c r="Q287" s="359"/>
      <c r="R287" s="359"/>
      <c r="S287" s="359"/>
      <c r="T287" s="360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69" t="s">
        <v>431</v>
      </c>
      <c r="B288" s="368"/>
      <c r="C288" s="368"/>
      <c r="D288" s="368"/>
      <c r="E288" s="368"/>
      <c r="F288" s="368"/>
      <c r="G288" s="368"/>
      <c r="H288" s="368"/>
      <c r="I288" s="368"/>
      <c r="J288" s="368"/>
      <c r="K288" s="368"/>
      <c r="L288" s="368"/>
      <c r="M288" s="368"/>
      <c r="N288" s="368"/>
      <c r="O288" s="368"/>
      <c r="P288" s="368"/>
      <c r="Q288" s="368"/>
      <c r="R288" s="368"/>
      <c r="S288" s="368"/>
      <c r="T288" s="368"/>
      <c r="U288" s="368"/>
      <c r="V288" s="368"/>
      <c r="W288" s="368"/>
      <c r="X288" s="368"/>
      <c r="Y288" s="343"/>
      <c r="Z288" s="343"/>
    </row>
    <row r="289" spans="1:53" ht="14.25" hidden="1" customHeight="1" x14ac:dyDescent="0.25">
      <c r="A289" s="367" t="s">
        <v>108</v>
      </c>
      <c r="B289" s="368"/>
      <c r="C289" s="368"/>
      <c r="D289" s="368"/>
      <c r="E289" s="368"/>
      <c r="F289" s="368"/>
      <c r="G289" s="368"/>
      <c r="H289" s="368"/>
      <c r="I289" s="368"/>
      <c r="J289" s="368"/>
      <c r="K289" s="368"/>
      <c r="L289" s="368"/>
      <c r="M289" s="368"/>
      <c r="N289" s="368"/>
      <c r="O289" s="368"/>
      <c r="P289" s="368"/>
      <c r="Q289" s="368"/>
      <c r="R289" s="368"/>
      <c r="S289" s="368"/>
      <c r="T289" s="368"/>
      <c r="U289" s="368"/>
      <c r="V289" s="368"/>
      <c r="W289" s="368"/>
      <c r="X289" s="368"/>
      <c r="Y289" s="344"/>
      <c r="Z289" s="344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7">
        <v>4607091387421</v>
      </c>
      <c r="E290" s="356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47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6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7">
        <v>4607091387421</v>
      </c>
      <c r="E291" s="356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6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4301011322</v>
      </c>
      <c r="D292" s="357">
        <v>4607091387452</v>
      </c>
      <c r="E292" s="356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103</v>
      </c>
      <c r="L292" s="33" t="s">
        <v>122</v>
      </c>
      <c r="M292" s="32">
        <v>55</v>
      </c>
      <c r="N292" s="6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6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4301011619</v>
      </c>
      <c r="D293" s="357">
        <v>4607091387452</v>
      </c>
      <c r="E293" s="356"/>
      <c r="F293" s="347">
        <v>1.45</v>
      </c>
      <c r="G293" s="32">
        <v>8</v>
      </c>
      <c r="H293" s="347">
        <v>11.6</v>
      </c>
      <c r="I293" s="347">
        <v>12.08</v>
      </c>
      <c r="J293" s="32">
        <v>56</v>
      </c>
      <c r="K293" s="32" t="s">
        <v>103</v>
      </c>
      <c r="L293" s="33" t="s">
        <v>104</v>
      </c>
      <c r="M293" s="32">
        <v>55</v>
      </c>
      <c r="N293" s="42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6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7">
        <v>4607091387452</v>
      </c>
      <c r="E294" s="356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60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6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7">
        <v>4607091385984</v>
      </c>
      <c r="E295" s="356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47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6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7">
        <v>4607091387438</v>
      </c>
      <c r="E296" s="356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5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6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7">
        <v>4607091387469</v>
      </c>
      <c r="E297" s="356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41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6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76"/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77"/>
      <c r="N298" s="358" t="s">
        <v>66</v>
      </c>
      <c r="O298" s="359"/>
      <c r="P298" s="359"/>
      <c r="Q298" s="359"/>
      <c r="R298" s="359"/>
      <c r="S298" s="359"/>
      <c r="T298" s="360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8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77"/>
      <c r="N299" s="358" t="s">
        <v>66</v>
      </c>
      <c r="O299" s="359"/>
      <c r="P299" s="359"/>
      <c r="Q299" s="359"/>
      <c r="R299" s="359"/>
      <c r="S299" s="359"/>
      <c r="T299" s="360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7" t="s">
        <v>60</v>
      </c>
      <c r="B300" s="368"/>
      <c r="C300" s="368"/>
      <c r="D300" s="368"/>
      <c r="E300" s="368"/>
      <c r="F300" s="368"/>
      <c r="G300" s="368"/>
      <c r="H300" s="368"/>
      <c r="I300" s="368"/>
      <c r="J300" s="368"/>
      <c r="K300" s="368"/>
      <c r="L300" s="368"/>
      <c r="M300" s="368"/>
      <c r="N300" s="368"/>
      <c r="O300" s="368"/>
      <c r="P300" s="368"/>
      <c r="Q300" s="368"/>
      <c r="R300" s="368"/>
      <c r="S300" s="368"/>
      <c r="T300" s="368"/>
      <c r="U300" s="368"/>
      <c r="V300" s="368"/>
      <c r="W300" s="368"/>
      <c r="X300" s="368"/>
      <c r="Y300" s="344"/>
      <c r="Z300" s="344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7">
        <v>4607091387292</v>
      </c>
      <c r="E301" s="356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4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6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7">
        <v>4607091387315</v>
      </c>
      <c r="E302" s="356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7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6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76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7"/>
      <c r="N303" s="358" t="s">
        <v>66</v>
      </c>
      <c r="O303" s="359"/>
      <c r="P303" s="359"/>
      <c r="Q303" s="359"/>
      <c r="R303" s="359"/>
      <c r="S303" s="359"/>
      <c r="T303" s="360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8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77"/>
      <c r="N304" s="358" t="s">
        <v>66</v>
      </c>
      <c r="O304" s="359"/>
      <c r="P304" s="359"/>
      <c r="Q304" s="359"/>
      <c r="R304" s="359"/>
      <c r="S304" s="359"/>
      <c r="T304" s="360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69" t="s">
        <v>449</v>
      </c>
      <c r="B305" s="368"/>
      <c r="C305" s="368"/>
      <c r="D305" s="368"/>
      <c r="E305" s="368"/>
      <c r="F305" s="368"/>
      <c r="G305" s="368"/>
      <c r="H305" s="368"/>
      <c r="I305" s="368"/>
      <c r="J305" s="368"/>
      <c r="K305" s="368"/>
      <c r="L305" s="368"/>
      <c r="M305" s="368"/>
      <c r="N305" s="368"/>
      <c r="O305" s="368"/>
      <c r="P305" s="368"/>
      <c r="Q305" s="368"/>
      <c r="R305" s="368"/>
      <c r="S305" s="368"/>
      <c r="T305" s="368"/>
      <c r="U305" s="368"/>
      <c r="V305" s="368"/>
      <c r="W305" s="368"/>
      <c r="X305" s="368"/>
      <c r="Y305" s="343"/>
      <c r="Z305" s="343"/>
    </row>
    <row r="306" spans="1:53" ht="14.25" hidden="1" customHeight="1" x14ac:dyDescent="0.25">
      <c r="A306" s="367" t="s">
        <v>60</v>
      </c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68"/>
      <c r="N306" s="368"/>
      <c r="O306" s="368"/>
      <c r="P306" s="368"/>
      <c r="Q306" s="368"/>
      <c r="R306" s="368"/>
      <c r="S306" s="368"/>
      <c r="T306" s="368"/>
      <c r="U306" s="368"/>
      <c r="V306" s="368"/>
      <c r="W306" s="368"/>
      <c r="X306" s="368"/>
      <c r="Y306" s="344"/>
      <c r="Z306" s="344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7">
        <v>4607091383836</v>
      </c>
      <c r="E307" s="356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6"/>
      <c r="S307" s="34"/>
      <c r="T307" s="34"/>
      <c r="U307" s="35" t="s">
        <v>65</v>
      </c>
      <c r="V307" s="348">
        <v>21</v>
      </c>
      <c r="W307" s="349">
        <f>IFERROR(IF(V307="",0,CEILING((V307/$H307),1)*$H307),"")</f>
        <v>21.6</v>
      </c>
      <c r="X307" s="36">
        <f>IFERROR(IF(W307=0,"",ROUNDUP(W307/H307,0)*0.00753),"")</f>
        <v>9.0359999999999996E-2</v>
      </c>
      <c r="Y307" s="56"/>
      <c r="Z307" s="57"/>
      <c r="AD307" s="58"/>
      <c r="BA307" s="234" t="s">
        <v>1</v>
      </c>
    </row>
    <row r="308" spans="1:53" x14ac:dyDescent="0.2">
      <c r="A308" s="376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7"/>
      <c r="N308" s="358" t="s">
        <v>66</v>
      </c>
      <c r="O308" s="359"/>
      <c r="P308" s="359"/>
      <c r="Q308" s="359"/>
      <c r="R308" s="359"/>
      <c r="S308" s="359"/>
      <c r="T308" s="360"/>
      <c r="U308" s="37" t="s">
        <v>67</v>
      </c>
      <c r="V308" s="350">
        <f>IFERROR(V307/H307,"0")</f>
        <v>11.666666666666666</v>
      </c>
      <c r="W308" s="350">
        <f>IFERROR(W307/H307,"0")</f>
        <v>12</v>
      </c>
      <c r="X308" s="350">
        <f>IFERROR(IF(X307="",0,X307),"0")</f>
        <v>9.0359999999999996E-2</v>
      </c>
      <c r="Y308" s="351"/>
      <c r="Z308" s="351"/>
    </row>
    <row r="309" spans="1:53" x14ac:dyDescent="0.2">
      <c r="A309" s="368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77"/>
      <c r="N309" s="358" t="s">
        <v>66</v>
      </c>
      <c r="O309" s="359"/>
      <c r="P309" s="359"/>
      <c r="Q309" s="359"/>
      <c r="R309" s="359"/>
      <c r="S309" s="359"/>
      <c r="T309" s="360"/>
      <c r="U309" s="37" t="s">
        <v>65</v>
      </c>
      <c r="V309" s="350">
        <f>IFERROR(SUM(V307:V307),"0")</f>
        <v>21</v>
      </c>
      <c r="W309" s="350">
        <f>IFERROR(SUM(W307:W307),"0")</f>
        <v>21.6</v>
      </c>
      <c r="X309" s="37"/>
      <c r="Y309" s="351"/>
      <c r="Z309" s="351"/>
    </row>
    <row r="310" spans="1:53" ht="14.25" hidden="1" customHeight="1" x14ac:dyDescent="0.25">
      <c r="A310" s="367" t="s">
        <v>68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4"/>
      <c r="Z310" s="344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7">
        <v>4607091387919</v>
      </c>
      <c r="E311" s="356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6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7">
        <v>4680115883604</v>
      </c>
      <c r="E312" s="356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122</v>
      </c>
      <c r="M312" s="32">
        <v>45</v>
      </c>
      <c r="N312" s="4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6"/>
      <c r="S312" s="34"/>
      <c r="T312" s="34"/>
      <c r="U312" s="35" t="s">
        <v>65</v>
      </c>
      <c r="V312" s="348">
        <v>875</v>
      </c>
      <c r="W312" s="349">
        <f>IFERROR(IF(V312="",0,CEILING((V312/$H312),1)*$H312),"")</f>
        <v>875.7</v>
      </c>
      <c r="X312" s="36">
        <f>IFERROR(IF(W312=0,"",ROUNDUP(W312/H312,0)*0.00753),"")</f>
        <v>3.1400100000000002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7">
        <v>4680115883567</v>
      </c>
      <c r="E313" s="356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3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6"/>
      <c r="S313" s="34"/>
      <c r="T313" s="34"/>
      <c r="U313" s="35" t="s">
        <v>65</v>
      </c>
      <c r="V313" s="348">
        <v>553</v>
      </c>
      <c r="W313" s="349">
        <f>IFERROR(IF(V313="",0,CEILING((V313/$H313),1)*$H313),"")</f>
        <v>554.4</v>
      </c>
      <c r="X313" s="36">
        <f>IFERROR(IF(W313=0,"",ROUNDUP(W313/H313,0)*0.00753),"")</f>
        <v>1.9879200000000001</v>
      </c>
      <c r="Y313" s="56"/>
      <c r="Z313" s="57"/>
      <c r="AD313" s="58"/>
      <c r="BA313" s="237" t="s">
        <v>1</v>
      </c>
    </row>
    <row r="314" spans="1:53" x14ac:dyDescent="0.2">
      <c r="A314" s="376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77"/>
      <c r="N314" s="358" t="s">
        <v>66</v>
      </c>
      <c r="O314" s="359"/>
      <c r="P314" s="359"/>
      <c r="Q314" s="359"/>
      <c r="R314" s="359"/>
      <c r="S314" s="359"/>
      <c r="T314" s="360"/>
      <c r="U314" s="37" t="s">
        <v>67</v>
      </c>
      <c r="V314" s="350">
        <f>IFERROR(V311/H311,"0")+IFERROR(V312/H312,"0")+IFERROR(V313/H313,"0")</f>
        <v>680</v>
      </c>
      <c r="W314" s="350">
        <f>IFERROR(W311/H311,"0")+IFERROR(W312/H312,"0")+IFERROR(W313/H313,"0")</f>
        <v>681</v>
      </c>
      <c r="X314" s="350">
        <f>IFERROR(IF(X311="",0,X311),"0")+IFERROR(IF(X312="",0,X312),"0")+IFERROR(IF(X313="",0,X313),"0")</f>
        <v>5.1279300000000001</v>
      </c>
      <c r="Y314" s="351"/>
      <c r="Z314" s="351"/>
    </row>
    <row r="315" spans="1:53" x14ac:dyDescent="0.2">
      <c r="A315" s="368"/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77"/>
      <c r="N315" s="358" t="s">
        <v>66</v>
      </c>
      <c r="O315" s="359"/>
      <c r="P315" s="359"/>
      <c r="Q315" s="359"/>
      <c r="R315" s="359"/>
      <c r="S315" s="359"/>
      <c r="T315" s="360"/>
      <c r="U315" s="37" t="s">
        <v>65</v>
      </c>
      <c r="V315" s="350">
        <f>IFERROR(SUM(V311:V313),"0")</f>
        <v>1428</v>
      </c>
      <c r="W315" s="350">
        <f>IFERROR(SUM(W311:W313),"0")</f>
        <v>1430.1</v>
      </c>
      <c r="X315" s="37"/>
      <c r="Y315" s="351"/>
      <c r="Z315" s="351"/>
    </row>
    <row r="316" spans="1:53" ht="14.25" hidden="1" customHeight="1" x14ac:dyDescent="0.25">
      <c r="A316" s="367" t="s">
        <v>205</v>
      </c>
      <c r="B316" s="368"/>
      <c r="C316" s="368"/>
      <c r="D316" s="368"/>
      <c r="E316" s="368"/>
      <c r="F316" s="368"/>
      <c r="G316" s="368"/>
      <c r="H316" s="368"/>
      <c r="I316" s="368"/>
      <c r="J316" s="368"/>
      <c r="K316" s="368"/>
      <c r="L316" s="368"/>
      <c r="M316" s="368"/>
      <c r="N316" s="368"/>
      <c r="O316" s="368"/>
      <c r="P316" s="368"/>
      <c r="Q316" s="368"/>
      <c r="R316" s="368"/>
      <c r="S316" s="368"/>
      <c r="T316" s="368"/>
      <c r="U316" s="368"/>
      <c r="V316" s="368"/>
      <c r="W316" s="368"/>
      <c r="X316" s="368"/>
      <c r="Y316" s="344"/>
      <c r="Z316" s="344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7">
        <v>4607091388831</v>
      </c>
      <c r="E317" s="356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6"/>
      <c r="S317" s="34"/>
      <c r="T317" s="34"/>
      <c r="U317" s="35" t="s">
        <v>65</v>
      </c>
      <c r="V317" s="348">
        <v>18.239999999999998</v>
      </c>
      <c r="W317" s="349">
        <f>IFERROR(IF(V317="",0,CEILING((V317/$H317),1)*$H317),"")</f>
        <v>18.239999999999998</v>
      </c>
      <c r="X317" s="36">
        <f>IFERROR(IF(W317=0,"",ROUNDUP(W317/H317,0)*0.00753),"")</f>
        <v>6.0240000000000002E-2</v>
      </c>
      <c r="Y317" s="56"/>
      <c r="Z317" s="57"/>
      <c r="AD317" s="58"/>
      <c r="BA317" s="238" t="s">
        <v>1</v>
      </c>
    </row>
    <row r="318" spans="1:53" x14ac:dyDescent="0.2">
      <c r="A318" s="376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7"/>
      <c r="N318" s="358" t="s">
        <v>66</v>
      </c>
      <c r="O318" s="359"/>
      <c r="P318" s="359"/>
      <c r="Q318" s="359"/>
      <c r="R318" s="359"/>
      <c r="S318" s="359"/>
      <c r="T318" s="360"/>
      <c r="U318" s="37" t="s">
        <v>67</v>
      </c>
      <c r="V318" s="350">
        <f>IFERROR(V317/H317,"0")</f>
        <v>8</v>
      </c>
      <c r="W318" s="350">
        <f>IFERROR(W317/H317,"0")</f>
        <v>8</v>
      </c>
      <c r="X318" s="350">
        <f>IFERROR(IF(X317="",0,X317),"0")</f>
        <v>6.0240000000000002E-2</v>
      </c>
      <c r="Y318" s="351"/>
      <c r="Z318" s="351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7"/>
      <c r="N319" s="358" t="s">
        <v>66</v>
      </c>
      <c r="O319" s="359"/>
      <c r="P319" s="359"/>
      <c r="Q319" s="359"/>
      <c r="R319" s="359"/>
      <c r="S319" s="359"/>
      <c r="T319" s="360"/>
      <c r="U319" s="37" t="s">
        <v>65</v>
      </c>
      <c r="V319" s="350">
        <f>IFERROR(SUM(V317:V317),"0")</f>
        <v>18.239999999999998</v>
      </c>
      <c r="W319" s="350">
        <f>IFERROR(SUM(W317:W317),"0")</f>
        <v>18.239999999999998</v>
      </c>
      <c r="X319" s="37"/>
      <c r="Y319" s="351"/>
      <c r="Z319" s="351"/>
    </row>
    <row r="320" spans="1:53" ht="14.25" hidden="1" customHeight="1" x14ac:dyDescent="0.25">
      <c r="A320" s="367" t="s">
        <v>86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4"/>
      <c r="Z320" s="344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7">
        <v>4607091383102</v>
      </c>
      <c r="E321" s="356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6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6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76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7"/>
      <c r="N322" s="358" t="s">
        <v>66</v>
      </c>
      <c r="O322" s="359"/>
      <c r="P322" s="359"/>
      <c r="Q322" s="359"/>
      <c r="R322" s="359"/>
      <c r="S322" s="359"/>
      <c r="T322" s="360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7"/>
      <c r="N323" s="358" t="s">
        <v>66</v>
      </c>
      <c r="O323" s="359"/>
      <c r="P323" s="359"/>
      <c r="Q323" s="359"/>
      <c r="R323" s="359"/>
      <c r="S323" s="359"/>
      <c r="T323" s="360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402" t="s">
        <v>462</v>
      </c>
      <c r="B324" s="403"/>
      <c r="C324" s="403"/>
      <c r="D324" s="403"/>
      <c r="E324" s="403"/>
      <c r="F324" s="403"/>
      <c r="G324" s="403"/>
      <c r="H324" s="403"/>
      <c r="I324" s="403"/>
      <c r="J324" s="403"/>
      <c r="K324" s="403"/>
      <c r="L324" s="403"/>
      <c r="M324" s="403"/>
      <c r="N324" s="403"/>
      <c r="O324" s="403"/>
      <c r="P324" s="403"/>
      <c r="Q324" s="403"/>
      <c r="R324" s="403"/>
      <c r="S324" s="403"/>
      <c r="T324" s="403"/>
      <c r="U324" s="403"/>
      <c r="V324" s="403"/>
      <c r="W324" s="403"/>
      <c r="X324" s="403"/>
      <c r="Y324" s="48"/>
      <c r="Z324" s="48"/>
    </row>
    <row r="325" spans="1:53" ht="16.5" hidden="1" customHeight="1" x14ac:dyDescent="0.25">
      <c r="A325" s="369" t="s">
        <v>463</v>
      </c>
      <c r="B325" s="368"/>
      <c r="C325" s="368"/>
      <c r="D325" s="368"/>
      <c r="E325" s="368"/>
      <c r="F325" s="368"/>
      <c r="G325" s="368"/>
      <c r="H325" s="368"/>
      <c r="I325" s="368"/>
      <c r="J325" s="368"/>
      <c r="K325" s="368"/>
      <c r="L325" s="368"/>
      <c r="M325" s="368"/>
      <c r="N325" s="368"/>
      <c r="O325" s="368"/>
      <c r="P325" s="368"/>
      <c r="Q325" s="368"/>
      <c r="R325" s="368"/>
      <c r="S325" s="368"/>
      <c r="T325" s="368"/>
      <c r="U325" s="368"/>
      <c r="V325" s="368"/>
      <c r="W325" s="368"/>
      <c r="X325" s="368"/>
      <c r="Y325" s="343"/>
      <c r="Z325" s="343"/>
    </row>
    <row r="326" spans="1:53" ht="14.25" hidden="1" customHeight="1" x14ac:dyDescent="0.25">
      <c r="A326" s="367" t="s">
        <v>68</v>
      </c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68"/>
      <c r="N326" s="368"/>
      <c r="O326" s="368"/>
      <c r="P326" s="368"/>
      <c r="Q326" s="368"/>
      <c r="R326" s="368"/>
      <c r="S326" s="368"/>
      <c r="T326" s="368"/>
      <c r="U326" s="368"/>
      <c r="V326" s="368"/>
      <c r="W326" s="368"/>
      <c r="X326" s="368"/>
      <c r="Y326" s="344"/>
      <c r="Z326" s="344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7">
        <v>4607091383928</v>
      </c>
      <c r="E327" s="356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39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6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76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77"/>
      <c r="N328" s="358" t="s">
        <v>66</v>
      </c>
      <c r="O328" s="359"/>
      <c r="P328" s="359"/>
      <c r="Q328" s="359"/>
      <c r="R328" s="359"/>
      <c r="S328" s="359"/>
      <c r="T328" s="360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8"/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77"/>
      <c r="N329" s="358" t="s">
        <v>66</v>
      </c>
      <c r="O329" s="359"/>
      <c r="P329" s="359"/>
      <c r="Q329" s="359"/>
      <c r="R329" s="359"/>
      <c r="S329" s="359"/>
      <c r="T329" s="360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402" t="s">
        <v>466</v>
      </c>
      <c r="B330" s="403"/>
      <c r="C330" s="403"/>
      <c r="D330" s="403"/>
      <c r="E330" s="403"/>
      <c r="F330" s="403"/>
      <c r="G330" s="403"/>
      <c r="H330" s="403"/>
      <c r="I330" s="403"/>
      <c r="J330" s="403"/>
      <c r="K330" s="403"/>
      <c r="L330" s="403"/>
      <c r="M330" s="403"/>
      <c r="N330" s="403"/>
      <c r="O330" s="403"/>
      <c r="P330" s="403"/>
      <c r="Q330" s="403"/>
      <c r="R330" s="403"/>
      <c r="S330" s="403"/>
      <c r="T330" s="403"/>
      <c r="U330" s="403"/>
      <c r="V330" s="403"/>
      <c r="W330" s="403"/>
      <c r="X330" s="403"/>
      <c r="Y330" s="48"/>
      <c r="Z330" s="48"/>
    </row>
    <row r="331" spans="1:53" ht="16.5" hidden="1" customHeight="1" x14ac:dyDescent="0.25">
      <c r="A331" s="369" t="s">
        <v>467</v>
      </c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68"/>
      <c r="N331" s="368"/>
      <c r="O331" s="368"/>
      <c r="P331" s="368"/>
      <c r="Q331" s="368"/>
      <c r="R331" s="368"/>
      <c r="S331" s="368"/>
      <c r="T331" s="368"/>
      <c r="U331" s="368"/>
      <c r="V331" s="368"/>
      <c r="W331" s="368"/>
      <c r="X331" s="368"/>
      <c r="Y331" s="343"/>
      <c r="Z331" s="343"/>
    </row>
    <row r="332" spans="1:53" ht="14.25" hidden="1" customHeight="1" x14ac:dyDescent="0.25">
      <c r="A332" s="367" t="s">
        <v>108</v>
      </c>
      <c r="B332" s="368"/>
      <c r="C332" s="368"/>
      <c r="D332" s="368"/>
      <c r="E332" s="368"/>
      <c r="F332" s="368"/>
      <c r="G332" s="368"/>
      <c r="H332" s="368"/>
      <c r="I332" s="368"/>
      <c r="J332" s="368"/>
      <c r="K332" s="368"/>
      <c r="L332" s="368"/>
      <c r="M332" s="368"/>
      <c r="N332" s="368"/>
      <c r="O332" s="368"/>
      <c r="P332" s="368"/>
      <c r="Q332" s="368"/>
      <c r="R332" s="368"/>
      <c r="S332" s="368"/>
      <c r="T332" s="368"/>
      <c r="U332" s="368"/>
      <c r="V332" s="368"/>
      <c r="W332" s="368"/>
      <c r="X332" s="368"/>
      <c r="Y332" s="344"/>
      <c r="Z332" s="344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7">
        <v>4607091383997</v>
      </c>
      <c r="E333" s="356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6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6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7">
        <v>4607091383997</v>
      </c>
      <c r="E334" s="356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6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6"/>
      <c r="S334" s="34"/>
      <c r="T334" s="34"/>
      <c r="U334" s="35" t="s">
        <v>65</v>
      </c>
      <c r="V334" s="348">
        <v>2610</v>
      </c>
      <c r="W334" s="349">
        <f t="shared" si="17"/>
        <v>2610</v>
      </c>
      <c r="X334" s="36">
        <f>IFERROR(IF(W334=0,"",ROUNDUP(W334/H334,0)*0.02175),"")</f>
        <v>3.7844999999999995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7">
        <v>4607091384130</v>
      </c>
      <c r="E335" s="356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4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6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7">
        <v>4607091384130</v>
      </c>
      <c r="E336" s="356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6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6"/>
      <c r="S336" s="34"/>
      <c r="T336" s="34"/>
      <c r="U336" s="35" t="s">
        <v>65</v>
      </c>
      <c r="V336" s="348">
        <v>1080</v>
      </c>
      <c r="W336" s="349">
        <f t="shared" si="17"/>
        <v>1080</v>
      </c>
      <c r="X336" s="36">
        <f>IFERROR(IF(W336=0,"",ROUNDUP(W336/H336,0)*0.02175),"")</f>
        <v>1.5659999999999998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7">
        <v>4607091384147</v>
      </c>
      <c r="E337" s="356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62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6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7">
        <v>4607091384147</v>
      </c>
      <c r="E338" s="356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3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6"/>
      <c r="S338" s="34"/>
      <c r="T338" s="34"/>
      <c r="U338" s="35" t="s">
        <v>65</v>
      </c>
      <c r="V338" s="348">
        <v>1070</v>
      </c>
      <c r="W338" s="349">
        <f t="shared" si="17"/>
        <v>1080</v>
      </c>
      <c r="X338" s="36">
        <f>IFERROR(IF(W338=0,"",ROUNDUP(W338/H338,0)*0.02175),"")</f>
        <v>1.5659999999999998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7">
        <v>4607091384154</v>
      </c>
      <c r="E339" s="356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6"/>
      <c r="S339" s="34"/>
      <c r="T339" s="34"/>
      <c r="U339" s="35" t="s">
        <v>65</v>
      </c>
      <c r="V339" s="348">
        <v>7.5</v>
      </c>
      <c r="W339" s="349">
        <f t="shared" si="17"/>
        <v>10</v>
      </c>
      <c r="X339" s="36">
        <f>IFERROR(IF(W339=0,"",ROUNDUP(W339/H339,0)*0.00937),"")</f>
        <v>1.874E-2</v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7">
        <v>4607091384161</v>
      </c>
      <c r="E340" s="356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3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6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76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77"/>
      <c r="N341" s="358" t="s">
        <v>66</v>
      </c>
      <c r="O341" s="359"/>
      <c r="P341" s="359"/>
      <c r="Q341" s="359"/>
      <c r="R341" s="359"/>
      <c r="S341" s="359"/>
      <c r="T341" s="360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318.83333333333331</v>
      </c>
      <c r="W341" s="350">
        <f>IFERROR(W333/H333,"0")+IFERROR(W334/H334,"0")+IFERROR(W335/H335,"0")+IFERROR(W336/H336,"0")+IFERROR(W337/H337,"0")+IFERROR(W338/H338,"0")+IFERROR(W339/H339,"0")+IFERROR(W340/H340,"0")</f>
        <v>320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6.9352399999999994</v>
      </c>
      <c r="Y341" s="351"/>
      <c r="Z341" s="351"/>
    </row>
    <row r="342" spans="1:53" x14ac:dyDescent="0.2">
      <c r="A342" s="368"/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77"/>
      <c r="N342" s="358" t="s">
        <v>66</v>
      </c>
      <c r="O342" s="359"/>
      <c r="P342" s="359"/>
      <c r="Q342" s="359"/>
      <c r="R342" s="359"/>
      <c r="S342" s="359"/>
      <c r="T342" s="360"/>
      <c r="U342" s="37" t="s">
        <v>65</v>
      </c>
      <c r="V342" s="350">
        <f>IFERROR(SUM(V333:V340),"0")</f>
        <v>4767.5</v>
      </c>
      <c r="W342" s="350">
        <f>IFERROR(SUM(W333:W340),"0")</f>
        <v>4780</v>
      </c>
      <c r="X342" s="37"/>
      <c r="Y342" s="351"/>
      <c r="Z342" s="351"/>
    </row>
    <row r="343" spans="1:53" ht="14.25" hidden="1" customHeight="1" x14ac:dyDescent="0.25">
      <c r="A343" s="367" t="s">
        <v>100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344"/>
      <c r="Z343" s="344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7">
        <v>4607091383980</v>
      </c>
      <c r="E344" s="356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4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6"/>
      <c r="S344" s="34"/>
      <c r="T344" s="34"/>
      <c r="U344" s="35" t="s">
        <v>65</v>
      </c>
      <c r="V344" s="348">
        <v>1700</v>
      </c>
      <c r="W344" s="349">
        <f>IFERROR(IF(V344="",0,CEILING((V344/$H344),1)*$H344),"")</f>
        <v>1710</v>
      </c>
      <c r="X344" s="36">
        <f>IFERROR(IF(W344=0,"",ROUNDUP(W344/H344,0)*0.02175),"")</f>
        <v>2.4794999999999998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7">
        <v>4680115883314</v>
      </c>
      <c r="E345" s="356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122</v>
      </c>
      <c r="M345" s="32">
        <v>50</v>
      </c>
      <c r="N345" s="48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6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7">
        <v>4607091384178</v>
      </c>
      <c r="E346" s="356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6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6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76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77"/>
      <c r="N347" s="358" t="s">
        <v>66</v>
      </c>
      <c r="O347" s="359"/>
      <c r="P347" s="359"/>
      <c r="Q347" s="359"/>
      <c r="R347" s="359"/>
      <c r="S347" s="359"/>
      <c r="T347" s="360"/>
      <c r="U347" s="37" t="s">
        <v>67</v>
      </c>
      <c r="V347" s="350">
        <f>IFERROR(V344/H344,"0")+IFERROR(V345/H345,"0")+IFERROR(V346/H346,"0")</f>
        <v>113.33333333333333</v>
      </c>
      <c r="W347" s="350">
        <f>IFERROR(W344/H344,"0")+IFERROR(W345/H345,"0")+IFERROR(W346/H346,"0")</f>
        <v>114</v>
      </c>
      <c r="X347" s="350">
        <f>IFERROR(IF(X344="",0,X344),"0")+IFERROR(IF(X345="",0,X345),"0")+IFERROR(IF(X346="",0,X346),"0")</f>
        <v>2.4794999999999998</v>
      </c>
      <c r="Y347" s="351"/>
      <c r="Z347" s="351"/>
    </row>
    <row r="348" spans="1:53" x14ac:dyDescent="0.2">
      <c r="A348" s="368"/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77"/>
      <c r="N348" s="358" t="s">
        <v>66</v>
      </c>
      <c r="O348" s="359"/>
      <c r="P348" s="359"/>
      <c r="Q348" s="359"/>
      <c r="R348" s="359"/>
      <c r="S348" s="359"/>
      <c r="T348" s="360"/>
      <c r="U348" s="37" t="s">
        <v>65</v>
      </c>
      <c r="V348" s="350">
        <f>IFERROR(SUM(V344:V346),"0")</f>
        <v>1700</v>
      </c>
      <c r="W348" s="350">
        <f>IFERROR(SUM(W344:W346),"0")</f>
        <v>1710</v>
      </c>
      <c r="X348" s="37"/>
      <c r="Y348" s="351"/>
      <c r="Z348" s="351"/>
    </row>
    <row r="349" spans="1:53" ht="14.25" hidden="1" customHeight="1" x14ac:dyDescent="0.25">
      <c r="A349" s="367" t="s">
        <v>68</v>
      </c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8"/>
      <c r="N349" s="368"/>
      <c r="O349" s="368"/>
      <c r="P349" s="368"/>
      <c r="Q349" s="368"/>
      <c r="R349" s="368"/>
      <c r="S349" s="368"/>
      <c r="T349" s="368"/>
      <c r="U349" s="368"/>
      <c r="V349" s="368"/>
      <c r="W349" s="368"/>
      <c r="X349" s="368"/>
      <c r="Y349" s="344"/>
      <c r="Z349" s="344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7">
        <v>4607091383928</v>
      </c>
      <c r="E350" s="356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122</v>
      </c>
      <c r="M350" s="32">
        <v>40</v>
      </c>
      <c r="N350" s="638" t="s">
        <v>489</v>
      </c>
      <c r="O350" s="355"/>
      <c r="P350" s="355"/>
      <c r="Q350" s="355"/>
      <c r="R350" s="356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7">
        <v>4607091384260</v>
      </c>
      <c r="E351" s="356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2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6"/>
      <c r="S351" s="34"/>
      <c r="T351" s="34"/>
      <c r="U351" s="35" t="s">
        <v>65</v>
      </c>
      <c r="V351" s="348">
        <v>90</v>
      </c>
      <c r="W351" s="349">
        <f>IFERROR(IF(V351="",0,CEILING((V351/$H351),1)*$H351),"")</f>
        <v>93.6</v>
      </c>
      <c r="X351" s="36">
        <f>IFERROR(IF(W351=0,"",ROUNDUP(W351/H351,0)*0.02175),"")</f>
        <v>0.26100000000000001</v>
      </c>
      <c r="Y351" s="56"/>
      <c r="Z351" s="57"/>
      <c r="AD351" s="58"/>
      <c r="BA351" s="253" t="s">
        <v>1</v>
      </c>
    </row>
    <row r="352" spans="1:53" x14ac:dyDescent="0.2">
      <c r="A352" s="376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77"/>
      <c r="N352" s="358" t="s">
        <v>66</v>
      </c>
      <c r="O352" s="359"/>
      <c r="P352" s="359"/>
      <c r="Q352" s="359"/>
      <c r="R352" s="359"/>
      <c r="S352" s="359"/>
      <c r="T352" s="360"/>
      <c r="U352" s="37" t="s">
        <v>67</v>
      </c>
      <c r="V352" s="350">
        <f>IFERROR(V350/H350,"0")+IFERROR(V351/H351,"0")</f>
        <v>11.538461538461538</v>
      </c>
      <c r="W352" s="350">
        <f>IFERROR(W350/H350,"0")+IFERROR(W351/H351,"0")</f>
        <v>12</v>
      </c>
      <c r="X352" s="350">
        <f>IFERROR(IF(X350="",0,X350),"0")+IFERROR(IF(X351="",0,X351),"0")</f>
        <v>0.26100000000000001</v>
      </c>
      <c r="Y352" s="351"/>
      <c r="Z352" s="351"/>
    </row>
    <row r="353" spans="1:53" x14ac:dyDescent="0.2">
      <c r="A353" s="368"/>
      <c r="B353" s="368"/>
      <c r="C353" s="368"/>
      <c r="D353" s="368"/>
      <c r="E353" s="368"/>
      <c r="F353" s="368"/>
      <c r="G353" s="368"/>
      <c r="H353" s="368"/>
      <c r="I353" s="368"/>
      <c r="J353" s="368"/>
      <c r="K353" s="368"/>
      <c r="L353" s="368"/>
      <c r="M353" s="377"/>
      <c r="N353" s="358" t="s">
        <v>66</v>
      </c>
      <c r="O353" s="359"/>
      <c r="P353" s="359"/>
      <c r="Q353" s="359"/>
      <c r="R353" s="359"/>
      <c r="S353" s="359"/>
      <c r="T353" s="360"/>
      <c r="U353" s="37" t="s">
        <v>65</v>
      </c>
      <c r="V353" s="350">
        <f>IFERROR(SUM(V350:V351),"0")</f>
        <v>90</v>
      </c>
      <c r="W353" s="350">
        <f>IFERROR(SUM(W350:W351),"0")</f>
        <v>93.6</v>
      </c>
      <c r="X353" s="37"/>
      <c r="Y353" s="351"/>
      <c r="Z353" s="351"/>
    </row>
    <row r="354" spans="1:53" ht="14.25" hidden="1" customHeight="1" x14ac:dyDescent="0.25">
      <c r="A354" s="367" t="s">
        <v>205</v>
      </c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68"/>
      <c r="N354" s="368"/>
      <c r="O354" s="368"/>
      <c r="P354" s="368"/>
      <c r="Q354" s="368"/>
      <c r="R354" s="368"/>
      <c r="S354" s="368"/>
      <c r="T354" s="368"/>
      <c r="U354" s="368"/>
      <c r="V354" s="368"/>
      <c r="W354" s="368"/>
      <c r="X354" s="368"/>
      <c r="Y354" s="344"/>
      <c r="Z354" s="344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7">
        <v>4607091384673</v>
      </c>
      <c r="E355" s="356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6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6"/>
      <c r="S355" s="34"/>
      <c r="T355" s="34"/>
      <c r="U355" s="35" t="s">
        <v>65</v>
      </c>
      <c r="V355" s="348">
        <v>50</v>
      </c>
      <c r="W355" s="349">
        <f>IFERROR(IF(V355="",0,CEILING((V355/$H355),1)*$H355),"")</f>
        <v>54.6</v>
      </c>
      <c r="X355" s="36">
        <f>IFERROR(IF(W355=0,"",ROUNDUP(W355/H355,0)*0.02175),"")</f>
        <v>0.15225</v>
      </c>
      <c r="Y355" s="56"/>
      <c r="Z355" s="57"/>
      <c r="AD355" s="58"/>
      <c r="BA355" s="254" t="s">
        <v>1</v>
      </c>
    </row>
    <row r="356" spans="1:53" x14ac:dyDescent="0.2">
      <c r="A356" s="376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77"/>
      <c r="N356" s="358" t="s">
        <v>66</v>
      </c>
      <c r="O356" s="359"/>
      <c r="P356" s="359"/>
      <c r="Q356" s="359"/>
      <c r="R356" s="359"/>
      <c r="S356" s="359"/>
      <c r="T356" s="360"/>
      <c r="U356" s="37" t="s">
        <v>67</v>
      </c>
      <c r="V356" s="350">
        <f>IFERROR(V355/H355,"0")</f>
        <v>6.4102564102564106</v>
      </c>
      <c r="W356" s="350">
        <f>IFERROR(W355/H355,"0")</f>
        <v>7</v>
      </c>
      <c r="X356" s="350">
        <f>IFERROR(IF(X355="",0,X355),"0")</f>
        <v>0.15225</v>
      </c>
      <c r="Y356" s="351"/>
      <c r="Z356" s="351"/>
    </row>
    <row r="357" spans="1:53" x14ac:dyDescent="0.2">
      <c r="A357" s="368"/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77"/>
      <c r="N357" s="358" t="s">
        <v>66</v>
      </c>
      <c r="O357" s="359"/>
      <c r="P357" s="359"/>
      <c r="Q357" s="359"/>
      <c r="R357" s="359"/>
      <c r="S357" s="359"/>
      <c r="T357" s="360"/>
      <c r="U357" s="37" t="s">
        <v>65</v>
      </c>
      <c r="V357" s="350">
        <f>IFERROR(SUM(V355:V355),"0")</f>
        <v>50</v>
      </c>
      <c r="W357" s="350">
        <f>IFERROR(SUM(W355:W355),"0")</f>
        <v>54.6</v>
      </c>
      <c r="X357" s="37"/>
      <c r="Y357" s="351"/>
      <c r="Z357" s="351"/>
    </row>
    <row r="358" spans="1:53" ht="16.5" hidden="1" customHeight="1" x14ac:dyDescent="0.25">
      <c r="A358" s="369" t="s">
        <v>494</v>
      </c>
      <c r="B358" s="368"/>
      <c r="C358" s="368"/>
      <c r="D358" s="368"/>
      <c r="E358" s="368"/>
      <c r="F358" s="368"/>
      <c r="G358" s="368"/>
      <c r="H358" s="368"/>
      <c r="I358" s="368"/>
      <c r="J358" s="368"/>
      <c r="K358" s="368"/>
      <c r="L358" s="368"/>
      <c r="M358" s="368"/>
      <c r="N358" s="368"/>
      <c r="O358" s="368"/>
      <c r="P358" s="368"/>
      <c r="Q358" s="368"/>
      <c r="R358" s="368"/>
      <c r="S358" s="368"/>
      <c r="T358" s="368"/>
      <c r="U358" s="368"/>
      <c r="V358" s="368"/>
      <c r="W358" s="368"/>
      <c r="X358" s="368"/>
      <c r="Y358" s="343"/>
      <c r="Z358" s="343"/>
    </row>
    <row r="359" spans="1:53" ht="14.25" hidden="1" customHeight="1" x14ac:dyDescent="0.25">
      <c r="A359" s="367" t="s">
        <v>108</v>
      </c>
      <c r="B359" s="368"/>
      <c r="C359" s="368"/>
      <c r="D359" s="368"/>
      <c r="E359" s="368"/>
      <c r="F359" s="368"/>
      <c r="G359" s="368"/>
      <c r="H359" s="368"/>
      <c r="I359" s="368"/>
      <c r="J359" s="368"/>
      <c r="K359" s="368"/>
      <c r="L359" s="368"/>
      <c r="M359" s="368"/>
      <c r="N359" s="368"/>
      <c r="O359" s="368"/>
      <c r="P359" s="368"/>
      <c r="Q359" s="368"/>
      <c r="R359" s="368"/>
      <c r="S359" s="368"/>
      <c r="T359" s="368"/>
      <c r="U359" s="368"/>
      <c r="V359" s="368"/>
      <c r="W359" s="368"/>
      <c r="X359" s="368"/>
      <c r="Y359" s="344"/>
      <c r="Z359" s="344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7">
        <v>4607091384185</v>
      </c>
      <c r="E360" s="356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6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6"/>
      <c r="S360" s="34"/>
      <c r="T360" s="34"/>
      <c r="U360" s="35" t="s">
        <v>65</v>
      </c>
      <c r="V360" s="348">
        <v>36</v>
      </c>
      <c r="W360" s="349">
        <f>IFERROR(IF(V360="",0,CEILING((V360/$H360),1)*$H360),"")</f>
        <v>36</v>
      </c>
      <c r="X360" s="36">
        <f>IFERROR(IF(W360=0,"",ROUNDUP(W360/H360,0)*0.02175),"")</f>
        <v>6.5250000000000002E-2</v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7">
        <v>4607091384192</v>
      </c>
      <c r="E361" s="356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6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7">
        <v>4680115881907</v>
      </c>
      <c r="E362" s="356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6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6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7">
        <v>4680115883925</v>
      </c>
      <c r="E363" s="356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6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6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7">
        <v>4607091384680</v>
      </c>
      <c r="E364" s="356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69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6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76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77"/>
      <c r="N365" s="358" t="s">
        <v>66</v>
      </c>
      <c r="O365" s="359"/>
      <c r="P365" s="359"/>
      <c r="Q365" s="359"/>
      <c r="R365" s="359"/>
      <c r="S365" s="359"/>
      <c r="T365" s="360"/>
      <c r="U365" s="37" t="s">
        <v>67</v>
      </c>
      <c r="V365" s="350">
        <f>IFERROR(V360/H360,"0")+IFERROR(V361/H361,"0")+IFERROR(V362/H362,"0")+IFERROR(V363/H363,"0")+IFERROR(V364/H364,"0")</f>
        <v>3</v>
      </c>
      <c r="W365" s="350">
        <f>IFERROR(W360/H360,"0")+IFERROR(W361/H361,"0")+IFERROR(W362/H362,"0")+IFERROR(W363/H363,"0")+IFERROR(W364/H364,"0")</f>
        <v>3</v>
      </c>
      <c r="X365" s="350">
        <f>IFERROR(IF(X360="",0,X360),"0")+IFERROR(IF(X361="",0,X361),"0")+IFERROR(IF(X362="",0,X362),"0")+IFERROR(IF(X363="",0,X363),"0")+IFERROR(IF(X364="",0,X364),"0")</f>
        <v>6.5250000000000002E-2</v>
      </c>
      <c r="Y365" s="351"/>
      <c r="Z365" s="351"/>
    </row>
    <row r="366" spans="1:53" x14ac:dyDescent="0.2">
      <c r="A366" s="368"/>
      <c r="B366" s="368"/>
      <c r="C366" s="368"/>
      <c r="D366" s="368"/>
      <c r="E366" s="368"/>
      <c r="F366" s="368"/>
      <c r="G366" s="368"/>
      <c r="H366" s="368"/>
      <c r="I366" s="368"/>
      <c r="J366" s="368"/>
      <c r="K366" s="368"/>
      <c r="L366" s="368"/>
      <c r="M366" s="377"/>
      <c r="N366" s="358" t="s">
        <v>66</v>
      </c>
      <c r="O366" s="359"/>
      <c r="P366" s="359"/>
      <c r="Q366" s="359"/>
      <c r="R366" s="359"/>
      <c r="S366" s="359"/>
      <c r="T366" s="360"/>
      <c r="U366" s="37" t="s">
        <v>65</v>
      </c>
      <c r="V366" s="350">
        <f>IFERROR(SUM(V360:V364),"0")</f>
        <v>36</v>
      </c>
      <c r="W366" s="350">
        <f>IFERROR(SUM(W360:W364),"0")</f>
        <v>36</v>
      </c>
      <c r="X366" s="37"/>
      <c r="Y366" s="351"/>
      <c r="Z366" s="351"/>
    </row>
    <row r="367" spans="1:53" ht="14.25" hidden="1" customHeight="1" x14ac:dyDescent="0.25">
      <c r="A367" s="367" t="s">
        <v>60</v>
      </c>
      <c r="B367" s="368"/>
      <c r="C367" s="368"/>
      <c r="D367" s="368"/>
      <c r="E367" s="368"/>
      <c r="F367" s="368"/>
      <c r="G367" s="368"/>
      <c r="H367" s="368"/>
      <c r="I367" s="368"/>
      <c r="J367" s="368"/>
      <c r="K367" s="368"/>
      <c r="L367" s="368"/>
      <c r="M367" s="368"/>
      <c r="N367" s="368"/>
      <c r="O367" s="368"/>
      <c r="P367" s="368"/>
      <c r="Q367" s="368"/>
      <c r="R367" s="368"/>
      <c r="S367" s="368"/>
      <c r="T367" s="368"/>
      <c r="U367" s="368"/>
      <c r="V367" s="368"/>
      <c r="W367" s="368"/>
      <c r="X367" s="368"/>
      <c r="Y367" s="344"/>
      <c r="Z367" s="344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7">
        <v>4607091384802</v>
      </c>
      <c r="E368" s="356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6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6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7">
        <v>4607091384826</v>
      </c>
      <c r="E369" s="356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6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76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77"/>
      <c r="N370" s="358" t="s">
        <v>66</v>
      </c>
      <c r="O370" s="359"/>
      <c r="P370" s="359"/>
      <c r="Q370" s="359"/>
      <c r="R370" s="359"/>
      <c r="S370" s="359"/>
      <c r="T370" s="360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8"/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77"/>
      <c r="N371" s="358" t="s">
        <v>66</v>
      </c>
      <c r="O371" s="359"/>
      <c r="P371" s="359"/>
      <c r="Q371" s="359"/>
      <c r="R371" s="359"/>
      <c r="S371" s="359"/>
      <c r="T371" s="360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7" t="s">
        <v>68</v>
      </c>
      <c r="B372" s="368"/>
      <c r="C372" s="368"/>
      <c r="D372" s="368"/>
      <c r="E372" s="368"/>
      <c r="F372" s="368"/>
      <c r="G372" s="368"/>
      <c r="H372" s="368"/>
      <c r="I372" s="368"/>
      <c r="J372" s="368"/>
      <c r="K372" s="368"/>
      <c r="L372" s="368"/>
      <c r="M372" s="368"/>
      <c r="N372" s="368"/>
      <c r="O372" s="368"/>
      <c r="P372" s="368"/>
      <c r="Q372" s="368"/>
      <c r="R372" s="368"/>
      <c r="S372" s="368"/>
      <c r="T372" s="368"/>
      <c r="U372" s="368"/>
      <c r="V372" s="368"/>
      <c r="W372" s="368"/>
      <c r="X372" s="368"/>
      <c r="Y372" s="344"/>
      <c r="Z372" s="344"/>
    </row>
    <row r="373" spans="1:53" ht="27" hidden="1" customHeight="1" x14ac:dyDescent="0.25">
      <c r="A373" s="54" t="s">
        <v>509</v>
      </c>
      <c r="B373" s="54" t="s">
        <v>510</v>
      </c>
      <c r="C373" s="31">
        <v>4301051303</v>
      </c>
      <c r="D373" s="357">
        <v>4607091384246</v>
      </c>
      <c r="E373" s="356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6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7">
        <v>4680115881976</v>
      </c>
      <c r="E374" s="356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6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7">
        <v>4607091384253</v>
      </c>
      <c r="E375" s="356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4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6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7">
        <v>4680115881969</v>
      </c>
      <c r="E376" s="356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6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6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hidden="1" x14ac:dyDescent="0.2">
      <c r="A377" s="376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77"/>
      <c r="N377" s="358" t="s">
        <v>66</v>
      </c>
      <c r="O377" s="359"/>
      <c r="P377" s="359"/>
      <c r="Q377" s="359"/>
      <c r="R377" s="359"/>
      <c r="S377" s="359"/>
      <c r="T377" s="360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hidden="1" x14ac:dyDescent="0.2">
      <c r="A378" s="368"/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77"/>
      <c r="N378" s="358" t="s">
        <v>66</v>
      </c>
      <c r="O378" s="359"/>
      <c r="P378" s="359"/>
      <c r="Q378" s="359"/>
      <c r="R378" s="359"/>
      <c r="S378" s="359"/>
      <c r="T378" s="360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hidden="1" customHeight="1" x14ac:dyDescent="0.25">
      <c r="A379" s="367" t="s">
        <v>205</v>
      </c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68"/>
      <c r="N379" s="368"/>
      <c r="O379" s="368"/>
      <c r="P379" s="368"/>
      <c r="Q379" s="368"/>
      <c r="R379" s="368"/>
      <c r="S379" s="368"/>
      <c r="T379" s="368"/>
      <c r="U379" s="368"/>
      <c r="V379" s="368"/>
      <c r="W379" s="368"/>
      <c r="X379" s="368"/>
      <c r="Y379" s="344"/>
      <c r="Z379" s="344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7">
        <v>4607091389357</v>
      </c>
      <c r="E380" s="356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6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76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77"/>
      <c r="N381" s="358" t="s">
        <v>66</v>
      </c>
      <c r="O381" s="359"/>
      <c r="P381" s="359"/>
      <c r="Q381" s="359"/>
      <c r="R381" s="359"/>
      <c r="S381" s="359"/>
      <c r="T381" s="360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8"/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77"/>
      <c r="N382" s="358" t="s">
        <v>66</v>
      </c>
      <c r="O382" s="359"/>
      <c r="P382" s="359"/>
      <c r="Q382" s="359"/>
      <c r="R382" s="359"/>
      <c r="S382" s="359"/>
      <c r="T382" s="360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402" t="s">
        <v>519</v>
      </c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3"/>
      <c r="P383" s="403"/>
      <c r="Q383" s="403"/>
      <c r="R383" s="403"/>
      <c r="S383" s="403"/>
      <c r="T383" s="403"/>
      <c r="U383" s="403"/>
      <c r="V383" s="403"/>
      <c r="W383" s="403"/>
      <c r="X383" s="403"/>
      <c r="Y383" s="48"/>
      <c r="Z383" s="48"/>
    </row>
    <row r="384" spans="1:53" ht="16.5" hidden="1" customHeight="1" x14ac:dyDescent="0.25">
      <c r="A384" s="369" t="s">
        <v>520</v>
      </c>
      <c r="B384" s="368"/>
      <c r="C384" s="368"/>
      <c r="D384" s="368"/>
      <c r="E384" s="368"/>
      <c r="F384" s="368"/>
      <c r="G384" s="368"/>
      <c r="H384" s="368"/>
      <c r="I384" s="368"/>
      <c r="J384" s="368"/>
      <c r="K384" s="368"/>
      <c r="L384" s="368"/>
      <c r="M384" s="368"/>
      <c r="N384" s="368"/>
      <c r="O384" s="368"/>
      <c r="P384" s="368"/>
      <c r="Q384" s="368"/>
      <c r="R384" s="368"/>
      <c r="S384" s="368"/>
      <c r="T384" s="368"/>
      <c r="U384" s="368"/>
      <c r="V384" s="368"/>
      <c r="W384" s="368"/>
      <c r="X384" s="368"/>
      <c r="Y384" s="343"/>
      <c r="Z384" s="343"/>
    </row>
    <row r="385" spans="1:53" ht="14.25" hidden="1" customHeight="1" x14ac:dyDescent="0.25">
      <c r="A385" s="367" t="s">
        <v>108</v>
      </c>
      <c r="B385" s="368"/>
      <c r="C385" s="368"/>
      <c r="D385" s="368"/>
      <c r="E385" s="368"/>
      <c r="F385" s="368"/>
      <c r="G385" s="368"/>
      <c r="H385" s="368"/>
      <c r="I385" s="368"/>
      <c r="J385" s="368"/>
      <c r="K385" s="368"/>
      <c r="L385" s="368"/>
      <c r="M385" s="368"/>
      <c r="N385" s="368"/>
      <c r="O385" s="368"/>
      <c r="P385" s="368"/>
      <c r="Q385" s="368"/>
      <c r="R385" s="368"/>
      <c r="S385" s="368"/>
      <c r="T385" s="368"/>
      <c r="U385" s="368"/>
      <c r="V385" s="368"/>
      <c r="W385" s="368"/>
      <c r="X385" s="368"/>
      <c r="Y385" s="344"/>
      <c r="Z385" s="344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7">
        <v>4607091389708</v>
      </c>
      <c r="E386" s="356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6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7">
        <v>4607091389692</v>
      </c>
      <c r="E387" s="356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6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76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77"/>
      <c r="N388" s="358" t="s">
        <v>66</v>
      </c>
      <c r="O388" s="359"/>
      <c r="P388" s="359"/>
      <c r="Q388" s="359"/>
      <c r="R388" s="359"/>
      <c r="S388" s="359"/>
      <c r="T388" s="360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8"/>
      <c r="B389" s="368"/>
      <c r="C389" s="368"/>
      <c r="D389" s="368"/>
      <c r="E389" s="368"/>
      <c r="F389" s="368"/>
      <c r="G389" s="368"/>
      <c r="H389" s="368"/>
      <c r="I389" s="368"/>
      <c r="J389" s="368"/>
      <c r="K389" s="368"/>
      <c r="L389" s="368"/>
      <c r="M389" s="377"/>
      <c r="N389" s="358" t="s">
        <v>66</v>
      </c>
      <c r="O389" s="359"/>
      <c r="P389" s="359"/>
      <c r="Q389" s="359"/>
      <c r="R389" s="359"/>
      <c r="S389" s="359"/>
      <c r="T389" s="360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7" t="s">
        <v>60</v>
      </c>
      <c r="B390" s="368"/>
      <c r="C390" s="368"/>
      <c r="D390" s="368"/>
      <c r="E390" s="368"/>
      <c r="F390" s="368"/>
      <c r="G390" s="368"/>
      <c r="H390" s="368"/>
      <c r="I390" s="368"/>
      <c r="J390" s="368"/>
      <c r="K390" s="368"/>
      <c r="L390" s="368"/>
      <c r="M390" s="368"/>
      <c r="N390" s="368"/>
      <c r="O390" s="368"/>
      <c r="P390" s="368"/>
      <c r="Q390" s="368"/>
      <c r="R390" s="368"/>
      <c r="S390" s="368"/>
      <c r="T390" s="368"/>
      <c r="U390" s="368"/>
      <c r="V390" s="368"/>
      <c r="W390" s="368"/>
      <c r="X390" s="368"/>
      <c r="Y390" s="344"/>
      <c r="Z390" s="344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7">
        <v>4607091389753</v>
      </c>
      <c r="E391" s="356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6"/>
      <c r="S391" s="34"/>
      <c r="T391" s="34"/>
      <c r="U391" s="35" t="s">
        <v>65</v>
      </c>
      <c r="V391" s="348">
        <v>102</v>
      </c>
      <c r="W391" s="349">
        <f t="shared" ref="W391:W403" si="18">IFERROR(IF(V391="",0,CEILING((V391/$H391),1)*$H391),"")</f>
        <v>105</v>
      </c>
      <c r="X391" s="36">
        <f>IFERROR(IF(W391=0,"",ROUNDUP(W391/H391,0)*0.00753),"")</f>
        <v>0.18825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7">
        <v>4607091389760</v>
      </c>
      <c r="E392" s="356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6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7">
        <v>4607091389746</v>
      </c>
      <c r="E393" s="356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6"/>
      <c r="S393" s="34"/>
      <c r="T393" s="34"/>
      <c r="U393" s="35" t="s">
        <v>65</v>
      </c>
      <c r="V393" s="348">
        <v>110</v>
      </c>
      <c r="W393" s="349">
        <f t="shared" si="18"/>
        <v>113.4</v>
      </c>
      <c r="X393" s="36">
        <f>IFERROR(IF(W393=0,"",ROUNDUP(W393/H393,0)*0.00753),"")</f>
        <v>0.20331000000000002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7">
        <v>4680115882928</v>
      </c>
      <c r="E394" s="356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6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6"/>
      <c r="S394" s="34"/>
      <c r="T394" s="34"/>
      <c r="U394" s="35" t="s">
        <v>65</v>
      </c>
      <c r="V394" s="348">
        <v>224</v>
      </c>
      <c r="W394" s="349">
        <f t="shared" si="18"/>
        <v>225.12</v>
      </c>
      <c r="X394" s="36">
        <f>IFERROR(IF(W394=0,"",ROUNDUP(W394/H394,0)*0.00753),"")</f>
        <v>1.00902</v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7">
        <v>4680115883147</v>
      </c>
      <c r="E395" s="356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6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7">
        <v>4607091384338</v>
      </c>
      <c r="E396" s="356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0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6"/>
      <c r="S396" s="34"/>
      <c r="T396" s="34"/>
      <c r="U396" s="35" t="s">
        <v>65</v>
      </c>
      <c r="V396" s="348">
        <v>28</v>
      </c>
      <c r="W396" s="349">
        <f t="shared" si="18"/>
        <v>29.400000000000002</v>
      </c>
      <c r="X396" s="36">
        <f t="shared" si="19"/>
        <v>7.0280000000000009E-2</v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7">
        <v>4680115883154</v>
      </c>
      <c r="E397" s="356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6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7">
        <v>4607091389524</v>
      </c>
      <c r="E398" s="356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4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6"/>
      <c r="S398" s="34"/>
      <c r="T398" s="34"/>
      <c r="U398" s="35" t="s">
        <v>65</v>
      </c>
      <c r="V398" s="348">
        <v>59.499999999999993</v>
      </c>
      <c r="W398" s="349">
        <f t="shared" si="18"/>
        <v>60.900000000000006</v>
      </c>
      <c r="X398" s="36">
        <f t="shared" si="19"/>
        <v>0.14558000000000001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7">
        <v>4680115883161</v>
      </c>
      <c r="E399" s="356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6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6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7">
        <v>4607091384345</v>
      </c>
      <c r="E400" s="356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6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7">
        <v>4680115883178</v>
      </c>
      <c r="E401" s="356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48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6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7">
        <v>4607091389531</v>
      </c>
      <c r="E402" s="356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6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6"/>
      <c r="S402" s="34"/>
      <c r="T402" s="34"/>
      <c r="U402" s="35" t="s">
        <v>65</v>
      </c>
      <c r="V402" s="348">
        <v>61.599999999999987</v>
      </c>
      <c r="W402" s="349">
        <f t="shared" si="18"/>
        <v>63</v>
      </c>
      <c r="X402" s="36">
        <f t="shared" si="19"/>
        <v>0.15060000000000001</v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7">
        <v>4680115883185</v>
      </c>
      <c r="E403" s="356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6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76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77"/>
      <c r="N404" s="358" t="s">
        <v>66</v>
      </c>
      <c r="O404" s="359"/>
      <c r="P404" s="359"/>
      <c r="Q404" s="359"/>
      <c r="R404" s="359"/>
      <c r="S404" s="359"/>
      <c r="T404" s="360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254.8095238095238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259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1.7670400000000002</v>
      </c>
      <c r="Y404" s="351"/>
      <c r="Z404" s="351"/>
    </row>
    <row r="405" spans="1:53" x14ac:dyDescent="0.2">
      <c r="A405" s="368"/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77"/>
      <c r="N405" s="358" t="s">
        <v>66</v>
      </c>
      <c r="O405" s="359"/>
      <c r="P405" s="359"/>
      <c r="Q405" s="359"/>
      <c r="R405" s="359"/>
      <c r="S405" s="359"/>
      <c r="T405" s="360"/>
      <c r="U405" s="37" t="s">
        <v>65</v>
      </c>
      <c r="V405" s="350">
        <f>IFERROR(SUM(V391:V403),"0")</f>
        <v>585.1</v>
      </c>
      <c r="W405" s="350">
        <f>IFERROR(SUM(W391:W403),"0")</f>
        <v>596.81999999999994</v>
      </c>
      <c r="X405" s="37"/>
      <c r="Y405" s="351"/>
      <c r="Z405" s="351"/>
    </row>
    <row r="406" spans="1:53" ht="14.25" hidden="1" customHeight="1" x14ac:dyDescent="0.25">
      <c r="A406" s="367" t="s">
        <v>68</v>
      </c>
      <c r="B406" s="368"/>
      <c r="C406" s="368"/>
      <c r="D406" s="368"/>
      <c r="E406" s="368"/>
      <c r="F406" s="368"/>
      <c r="G406" s="368"/>
      <c r="H406" s="368"/>
      <c r="I406" s="368"/>
      <c r="J406" s="368"/>
      <c r="K406" s="368"/>
      <c r="L406" s="368"/>
      <c r="M406" s="368"/>
      <c r="N406" s="368"/>
      <c r="O406" s="368"/>
      <c r="P406" s="368"/>
      <c r="Q406" s="368"/>
      <c r="R406" s="368"/>
      <c r="S406" s="368"/>
      <c r="T406" s="368"/>
      <c r="U406" s="368"/>
      <c r="V406" s="368"/>
      <c r="W406" s="368"/>
      <c r="X406" s="368"/>
      <c r="Y406" s="344"/>
      <c r="Z406" s="344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7">
        <v>4607091389685</v>
      </c>
      <c r="E407" s="356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122</v>
      </c>
      <c r="M407" s="32">
        <v>45</v>
      </c>
      <c r="N407" s="6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6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7">
        <v>4607091389654</v>
      </c>
      <c r="E408" s="356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122</v>
      </c>
      <c r="M408" s="32">
        <v>45</v>
      </c>
      <c r="N408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6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7">
        <v>4607091384352</v>
      </c>
      <c r="E409" s="356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122</v>
      </c>
      <c r="M409" s="32">
        <v>45</v>
      </c>
      <c r="N409" s="6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6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7">
        <v>4607091389661</v>
      </c>
      <c r="E410" s="356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122</v>
      </c>
      <c r="M410" s="32">
        <v>45</v>
      </c>
      <c r="N410" s="5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6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76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77"/>
      <c r="N411" s="358" t="s">
        <v>66</v>
      </c>
      <c r="O411" s="359"/>
      <c r="P411" s="359"/>
      <c r="Q411" s="359"/>
      <c r="R411" s="359"/>
      <c r="S411" s="359"/>
      <c r="T411" s="360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8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7"/>
      <c r="N412" s="358" t="s">
        <v>66</v>
      </c>
      <c r="O412" s="359"/>
      <c r="P412" s="359"/>
      <c r="Q412" s="359"/>
      <c r="R412" s="359"/>
      <c r="S412" s="359"/>
      <c r="T412" s="360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7" t="s">
        <v>205</v>
      </c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68"/>
      <c r="N413" s="368"/>
      <c r="O413" s="368"/>
      <c r="P413" s="368"/>
      <c r="Q413" s="368"/>
      <c r="R413" s="368"/>
      <c r="S413" s="368"/>
      <c r="T413" s="368"/>
      <c r="U413" s="368"/>
      <c r="V413" s="368"/>
      <c r="W413" s="368"/>
      <c r="X413" s="368"/>
      <c r="Y413" s="344"/>
      <c r="Z413" s="344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7">
        <v>4680115881648</v>
      </c>
      <c r="E414" s="356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49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6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76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77"/>
      <c r="N415" s="358" t="s">
        <v>66</v>
      </c>
      <c r="O415" s="359"/>
      <c r="P415" s="359"/>
      <c r="Q415" s="359"/>
      <c r="R415" s="359"/>
      <c r="S415" s="359"/>
      <c r="T415" s="360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8"/>
      <c r="B416" s="368"/>
      <c r="C416" s="368"/>
      <c r="D416" s="368"/>
      <c r="E416" s="368"/>
      <c r="F416" s="368"/>
      <c r="G416" s="368"/>
      <c r="H416" s="368"/>
      <c r="I416" s="368"/>
      <c r="J416" s="368"/>
      <c r="K416" s="368"/>
      <c r="L416" s="368"/>
      <c r="M416" s="377"/>
      <c r="N416" s="358" t="s">
        <v>66</v>
      </c>
      <c r="O416" s="359"/>
      <c r="P416" s="359"/>
      <c r="Q416" s="359"/>
      <c r="R416" s="359"/>
      <c r="S416" s="359"/>
      <c r="T416" s="360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7" t="s">
        <v>86</v>
      </c>
      <c r="B417" s="368"/>
      <c r="C417" s="368"/>
      <c r="D417" s="368"/>
      <c r="E417" s="368"/>
      <c r="F417" s="368"/>
      <c r="G417" s="368"/>
      <c r="H417" s="368"/>
      <c r="I417" s="368"/>
      <c r="J417" s="368"/>
      <c r="K417" s="368"/>
      <c r="L417" s="368"/>
      <c r="M417" s="368"/>
      <c r="N417" s="368"/>
      <c r="O417" s="368"/>
      <c r="P417" s="368"/>
      <c r="Q417" s="368"/>
      <c r="R417" s="368"/>
      <c r="S417" s="368"/>
      <c r="T417" s="368"/>
      <c r="U417" s="368"/>
      <c r="V417" s="368"/>
      <c r="W417" s="368"/>
      <c r="X417" s="368"/>
      <c r="Y417" s="344"/>
      <c r="Z417" s="344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7">
        <v>4680115884335</v>
      </c>
      <c r="E418" s="356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4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6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7">
        <v>4680115884342</v>
      </c>
      <c r="E419" s="356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45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6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7">
        <v>4680115884113</v>
      </c>
      <c r="E420" s="356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4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6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76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77"/>
      <c r="N421" s="358" t="s">
        <v>66</v>
      </c>
      <c r="O421" s="359"/>
      <c r="P421" s="359"/>
      <c r="Q421" s="359"/>
      <c r="R421" s="359"/>
      <c r="S421" s="359"/>
      <c r="T421" s="360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8"/>
      <c r="B422" s="368"/>
      <c r="C422" s="368"/>
      <c r="D422" s="368"/>
      <c r="E422" s="368"/>
      <c r="F422" s="368"/>
      <c r="G422" s="368"/>
      <c r="H422" s="368"/>
      <c r="I422" s="368"/>
      <c r="J422" s="368"/>
      <c r="K422" s="368"/>
      <c r="L422" s="368"/>
      <c r="M422" s="377"/>
      <c r="N422" s="358" t="s">
        <v>66</v>
      </c>
      <c r="O422" s="359"/>
      <c r="P422" s="359"/>
      <c r="Q422" s="359"/>
      <c r="R422" s="359"/>
      <c r="S422" s="359"/>
      <c r="T422" s="360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69" t="s">
        <v>569</v>
      </c>
      <c r="B423" s="368"/>
      <c r="C423" s="368"/>
      <c r="D423" s="368"/>
      <c r="E423" s="368"/>
      <c r="F423" s="368"/>
      <c r="G423" s="368"/>
      <c r="H423" s="368"/>
      <c r="I423" s="368"/>
      <c r="J423" s="368"/>
      <c r="K423" s="368"/>
      <c r="L423" s="368"/>
      <c r="M423" s="368"/>
      <c r="N423" s="368"/>
      <c r="O423" s="368"/>
      <c r="P423" s="368"/>
      <c r="Q423" s="368"/>
      <c r="R423" s="368"/>
      <c r="S423" s="368"/>
      <c r="T423" s="368"/>
      <c r="U423" s="368"/>
      <c r="V423" s="368"/>
      <c r="W423" s="368"/>
      <c r="X423" s="368"/>
      <c r="Y423" s="343"/>
      <c r="Z423" s="343"/>
    </row>
    <row r="424" spans="1:53" ht="14.25" hidden="1" customHeight="1" x14ac:dyDescent="0.25">
      <c r="A424" s="367" t="s">
        <v>100</v>
      </c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68"/>
      <c r="N424" s="368"/>
      <c r="O424" s="368"/>
      <c r="P424" s="368"/>
      <c r="Q424" s="368"/>
      <c r="R424" s="368"/>
      <c r="S424" s="368"/>
      <c r="T424" s="368"/>
      <c r="U424" s="368"/>
      <c r="V424" s="368"/>
      <c r="W424" s="368"/>
      <c r="X424" s="368"/>
      <c r="Y424" s="344"/>
      <c r="Z424" s="344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7">
        <v>4607091389388</v>
      </c>
      <c r="E425" s="356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6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7">
        <v>4607091389364</v>
      </c>
      <c r="E426" s="356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122</v>
      </c>
      <c r="M426" s="32">
        <v>35</v>
      </c>
      <c r="N426" s="6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6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76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77"/>
      <c r="N427" s="358" t="s">
        <v>66</v>
      </c>
      <c r="O427" s="359"/>
      <c r="P427" s="359"/>
      <c r="Q427" s="359"/>
      <c r="R427" s="359"/>
      <c r="S427" s="359"/>
      <c r="T427" s="360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8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77"/>
      <c r="N428" s="358" t="s">
        <v>66</v>
      </c>
      <c r="O428" s="359"/>
      <c r="P428" s="359"/>
      <c r="Q428" s="359"/>
      <c r="R428" s="359"/>
      <c r="S428" s="359"/>
      <c r="T428" s="360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7" t="s">
        <v>60</v>
      </c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68"/>
      <c r="N429" s="368"/>
      <c r="O429" s="368"/>
      <c r="P429" s="368"/>
      <c r="Q429" s="368"/>
      <c r="R429" s="368"/>
      <c r="S429" s="368"/>
      <c r="T429" s="368"/>
      <c r="U429" s="368"/>
      <c r="V429" s="368"/>
      <c r="W429" s="368"/>
      <c r="X429" s="368"/>
      <c r="Y429" s="344"/>
      <c r="Z429" s="344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7">
        <v>4607091389739</v>
      </c>
      <c r="E430" s="356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6"/>
      <c r="S430" s="34"/>
      <c r="T430" s="34"/>
      <c r="U430" s="35" t="s">
        <v>65</v>
      </c>
      <c r="V430" s="348">
        <v>50</v>
      </c>
      <c r="W430" s="349">
        <f t="shared" ref="W430:W436" si="20">IFERROR(IF(V430="",0,CEILING((V430/$H430),1)*$H430),"")</f>
        <v>50.400000000000006</v>
      </c>
      <c r="X430" s="36">
        <f>IFERROR(IF(W430=0,"",ROUNDUP(W430/H430,0)*0.00753),"")</f>
        <v>9.0359999999999996E-2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7">
        <v>4680115883048</v>
      </c>
      <c r="E431" s="356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6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7">
        <v>4607091389425</v>
      </c>
      <c r="E432" s="356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6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7">
        <v>4680115882911</v>
      </c>
      <c r="E433" s="356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43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6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7">
        <v>4680115880771</v>
      </c>
      <c r="E434" s="356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6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6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7">
        <v>4607091389500</v>
      </c>
      <c r="E435" s="356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41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6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7">
        <v>4680115881983</v>
      </c>
      <c r="E436" s="356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6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6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76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77"/>
      <c r="N437" s="358" t="s">
        <v>66</v>
      </c>
      <c r="O437" s="359"/>
      <c r="P437" s="359"/>
      <c r="Q437" s="359"/>
      <c r="R437" s="359"/>
      <c r="S437" s="359"/>
      <c r="T437" s="360"/>
      <c r="U437" s="37" t="s">
        <v>67</v>
      </c>
      <c r="V437" s="350">
        <f>IFERROR(V430/H430,"0")+IFERROR(V431/H431,"0")+IFERROR(V432/H432,"0")+IFERROR(V433/H433,"0")+IFERROR(V434/H434,"0")+IFERROR(V435/H435,"0")+IFERROR(V436/H436,"0")</f>
        <v>11.904761904761905</v>
      </c>
      <c r="W437" s="350">
        <f>IFERROR(W430/H430,"0")+IFERROR(W431/H431,"0")+IFERROR(W432/H432,"0")+IFERROR(W433/H433,"0")+IFERROR(W434/H434,"0")+IFERROR(W435/H435,"0")+IFERROR(W436/H436,"0")</f>
        <v>12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9.0359999999999996E-2</v>
      </c>
      <c r="Y437" s="351"/>
      <c r="Z437" s="351"/>
    </row>
    <row r="438" spans="1:53" x14ac:dyDescent="0.2">
      <c r="A438" s="368"/>
      <c r="B438" s="368"/>
      <c r="C438" s="368"/>
      <c r="D438" s="368"/>
      <c r="E438" s="368"/>
      <c r="F438" s="368"/>
      <c r="G438" s="368"/>
      <c r="H438" s="368"/>
      <c r="I438" s="368"/>
      <c r="J438" s="368"/>
      <c r="K438" s="368"/>
      <c r="L438" s="368"/>
      <c r="M438" s="377"/>
      <c r="N438" s="358" t="s">
        <v>66</v>
      </c>
      <c r="O438" s="359"/>
      <c r="P438" s="359"/>
      <c r="Q438" s="359"/>
      <c r="R438" s="359"/>
      <c r="S438" s="359"/>
      <c r="T438" s="360"/>
      <c r="U438" s="37" t="s">
        <v>65</v>
      </c>
      <c r="V438" s="350">
        <f>IFERROR(SUM(V430:V436),"0")</f>
        <v>50</v>
      </c>
      <c r="W438" s="350">
        <f>IFERROR(SUM(W430:W436),"0")</f>
        <v>50.400000000000006</v>
      </c>
      <c r="X438" s="37"/>
      <c r="Y438" s="351"/>
      <c r="Z438" s="351"/>
    </row>
    <row r="439" spans="1:53" ht="14.25" hidden="1" customHeight="1" x14ac:dyDescent="0.25">
      <c r="A439" s="367" t="s">
        <v>95</v>
      </c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68"/>
      <c r="N439" s="368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44"/>
      <c r="Z439" s="344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7">
        <v>4680115884090</v>
      </c>
      <c r="E440" s="356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43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6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76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77"/>
      <c r="N441" s="358" t="s">
        <v>66</v>
      </c>
      <c r="O441" s="359"/>
      <c r="P441" s="359"/>
      <c r="Q441" s="359"/>
      <c r="R441" s="359"/>
      <c r="S441" s="359"/>
      <c r="T441" s="360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8"/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77"/>
      <c r="N442" s="358" t="s">
        <v>66</v>
      </c>
      <c r="O442" s="359"/>
      <c r="P442" s="359"/>
      <c r="Q442" s="359"/>
      <c r="R442" s="359"/>
      <c r="S442" s="359"/>
      <c r="T442" s="360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7" t="s">
        <v>590</v>
      </c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68"/>
      <c r="N443" s="368"/>
      <c r="O443" s="368"/>
      <c r="P443" s="368"/>
      <c r="Q443" s="368"/>
      <c r="R443" s="368"/>
      <c r="S443" s="368"/>
      <c r="T443" s="368"/>
      <c r="U443" s="368"/>
      <c r="V443" s="368"/>
      <c r="W443" s="368"/>
      <c r="X443" s="368"/>
      <c r="Y443" s="344"/>
      <c r="Z443" s="344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7">
        <v>4680115884564</v>
      </c>
      <c r="E444" s="356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6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76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77"/>
      <c r="N445" s="358" t="s">
        <v>66</v>
      </c>
      <c r="O445" s="359"/>
      <c r="P445" s="359"/>
      <c r="Q445" s="359"/>
      <c r="R445" s="359"/>
      <c r="S445" s="359"/>
      <c r="T445" s="360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8"/>
      <c r="B446" s="368"/>
      <c r="C446" s="368"/>
      <c r="D446" s="368"/>
      <c r="E446" s="368"/>
      <c r="F446" s="368"/>
      <c r="G446" s="368"/>
      <c r="H446" s="368"/>
      <c r="I446" s="368"/>
      <c r="J446" s="368"/>
      <c r="K446" s="368"/>
      <c r="L446" s="368"/>
      <c r="M446" s="377"/>
      <c r="N446" s="358" t="s">
        <v>66</v>
      </c>
      <c r="O446" s="359"/>
      <c r="P446" s="359"/>
      <c r="Q446" s="359"/>
      <c r="R446" s="359"/>
      <c r="S446" s="359"/>
      <c r="T446" s="360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402" t="s">
        <v>593</v>
      </c>
      <c r="B447" s="403"/>
      <c r="C447" s="403"/>
      <c r="D447" s="403"/>
      <c r="E447" s="403"/>
      <c r="F447" s="403"/>
      <c r="G447" s="403"/>
      <c r="H447" s="403"/>
      <c r="I447" s="403"/>
      <c r="J447" s="403"/>
      <c r="K447" s="403"/>
      <c r="L447" s="403"/>
      <c r="M447" s="403"/>
      <c r="N447" s="403"/>
      <c r="O447" s="403"/>
      <c r="P447" s="403"/>
      <c r="Q447" s="403"/>
      <c r="R447" s="403"/>
      <c r="S447" s="403"/>
      <c r="T447" s="403"/>
      <c r="U447" s="403"/>
      <c r="V447" s="403"/>
      <c r="W447" s="403"/>
      <c r="X447" s="403"/>
      <c r="Y447" s="48"/>
      <c r="Z447" s="48"/>
    </row>
    <row r="448" spans="1:53" ht="16.5" hidden="1" customHeight="1" x14ac:dyDescent="0.25">
      <c r="A448" s="369" t="s">
        <v>593</v>
      </c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68"/>
      <c r="N448" s="368"/>
      <c r="O448" s="368"/>
      <c r="P448" s="368"/>
      <c r="Q448" s="368"/>
      <c r="R448" s="368"/>
      <c r="S448" s="368"/>
      <c r="T448" s="368"/>
      <c r="U448" s="368"/>
      <c r="V448" s="368"/>
      <c r="W448" s="368"/>
      <c r="X448" s="368"/>
      <c r="Y448" s="343"/>
      <c r="Z448" s="343"/>
    </row>
    <row r="449" spans="1:53" ht="14.25" hidden="1" customHeight="1" x14ac:dyDescent="0.25">
      <c r="A449" s="367" t="s">
        <v>108</v>
      </c>
      <c r="B449" s="368"/>
      <c r="C449" s="368"/>
      <c r="D449" s="368"/>
      <c r="E449" s="368"/>
      <c r="F449" s="368"/>
      <c r="G449" s="368"/>
      <c r="H449" s="368"/>
      <c r="I449" s="368"/>
      <c r="J449" s="368"/>
      <c r="K449" s="368"/>
      <c r="L449" s="368"/>
      <c r="M449" s="368"/>
      <c r="N449" s="368"/>
      <c r="O449" s="368"/>
      <c r="P449" s="368"/>
      <c r="Q449" s="368"/>
      <c r="R449" s="368"/>
      <c r="S449" s="368"/>
      <c r="T449" s="368"/>
      <c r="U449" s="368"/>
      <c r="V449" s="368"/>
      <c r="W449" s="368"/>
      <c r="X449" s="368"/>
      <c r="Y449" s="344"/>
      <c r="Z449" s="344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7">
        <v>4607091389067</v>
      </c>
      <c r="E450" s="356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77" t="s">
        <v>596</v>
      </c>
      <c r="O450" s="355"/>
      <c r="P450" s="355"/>
      <c r="Q450" s="355"/>
      <c r="R450" s="356"/>
      <c r="S450" s="34"/>
      <c r="T450" s="34"/>
      <c r="U450" s="35" t="s">
        <v>65</v>
      </c>
      <c r="V450" s="348">
        <v>78</v>
      </c>
      <c r="W450" s="349">
        <f t="shared" ref="W450:W462" si="21">IFERROR(IF(V450="",0,CEILING((V450/$H450),1)*$H450),"")</f>
        <v>79.2</v>
      </c>
      <c r="X450" s="36">
        <f t="shared" ref="X450:X456" si="22">IFERROR(IF(W450=0,"",ROUNDUP(W450/H450,0)*0.01196),"")</f>
        <v>0.1794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7">
        <v>4607091383522</v>
      </c>
      <c r="E451" s="356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46" t="s">
        <v>599</v>
      </c>
      <c r="O451" s="355"/>
      <c r="P451" s="355"/>
      <c r="Q451" s="355"/>
      <c r="R451" s="356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7">
        <v>4607091383522</v>
      </c>
      <c r="E452" s="356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7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6"/>
      <c r="S452" s="34"/>
      <c r="T452" s="34"/>
      <c r="U452" s="35" t="s">
        <v>65</v>
      </c>
      <c r="V452" s="348">
        <v>350</v>
      </c>
      <c r="W452" s="349">
        <f t="shared" si="21"/>
        <v>353.76</v>
      </c>
      <c r="X452" s="36">
        <f t="shared" si="22"/>
        <v>0.80132000000000003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7">
        <v>4607091384437</v>
      </c>
      <c r="E453" s="356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641" t="s">
        <v>603</v>
      </c>
      <c r="O453" s="355"/>
      <c r="P453" s="355"/>
      <c r="Q453" s="355"/>
      <c r="R453" s="356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7">
        <v>4680115884502</v>
      </c>
      <c r="E454" s="356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398" t="s">
        <v>606</v>
      </c>
      <c r="O454" s="355"/>
      <c r="P454" s="355"/>
      <c r="Q454" s="355"/>
      <c r="R454" s="356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7">
        <v>4607091389104</v>
      </c>
      <c r="E455" s="356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694" t="s">
        <v>609</v>
      </c>
      <c r="O455" s="355"/>
      <c r="P455" s="355"/>
      <c r="Q455" s="355"/>
      <c r="R455" s="356"/>
      <c r="S455" s="34"/>
      <c r="T455" s="34"/>
      <c r="U455" s="35" t="s">
        <v>65</v>
      </c>
      <c r="V455" s="348">
        <v>165</v>
      </c>
      <c r="W455" s="349">
        <f t="shared" si="21"/>
        <v>168.96</v>
      </c>
      <c r="X455" s="36">
        <f t="shared" si="22"/>
        <v>0.38272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7">
        <v>4680115884519</v>
      </c>
      <c r="E456" s="356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122</v>
      </c>
      <c r="M456" s="32">
        <v>60</v>
      </c>
      <c r="N456" s="706" t="s">
        <v>612</v>
      </c>
      <c r="O456" s="355"/>
      <c r="P456" s="355"/>
      <c r="Q456" s="355"/>
      <c r="R456" s="356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7">
        <v>4680115880603</v>
      </c>
      <c r="E457" s="356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701" t="s">
        <v>615</v>
      </c>
      <c r="O457" s="355"/>
      <c r="P457" s="355"/>
      <c r="Q457" s="355"/>
      <c r="R457" s="356"/>
      <c r="S457" s="34"/>
      <c r="T457" s="34"/>
      <c r="U457" s="35" t="s">
        <v>65</v>
      </c>
      <c r="V457" s="348">
        <v>79.2</v>
      </c>
      <c r="W457" s="349">
        <f t="shared" si="21"/>
        <v>79.2</v>
      </c>
      <c r="X457" s="36">
        <f>IFERROR(IF(W457=0,"",ROUNDUP(W457/H457,0)*0.00937),"")</f>
        <v>0.20613999999999999</v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4301011168</v>
      </c>
      <c r="D458" s="357">
        <v>4607091389999</v>
      </c>
      <c r="E458" s="356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55</v>
      </c>
      <c r="N458" s="56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8" s="355"/>
      <c r="P458" s="355"/>
      <c r="Q458" s="355"/>
      <c r="R458" s="356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618</v>
      </c>
      <c r="C459" s="31">
        <v>4301011775</v>
      </c>
      <c r="D459" s="357">
        <v>4607091389999</v>
      </c>
      <c r="E459" s="356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10" t="s">
        <v>619</v>
      </c>
      <c r="O459" s="355"/>
      <c r="P459" s="355"/>
      <c r="Q459" s="355"/>
      <c r="R459" s="356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7">
        <v>4680115882782</v>
      </c>
      <c r="E460" s="356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710" t="s">
        <v>622</v>
      </c>
      <c r="O460" s="355"/>
      <c r="P460" s="355"/>
      <c r="Q460" s="355"/>
      <c r="R460" s="356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7">
        <v>4607091389098</v>
      </c>
      <c r="E461" s="356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122</v>
      </c>
      <c r="M461" s="32">
        <v>50</v>
      </c>
      <c r="N461" s="5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6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7">
        <v>4607091389982</v>
      </c>
      <c r="E462" s="356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720" t="s">
        <v>627</v>
      </c>
      <c r="O462" s="355"/>
      <c r="P462" s="355"/>
      <c r="Q462" s="355"/>
      <c r="R462" s="356"/>
      <c r="S462" s="34"/>
      <c r="T462" s="34"/>
      <c r="U462" s="35" t="s">
        <v>65</v>
      </c>
      <c r="V462" s="348">
        <v>79.2</v>
      </c>
      <c r="W462" s="349">
        <f t="shared" si="21"/>
        <v>79.2</v>
      </c>
      <c r="X462" s="36">
        <f>IFERROR(IF(W462=0,"",ROUNDUP(W462/H462,0)*0.00937),"")</f>
        <v>0.20613999999999999</v>
      </c>
      <c r="Y462" s="56"/>
      <c r="Z462" s="57"/>
      <c r="AD462" s="58"/>
      <c r="BA462" s="313" t="s">
        <v>1</v>
      </c>
    </row>
    <row r="463" spans="1:53" x14ac:dyDescent="0.2">
      <c r="A463" s="376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7"/>
      <c r="N463" s="358" t="s">
        <v>66</v>
      </c>
      <c r="O463" s="359"/>
      <c r="P463" s="359"/>
      <c r="Q463" s="359"/>
      <c r="R463" s="359"/>
      <c r="S463" s="359"/>
      <c r="T463" s="360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156.31060606060606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158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1.77572</v>
      </c>
      <c r="Y463" s="351"/>
      <c r="Z463" s="351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7"/>
      <c r="N464" s="358" t="s">
        <v>66</v>
      </c>
      <c r="O464" s="359"/>
      <c r="P464" s="359"/>
      <c r="Q464" s="359"/>
      <c r="R464" s="359"/>
      <c r="S464" s="359"/>
      <c r="T464" s="360"/>
      <c r="U464" s="37" t="s">
        <v>65</v>
      </c>
      <c r="V464" s="350">
        <f>IFERROR(SUM(V450:V462),"0")</f>
        <v>751.40000000000009</v>
      </c>
      <c r="W464" s="350">
        <f>IFERROR(SUM(W450:W462),"0")</f>
        <v>760.32</v>
      </c>
      <c r="X464" s="37"/>
      <c r="Y464" s="351"/>
      <c r="Z464" s="351"/>
    </row>
    <row r="465" spans="1:53" ht="14.25" hidden="1" customHeight="1" x14ac:dyDescent="0.25">
      <c r="A465" s="367" t="s">
        <v>100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4"/>
      <c r="Z465" s="344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7">
        <v>4607091388930</v>
      </c>
      <c r="E466" s="356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6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6"/>
      <c r="S466" s="34"/>
      <c r="T466" s="34"/>
      <c r="U466" s="35" t="s">
        <v>65</v>
      </c>
      <c r="V466" s="348">
        <v>292</v>
      </c>
      <c r="W466" s="349">
        <f>IFERROR(IF(V466="",0,CEILING((V466/$H466),1)*$H466),"")</f>
        <v>295.68</v>
      </c>
      <c r="X466" s="36">
        <f>IFERROR(IF(W466=0,"",ROUNDUP(W466/H466,0)*0.01196),"")</f>
        <v>0.66976000000000002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7">
        <v>4680115880054</v>
      </c>
      <c r="E467" s="356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4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6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76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7"/>
      <c r="N468" s="358" t="s">
        <v>66</v>
      </c>
      <c r="O468" s="359"/>
      <c r="P468" s="359"/>
      <c r="Q468" s="359"/>
      <c r="R468" s="359"/>
      <c r="S468" s="359"/>
      <c r="T468" s="360"/>
      <c r="U468" s="37" t="s">
        <v>67</v>
      </c>
      <c r="V468" s="350">
        <f>IFERROR(V466/H466,"0")+IFERROR(V467/H467,"0")</f>
        <v>55.303030303030297</v>
      </c>
      <c r="W468" s="350">
        <f>IFERROR(W466/H466,"0")+IFERROR(W467/H467,"0")</f>
        <v>56</v>
      </c>
      <c r="X468" s="350">
        <f>IFERROR(IF(X466="",0,X466),"0")+IFERROR(IF(X467="",0,X467),"0")</f>
        <v>0.66976000000000002</v>
      </c>
      <c r="Y468" s="351"/>
      <c r="Z468" s="351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7"/>
      <c r="N469" s="358" t="s">
        <v>66</v>
      </c>
      <c r="O469" s="359"/>
      <c r="P469" s="359"/>
      <c r="Q469" s="359"/>
      <c r="R469" s="359"/>
      <c r="S469" s="359"/>
      <c r="T469" s="360"/>
      <c r="U469" s="37" t="s">
        <v>65</v>
      </c>
      <c r="V469" s="350">
        <f>IFERROR(SUM(V466:V467),"0")</f>
        <v>292</v>
      </c>
      <c r="W469" s="350">
        <f>IFERROR(SUM(W466:W467),"0")</f>
        <v>295.68</v>
      </c>
      <c r="X469" s="37"/>
      <c r="Y469" s="351"/>
      <c r="Z469" s="351"/>
    </row>
    <row r="470" spans="1:53" ht="14.25" hidden="1" customHeight="1" x14ac:dyDescent="0.25">
      <c r="A470" s="367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4"/>
      <c r="Z470" s="344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7">
        <v>4680115883116</v>
      </c>
      <c r="E471" s="356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6"/>
      <c r="S471" s="34"/>
      <c r="T471" s="34"/>
      <c r="U471" s="35" t="s">
        <v>65</v>
      </c>
      <c r="V471" s="348">
        <v>120</v>
      </c>
      <c r="W471" s="349">
        <f t="shared" ref="W471:W476" si="23">IFERROR(IF(V471="",0,CEILING((V471/$H471),1)*$H471),"")</f>
        <v>121.44000000000001</v>
      </c>
      <c r="X471" s="36">
        <f>IFERROR(IF(W471=0,"",ROUNDUP(W471/H471,0)*0.01196),"")</f>
        <v>0.27507999999999999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7">
        <v>4680115883093</v>
      </c>
      <c r="E472" s="356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5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6"/>
      <c r="S472" s="34"/>
      <c r="T472" s="34"/>
      <c r="U472" s="35" t="s">
        <v>65</v>
      </c>
      <c r="V472" s="348">
        <v>90</v>
      </c>
      <c r="W472" s="349">
        <f t="shared" si="23"/>
        <v>95.04</v>
      </c>
      <c r="X472" s="36">
        <f>IFERROR(IF(W472=0,"",ROUNDUP(W472/H472,0)*0.01196),"")</f>
        <v>0.21528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7">
        <v>4680115883109</v>
      </c>
      <c r="E473" s="356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6"/>
      <c r="S473" s="34"/>
      <c r="T473" s="34"/>
      <c r="U473" s="35" t="s">
        <v>65</v>
      </c>
      <c r="V473" s="348">
        <v>90</v>
      </c>
      <c r="W473" s="349">
        <f t="shared" si="23"/>
        <v>95.04</v>
      </c>
      <c r="X473" s="36">
        <f>IFERROR(IF(W473=0,"",ROUNDUP(W473/H473,0)*0.01196),"")</f>
        <v>0.21528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7">
        <v>4680115882072</v>
      </c>
      <c r="E474" s="356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70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6"/>
      <c r="S474" s="34"/>
      <c r="T474" s="34"/>
      <c r="U474" s="35" t="s">
        <v>65</v>
      </c>
      <c r="V474" s="348">
        <v>64.8</v>
      </c>
      <c r="W474" s="349">
        <f t="shared" si="23"/>
        <v>64.8</v>
      </c>
      <c r="X474" s="36">
        <f>IFERROR(IF(W474=0,"",ROUNDUP(W474/H474,0)*0.00937),"")</f>
        <v>0.16866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7">
        <v>4680115882102</v>
      </c>
      <c r="E475" s="356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6"/>
      <c r="S475" s="34"/>
      <c r="T475" s="34"/>
      <c r="U475" s="35" t="s">
        <v>65</v>
      </c>
      <c r="V475" s="348">
        <v>64.8</v>
      </c>
      <c r="W475" s="349">
        <f t="shared" si="23"/>
        <v>64.8</v>
      </c>
      <c r="X475" s="36">
        <f>IFERROR(IF(W475=0,"",ROUNDUP(W475/H475,0)*0.00937),"")</f>
        <v>0.16866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7">
        <v>4680115882096</v>
      </c>
      <c r="E476" s="356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6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6"/>
      <c r="S476" s="34"/>
      <c r="T476" s="34"/>
      <c r="U476" s="35" t="s">
        <v>65</v>
      </c>
      <c r="V476" s="348">
        <v>64.8</v>
      </c>
      <c r="W476" s="349">
        <f t="shared" si="23"/>
        <v>64.8</v>
      </c>
      <c r="X476" s="36">
        <f>IFERROR(IF(W476=0,"",ROUNDUP(W476/H476,0)*0.00937),"")</f>
        <v>0.16866</v>
      </c>
      <c r="Y476" s="56"/>
      <c r="Z476" s="57"/>
      <c r="AD476" s="58"/>
      <c r="BA476" s="321" t="s">
        <v>1</v>
      </c>
    </row>
    <row r="477" spans="1:53" x14ac:dyDescent="0.2">
      <c r="A477" s="376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7"/>
      <c r="N477" s="358" t="s">
        <v>66</v>
      </c>
      <c r="O477" s="359"/>
      <c r="P477" s="359"/>
      <c r="Q477" s="359"/>
      <c r="R477" s="359"/>
      <c r="S477" s="359"/>
      <c r="T477" s="360"/>
      <c r="U477" s="37" t="s">
        <v>67</v>
      </c>
      <c r="V477" s="350">
        <f>IFERROR(V471/H471,"0")+IFERROR(V472/H472,"0")+IFERROR(V473/H473,"0")+IFERROR(V474/H474,"0")+IFERROR(V475/H475,"0")+IFERROR(V476/H476,"0")</f>
        <v>110.81818181818181</v>
      </c>
      <c r="W477" s="350">
        <f>IFERROR(W471/H471,"0")+IFERROR(W472/H472,"0")+IFERROR(W473/H473,"0")+IFERROR(W474/H474,"0")+IFERROR(W475/H475,"0")+IFERROR(W476/H476,"0")</f>
        <v>113</v>
      </c>
      <c r="X477" s="350">
        <f>IFERROR(IF(X471="",0,X471),"0")+IFERROR(IF(X472="",0,X472),"0")+IFERROR(IF(X473="",0,X473),"0")+IFERROR(IF(X474="",0,X474),"0")+IFERROR(IF(X475="",0,X475),"0")+IFERROR(IF(X476="",0,X476),"0")</f>
        <v>1.2116200000000001</v>
      </c>
      <c r="Y477" s="351"/>
      <c r="Z477" s="351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7"/>
      <c r="N478" s="358" t="s">
        <v>66</v>
      </c>
      <c r="O478" s="359"/>
      <c r="P478" s="359"/>
      <c r="Q478" s="359"/>
      <c r="R478" s="359"/>
      <c r="S478" s="359"/>
      <c r="T478" s="360"/>
      <c r="U478" s="37" t="s">
        <v>65</v>
      </c>
      <c r="V478" s="350">
        <f>IFERROR(SUM(V471:V476),"0")</f>
        <v>494.40000000000003</v>
      </c>
      <c r="W478" s="350">
        <f>IFERROR(SUM(W471:W476),"0")</f>
        <v>505.92000000000007</v>
      </c>
      <c r="X478" s="37"/>
      <c r="Y478" s="351"/>
      <c r="Z478" s="351"/>
    </row>
    <row r="479" spans="1:53" ht="14.25" hidden="1" customHeight="1" x14ac:dyDescent="0.25">
      <c r="A479" s="367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4"/>
      <c r="Z479" s="344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7">
        <v>4607091383409</v>
      </c>
      <c r="E480" s="356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4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6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7">
        <v>4607091383416</v>
      </c>
      <c r="E481" s="356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4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6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76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77"/>
      <c r="N482" s="358" t="s">
        <v>66</v>
      </c>
      <c r="O482" s="359"/>
      <c r="P482" s="359"/>
      <c r="Q482" s="359"/>
      <c r="R482" s="359"/>
      <c r="S482" s="359"/>
      <c r="T482" s="360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8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7"/>
      <c r="N483" s="358" t="s">
        <v>66</v>
      </c>
      <c r="O483" s="359"/>
      <c r="P483" s="359"/>
      <c r="Q483" s="359"/>
      <c r="R483" s="359"/>
      <c r="S483" s="359"/>
      <c r="T483" s="360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402" t="s">
        <v>648</v>
      </c>
      <c r="B484" s="403"/>
      <c r="C484" s="403"/>
      <c r="D484" s="403"/>
      <c r="E484" s="403"/>
      <c r="F484" s="403"/>
      <c r="G484" s="403"/>
      <c r="H484" s="403"/>
      <c r="I484" s="403"/>
      <c r="J484" s="403"/>
      <c r="K484" s="403"/>
      <c r="L484" s="403"/>
      <c r="M484" s="403"/>
      <c r="N484" s="403"/>
      <c r="O484" s="403"/>
      <c r="P484" s="403"/>
      <c r="Q484" s="403"/>
      <c r="R484" s="403"/>
      <c r="S484" s="403"/>
      <c r="T484" s="403"/>
      <c r="U484" s="403"/>
      <c r="V484" s="403"/>
      <c r="W484" s="403"/>
      <c r="X484" s="403"/>
      <c r="Y484" s="48"/>
      <c r="Z484" s="48"/>
    </row>
    <row r="485" spans="1:53" ht="16.5" hidden="1" customHeight="1" x14ac:dyDescent="0.25">
      <c r="A485" s="369" t="s">
        <v>649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3"/>
      <c r="Z485" s="343"/>
    </row>
    <row r="486" spans="1:53" ht="14.25" hidden="1" customHeight="1" x14ac:dyDescent="0.25">
      <c r="A486" s="367" t="s">
        <v>108</v>
      </c>
      <c r="B486" s="368"/>
      <c r="C486" s="368"/>
      <c r="D486" s="368"/>
      <c r="E486" s="368"/>
      <c r="F486" s="368"/>
      <c r="G486" s="368"/>
      <c r="H486" s="368"/>
      <c r="I486" s="368"/>
      <c r="J486" s="368"/>
      <c r="K486" s="368"/>
      <c r="L486" s="368"/>
      <c r="M486" s="368"/>
      <c r="N486" s="368"/>
      <c r="O486" s="368"/>
      <c r="P486" s="368"/>
      <c r="Q486" s="368"/>
      <c r="R486" s="368"/>
      <c r="S486" s="368"/>
      <c r="T486" s="368"/>
      <c r="U486" s="368"/>
      <c r="V486" s="368"/>
      <c r="W486" s="368"/>
      <c r="X486" s="368"/>
      <c r="Y486" s="344"/>
      <c r="Z486" s="344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7">
        <v>4640242181011</v>
      </c>
      <c r="E487" s="356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122</v>
      </c>
      <c r="M487" s="32">
        <v>55</v>
      </c>
      <c r="N487" s="493" t="s">
        <v>652</v>
      </c>
      <c r="O487" s="355"/>
      <c r="P487" s="355"/>
      <c r="Q487" s="355"/>
      <c r="R487" s="356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7">
        <v>4640242180441</v>
      </c>
      <c r="E488" s="356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474" t="s">
        <v>655</v>
      </c>
      <c r="O488" s="355"/>
      <c r="P488" s="355"/>
      <c r="Q488" s="355"/>
      <c r="R488" s="356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7">
        <v>4640242180564</v>
      </c>
      <c r="E489" s="356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703" t="s">
        <v>658</v>
      </c>
      <c r="O489" s="355"/>
      <c r="P489" s="355"/>
      <c r="Q489" s="355"/>
      <c r="R489" s="356"/>
      <c r="S489" s="34"/>
      <c r="T489" s="34"/>
      <c r="U489" s="35" t="s">
        <v>65</v>
      </c>
      <c r="V489" s="348">
        <v>90</v>
      </c>
      <c r="W489" s="349">
        <f>IFERROR(IF(V489="",0,CEILING((V489/$H489),1)*$H489),"")</f>
        <v>96</v>
      </c>
      <c r="X489" s="36">
        <f>IFERROR(IF(W489=0,"",ROUNDUP(W489/H489,0)*0.02175),"")</f>
        <v>0.17399999999999999</v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7">
        <v>4640242180922</v>
      </c>
      <c r="E490" s="356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16" t="s">
        <v>661</v>
      </c>
      <c r="O490" s="355"/>
      <c r="P490" s="355"/>
      <c r="Q490" s="355"/>
      <c r="R490" s="356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7">
        <v>4640242180038</v>
      </c>
      <c r="E491" s="356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696" t="s">
        <v>664</v>
      </c>
      <c r="O491" s="355"/>
      <c r="P491" s="355"/>
      <c r="Q491" s="355"/>
      <c r="R491" s="356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76"/>
      <c r="B492" s="368"/>
      <c r="C492" s="368"/>
      <c r="D492" s="368"/>
      <c r="E492" s="368"/>
      <c r="F492" s="368"/>
      <c r="G492" s="368"/>
      <c r="H492" s="368"/>
      <c r="I492" s="368"/>
      <c r="J492" s="368"/>
      <c r="K492" s="368"/>
      <c r="L492" s="368"/>
      <c r="M492" s="377"/>
      <c r="N492" s="358" t="s">
        <v>66</v>
      </c>
      <c r="O492" s="359"/>
      <c r="P492" s="359"/>
      <c r="Q492" s="359"/>
      <c r="R492" s="359"/>
      <c r="S492" s="359"/>
      <c r="T492" s="360"/>
      <c r="U492" s="37" t="s">
        <v>67</v>
      </c>
      <c r="V492" s="350">
        <f>IFERROR(V487/H487,"0")+IFERROR(V488/H488,"0")+IFERROR(V489/H489,"0")+IFERROR(V490/H490,"0")+IFERROR(V491/H491,"0")</f>
        <v>7.5</v>
      </c>
      <c r="W492" s="350">
        <f>IFERROR(W487/H487,"0")+IFERROR(W488/H488,"0")+IFERROR(W489/H489,"0")+IFERROR(W490/H490,"0")+IFERROR(W491/H491,"0")</f>
        <v>8</v>
      </c>
      <c r="X492" s="350">
        <f>IFERROR(IF(X487="",0,X487),"0")+IFERROR(IF(X488="",0,X488),"0")+IFERROR(IF(X489="",0,X489),"0")+IFERROR(IF(X490="",0,X490),"0")+IFERROR(IF(X491="",0,X491),"0")</f>
        <v>0.17399999999999999</v>
      </c>
      <c r="Y492" s="351"/>
      <c r="Z492" s="351"/>
    </row>
    <row r="493" spans="1:53" x14ac:dyDescent="0.2">
      <c r="A493" s="368"/>
      <c r="B493" s="368"/>
      <c r="C493" s="368"/>
      <c r="D493" s="368"/>
      <c r="E493" s="368"/>
      <c r="F493" s="368"/>
      <c r="G493" s="368"/>
      <c r="H493" s="368"/>
      <c r="I493" s="368"/>
      <c r="J493" s="368"/>
      <c r="K493" s="368"/>
      <c r="L493" s="368"/>
      <c r="M493" s="377"/>
      <c r="N493" s="358" t="s">
        <v>66</v>
      </c>
      <c r="O493" s="359"/>
      <c r="P493" s="359"/>
      <c r="Q493" s="359"/>
      <c r="R493" s="359"/>
      <c r="S493" s="359"/>
      <c r="T493" s="360"/>
      <c r="U493" s="37" t="s">
        <v>65</v>
      </c>
      <c r="V493" s="350">
        <f>IFERROR(SUM(V487:V491),"0")</f>
        <v>90</v>
      </c>
      <c r="W493" s="350">
        <f>IFERROR(SUM(W487:W491),"0")</f>
        <v>96</v>
      </c>
      <c r="X493" s="37"/>
      <c r="Y493" s="351"/>
      <c r="Z493" s="351"/>
    </row>
    <row r="494" spans="1:53" ht="14.25" hidden="1" customHeight="1" x14ac:dyDescent="0.25">
      <c r="A494" s="367" t="s">
        <v>100</v>
      </c>
      <c r="B494" s="368"/>
      <c r="C494" s="368"/>
      <c r="D494" s="368"/>
      <c r="E494" s="368"/>
      <c r="F494" s="368"/>
      <c r="G494" s="368"/>
      <c r="H494" s="368"/>
      <c r="I494" s="368"/>
      <c r="J494" s="368"/>
      <c r="K494" s="368"/>
      <c r="L494" s="368"/>
      <c r="M494" s="368"/>
      <c r="N494" s="368"/>
      <c r="O494" s="368"/>
      <c r="P494" s="368"/>
      <c r="Q494" s="368"/>
      <c r="R494" s="368"/>
      <c r="S494" s="368"/>
      <c r="T494" s="368"/>
      <c r="U494" s="368"/>
      <c r="V494" s="368"/>
      <c r="W494" s="368"/>
      <c r="X494" s="368"/>
      <c r="Y494" s="344"/>
      <c r="Z494" s="344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7">
        <v>4640242180526</v>
      </c>
      <c r="E495" s="356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11" t="s">
        <v>667</v>
      </c>
      <c r="O495" s="355"/>
      <c r="P495" s="355"/>
      <c r="Q495" s="355"/>
      <c r="R495" s="356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7">
        <v>4640242180519</v>
      </c>
      <c r="E496" s="356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122</v>
      </c>
      <c r="M496" s="32">
        <v>50</v>
      </c>
      <c r="N496" s="490" t="s">
        <v>670</v>
      </c>
      <c r="O496" s="355"/>
      <c r="P496" s="355"/>
      <c r="Q496" s="355"/>
      <c r="R496" s="356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7">
        <v>4640242180090</v>
      </c>
      <c r="E497" s="356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609" t="s">
        <v>673</v>
      </c>
      <c r="O497" s="355"/>
      <c r="P497" s="355"/>
      <c r="Q497" s="355"/>
      <c r="R497" s="356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76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7"/>
      <c r="N498" s="358" t="s">
        <v>66</v>
      </c>
      <c r="O498" s="359"/>
      <c r="P498" s="359"/>
      <c r="Q498" s="359"/>
      <c r="R498" s="359"/>
      <c r="S498" s="359"/>
      <c r="T498" s="360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8"/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77"/>
      <c r="N499" s="358" t="s">
        <v>66</v>
      </c>
      <c r="O499" s="359"/>
      <c r="P499" s="359"/>
      <c r="Q499" s="359"/>
      <c r="R499" s="359"/>
      <c r="S499" s="359"/>
      <c r="T499" s="360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7" t="s">
        <v>60</v>
      </c>
      <c r="B500" s="368"/>
      <c r="C500" s="368"/>
      <c r="D500" s="368"/>
      <c r="E500" s="368"/>
      <c r="F500" s="368"/>
      <c r="G500" s="368"/>
      <c r="H500" s="368"/>
      <c r="I500" s="368"/>
      <c r="J500" s="368"/>
      <c r="K500" s="368"/>
      <c r="L500" s="368"/>
      <c r="M500" s="368"/>
      <c r="N500" s="368"/>
      <c r="O500" s="368"/>
      <c r="P500" s="368"/>
      <c r="Q500" s="368"/>
      <c r="R500" s="368"/>
      <c r="S500" s="368"/>
      <c r="T500" s="368"/>
      <c r="U500" s="368"/>
      <c r="V500" s="368"/>
      <c r="W500" s="368"/>
      <c r="X500" s="368"/>
      <c r="Y500" s="344"/>
      <c r="Z500" s="344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7">
        <v>4640242180816</v>
      </c>
      <c r="E501" s="356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20" t="s">
        <v>676</v>
      </c>
      <c r="O501" s="355"/>
      <c r="P501" s="355"/>
      <c r="Q501" s="355"/>
      <c r="R501" s="356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7">
        <v>4640242180595</v>
      </c>
      <c r="E502" s="356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52" t="s">
        <v>679</v>
      </c>
      <c r="O502" s="355"/>
      <c r="P502" s="355"/>
      <c r="Q502" s="355"/>
      <c r="R502" s="356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7">
        <v>4640242180908</v>
      </c>
      <c r="E503" s="356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09" t="s">
        <v>682</v>
      </c>
      <c r="O503" s="355"/>
      <c r="P503" s="355"/>
      <c r="Q503" s="355"/>
      <c r="R503" s="356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7">
        <v>4640242180489</v>
      </c>
      <c r="E504" s="356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693" t="s">
        <v>685</v>
      </c>
      <c r="O504" s="355"/>
      <c r="P504" s="355"/>
      <c r="Q504" s="355"/>
      <c r="R504" s="356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76"/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77"/>
      <c r="N505" s="358" t="s">
        <v>66</v>
      </c>
      <c r="O505" s="359"/>
      <c r="P505" s="359"/>
      <c r="Q505" s="359"/>
      <c r="R505" s="359"/>
      <c r="S505" s="359"/>
      <c r="T505" s="360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8"/>
      <c r="B506" s="368"/>
      <c r="C506" s="368"/>
      <c r="D506" s="368"/>
      <c r="E506" s="368"/>
      <c r="F506" s="368"/>
      <c r="G506" s="368"/>
      <c r="H506" s="368"/>
      <c r="I506" s="368"/>
      <c r="J506" s="368"/>
      <c r="K506" s="368"/>
      <c r="L506" s="368"/>
      <c r="M506" s="377"/>
      <c r="N506" s="358" t="s">
        <v>66</v>
      </c>
      <c r="O506" s="359"/>
      <c r="P506" s="359"/>
      <c r="Q506" s="359"/>
      <c r="R506" s="359"/>
      <c r="S506" s="359"/>
      <c r="T506" s="360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7" t="s">
        <v>68</v>
      </c>
      <c r="B507" s="368"/>
      <c r="C507" s="368"/>
      <c r="D507" s="368"/>
      <c r="E507" s="368"/>
      <c r="F507" s="368"/>
      <c r="G507" s="368"/>
      <c r="H507" s="368"/>
      <c r="I507" s="368"/>
      <c r="J507" s="368"/>
      <c r="K507" s="368"/>
      <c r="L507" s="368"/>
      <c r="M507" s="368"/>
      <c r="N507" s="368"/>
      <c r="O507" s="368"/>
      <c r="P507" s="368"/>
      <c r="Q507" s="368"/>
      <c r="R507" s="368"/>
      <c r="S507" s="368"/>
      <c r="T507" s="368"/>
      <c r="U507" s="368"/>
      <c r="V507" s="368"/>
      <c r="W507" s="368"/>
      <c r="X507" s="368"/>
      <c r="Y507" s="344"/>
      <c r="Z507" s="344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7">
        <v>4680115880870</v>
      </c>
      <c r="E508" s="356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122</v>
      </c>
      <c r="M508" s="32">
        <v>40</v>
      </c>
      <c r="N508" s="6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6"/>
      <c r="S508" s="34"/>
      <c r="T508" s="34"/>
      <c r="U508" s="35" t="s">
        <v>65</v>
      </c>
      <c r="V508" s="348">
        <v>770</v>
      </c>
      <c r="W508" s="349">
        <f>IFERROR(IF(V508="",0,CEILING((V508/$H508),1)*$H508),"")</f>
        <v>772.19999999999993</v>
      </c>
      <c r="X508" s="36">
        <f>IFERROR(IF(W508=0,"",ROUNDUP(W508/H508,0)*0.02175),"")</f>
        <v>2.1532499999999999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7">
        <v>4640242180540</v>
      </c>
      <c r="E509" s="356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496" t="s">
        <v>690</v>
      </c>
      <c r="O509" s="355"/>
      <c r="P509" s="355"/>
      <c r="Q509" s="355"/>
      <c r="R509" s="356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7">
        <v>4640242181233</v>
      </c>
      <c r="E510" s="356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467" t="s">
        <v>693</v>
      </c>
      <c r="O510" s="355"/>
      <c r="P510" s="355"/>
      <c r="Q510" s="355"/>
      <c r="R510" s="356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7">
        <v>4640242180557</v>
      </c>
      <c r="E511" s="356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497" t="s">
        <v>696</v>
      </c>
      <c r="O511" s="355"/>
      <c r="P511" s="355"/>
      <c r="Q511" s="355"/>
      <c r="R511" s="356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7">
        <v>4640242181226</v>
      </c>
      <c r="E512" s="356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468" t="s">
        <v>699</v>
      </c>
      <c r="O512" s="355"/>
      <c r="P512" s="355"/>
      <c r="Q512" s="355"/>
      <c r="R512" s="356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76"/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77"/>
      <c r="N513" s="358" t="s">
        <v>66</v>
      </c>
      <c r="O513" s="359"/>
      <c r="P513" s="359"/>
      <c r="Q513" s="359"/>
      <c r="R513" s="359"/>
      <c r="S513" s="359"/>
      <c r="T513" s="360"/>
      <c r="U513" s="37" t="s">
        <v>67</v>
      </c>
      <c r="V513" s="350">
        <f>IFERROR(V508/H508,"0")+IFERROR(V509/H509,"0")+IFERROR(V510/H510,"0")+IFERROR(V511/H511,"0")+IFERROR(V512/H512,"0")</f>
        <v>98.717948717948715</v>
      </c>
      <c r="W513" s="350">
        <f>IFERROR(W508/H508,"0")+IFERROR(W509/H509,"0")+IFERROR(W510/H510,"0")+IFERROR(W511/H511,"0")+IFERROR(W512/H512,"0")</f>
        <v>99</v>
      </c>
      <c r="X513" s="350">
        <f>IFERROR(IF(X508="",0,X508),"0")+IFERROR(IF(X509="",0,X509),"0")+IFERROR(IF(X510="",0,X510),"0")+IFERROR(IF(X511="",0,X511),"0")+IFERROR(IF(X512="",0,X512),"0")</f>
        <v>2.1532499999999999</v>
      </c>
      <c r="Y513" s="351"/>
      <c r="Z513" s="351"/>
    </row>
    <row r="514" spans="1:29" x14ac:dyDescent="0.2">
      <c r="A514" s="368"/>
      <c r="B514" s="368"/>
      <c r="C514" s="368"/>
      <c r="D514" s="368"/>
      <c r="E514" s="368"/>
      <c r="F514" s="368"/>
      <c r="G514" s="368"/>
      <c r="H514" s="368"/>
      <c r="I514" s="368"/>
      <c r="J514" s="368"/>
      <c r="K514" s="368"/>
      <c r="L514" s="368"/>
      <c r="M514" s="377"/>
      <c r="N514" s="358" t="s">
        <v>66</v>
      </c>
      <c r="O514" s="359"/>
      <c r="P514" s="359"/>
      <c r="Q514" s="359"/>
      <c r="R514" s="359"/>
      <c r="S514" s="359"/>
      <c r="T514" s="360"/>
      <c r="U514" s="37" t="s">
        <v>65</v>
      </c>
      <c r="V514" s="350">
        <f>IFERROR(SUM(V508:V512),"0")</f>
        <v>770</v>
      </c>
      <c r="W514" s="350">
        <f>IFERROR(SUM(W508:W512),"0")</f>
        <v>772.19999999999993</v>
      </c>
      <c r="X514" s="37"/>
      <c r="Y514" s="351"/>
      <c r="Z514" s="351"/>
    </row>
    <row r="515" spans="1:29" ht="15" customHeight="1" x14ac:dyDescent="0.2">
      <c r="A515" s="505"/>
      <c r="B515" s="368"/>
      <c r="C515" s="368"/>
      <c r="D515" s="368"/>
      <c r="E515" s="368"/>
      <c r="F515" s="368"/>
      <c r="G515" s="368"/>
      <c r="H515" s="368"/>
      <c r="I515" s="368"/>
      <c r="J515" s="368"/>
      <c r="K515" s="368"/>
      <c r="L515" s="368"/>
      <c r="M515" s="385"/>
      <c r="N515" s="389" t="s">
        <v>700</v>
      </c>
      <c r="O515" s="390"/>
      <c r="P515" s="390"/>
      <c r="Q515" s="390"/>
      <c r="R515" s="390"/>
      <c r="S515" s="390"/>
      <c r="T515" s="39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17521.52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17684.060000000001</v>
      </c>
      <c r="X515" s="37"/>
      <c r="Y515" s="351"/>
      <c r="Z515" s="351"/>
    </row>
    <row r="516" spans="1:29" x14ac:dyDescent="0.2">
      <c r="A516" s="368"/>
      <c r="B516" s="368"/>
      <c r="C516" s="368"/>
      <c r="D516" s="368"/>
      <c r="E516" s="368"/>
      <c r="F516" s="368"/>
      <c r="G516" s="368"/>
      <c r="H516" s="368"/>
      <c r="I516" s="368"/>
      <c r="J516" s="368"/>
      <c r="K516" s="368"/>
      <c r="L516" s="368"/>
      <c r="M516" s="385"/>
      <c r="N516" s="389" t="s">
        <v>701</v>
      </c>
      <c r="O516" s="390"/>
      <c r="P516" s="390"/>
      <c r="Q516" s="390"/>
      <c r="R516" s="390"/>
      <c r="S516" s="390"/>
      <c r="T516" s="39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18689.364014353469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18862.190000000002</v>
      </c>
      <c r="X516" s="37"/>
      <c r="Y516" s="351"/>
      <c r="Z516" s="351"/>
    </row>
    <row r="517" spans="1:29" x14ac:dyDescent="0.2">
      <c r="A517" s="368"/>
      <c r="B517" s="368"/>
      <c r="C517" s="368"/>
      <c r="D517" s="368"/>
      <c r="E517" s="368"/>
      <c r="F517" s="368"/>
      <c r="G517" s="368"/>
      <c r="H517" s="368"/>
      <c r="I517" s="368"/>
      <c r="J517" s="368"/>
      <c r="K517" s="368"/>
      <c r="L517" s="368"/>
      <c r="M517" s="385"/>
      <c r="N517" s="389" t="s">
        <v>702</v>
      </c>
      <c r="O517" s="390"/>
      <c r="P517" s="390"/>
      <c r="Q517" s="390"/>
      <c r="R517" s="390"/>
      <c r="S517" s="390"/>
      <c r="T517" s="39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34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35</v>
      </c>
      <c r="X517" s="37"/>
      <c r="Y517" s="351"/>
      <c r="Z517" s="351"/>
    </row>
    <row r="518" spans="1:29" x14ac:dyDescent="0.2">
      <c r="A518" s="368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85"/>
      <c r="N518" s="389" t="s">
        <v>704</v>
      </c>
      <c r="O518" s="390"/>
      <c r="P518" s="390"/>
      <c r="Q518" s="390"/>
      <c r="R518" s="390"/>
      <c r="S518" s="390"/>
      <c r="T518" s="391"/>
      <c r="U518" s="37" t="s">
        <v>65</v>
      </c>
      <c r="V518" s="350">
        <f>GrossWeightTotal+PalletQtyTotal*25</f>
        <v>19539.364014353469</v>
      </c>
      <c r="W518" s="350">
        <f>GrossWeightTotalR+PalletQtyTotalR*25</f>
        <v>19737.190000000002</v>
      </c>
      <c r="X518" s="37"/>
      <c r="Y518" s="351"/>
      <c r="Z518" s="351"/>
    </row>
    <row r="519" spans="1:29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85"/>
      <c r="N519" s="389" t="s">
        <v>705</v>
      </c>
      <c r="O519" s="390"/>
      <c r="P519" s="390"/>
      <c r="Q519" s="390"/>
      <c r="R519" s="390"/>
      <c r="S519" s="390"/>
      <c r="T519" s="39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3490.1371842716676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3520</v>
      </c>
      <c r="X519" s="37"/>
      <c r="Y519" s="351"/>
      <c r="Z519" s="351"/>
    </row>
    <row r="520" spans="1:29" ht="14.25" hidden="1" customHeight="1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85"/>
      <c r="N520" s="389" t="s">
        <v>706</v>
      </c>
      <c r="O520" s="390"/>
      <c r="P520" s="390"/>
      <c r="Q520" s="390"/>
      <c r="R520" s="390"/>
      <c r="S520" s="390"/>
      <c r="T520" s="39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39.144559999999998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5" t="s">
        <v>59</v>
      </c>
      <c r="C522" s="386" t="s">
        <v>98</v>
      </c>
      <c r="D522" s="399"/>
      <c r="E522" s="399"/>
      <c r="F522" s="400"/>
      <c r="G522" s="386" t="s">
        <v>227</v>
      </c>
      <c r="H522" s="399"/>
      <c r="I522" s="399"/>
      <c r="J522" s="399"/>
      <c r="K522" s="399"/>
      <c r="L522" s="399"/>
      <c r="M522" s="399"/>
      <c r="N522" s="399"/>
      <c r="O522" s="400"/>
      <c r="P522" s="345" t="s">
        <v>462</v>
      </c>
      <c r="Q522" s="386" t="s">
        <v>466</v>
      </c>
      <c r="R522" s="400"/>
      <c r="S522" s="386" t="s">
        <v>519</v>
      </c>
      <c r="T522" s="400"/>
      <c r="U522" s="345" t="s">
        <v>593</v>
      </c>
      <c r="V522" s="345" t="s">
        <v>648</v>
      </c>
      <c r="Z522" s="52"/>
      <c r="AC522" s="346"/>
    </row>
    <row r="523" spans="1:29" ht="14.25" customHeight="1" thickTop="1" x14ac:dyDescent="0.2">
      <c r="A523" s="673" t="s">
        <v>709</v>
      </c>
      <c r="B523" s="386" t="s">
        <v>59</v>
      </c>
      <c r="C523" s="386" t="s">
        <v>99</v>
      </c>
      <c r="D523" s="386" t="s">
        <v>107</v>
      </c>
      <c r="E523" s="386" t="s">
        <v>98</v>
      </c>
      <c r="F523" s="386" t="s">
        <v>219</v>
      </c>
      <c r="G523" s="386" t="s">
        <v>228</v>
      </c>
      <c r="H523" s="386" t="s">
        <v>235</v>
      </c>
      <c r="I523" s="386" t="s">
        <v>254</v>
      </c>
      <c r="J523" s="386" t="s">
        <v>313</v>
      </c>
      <c r="K523" s="346"/>
      <c r="L523" s="386" t="s">
        <v>334</v>
      </c>
      <c r="M523" s="386" t="s">
        <v>353</v>
      </c>
      <c r="N523" s="386" t="s">
        <v>431</v>
      </c>
      <c r="O523" s="386" t="s">
        <v>449</v>
      </c>
      <c r="P523" s="386" t="s">
        <v>463</v>
      </c>
      <c r="Q523" s="386" t="s">
        <v>467</v>
      </c>
      <c r="R523" s="386" t="s">
        <v>494</v>
      </c>
      <c r="S523" s="386" t="s">
        <v>520</v>
      </c>
      <c r="T523" s="386" t="s">
        <v>569</v>
      </c>
      <c r="U523" s="386" t="s">
        <v>593</v>
      </c>
      <c r="V523" s="386" t="s">
        <v>649</v>
      </c>
      <c r="Z523" s="52"/>
      <c r="AC523" s="346"/>
    </row>
    <row r="524" spans="1:29" ht="13.5" customHeight="1" thickBot="1" x14ac:dyDescent="0.25">
      <c r="A524" s="674"/>
      <c r="B524" s="387"/>
      <c r="C524" s="387"/>
      <c r="D524" s="387"/>
      <c r="E524" s="387"/>
      <c r="F524" s="387"/>
      <c r="G524" s="387"/>
      <c r="H524" s="387"/>
      <c r="I524" s="387"/>
      <c r="J524" s="387"/>
      <c r="K524" s="346"/>
      <c r="L524" s="387"/>
      <c r="M524" s="387"/>
      <c r="N524" s="387"/>
      <c r="O524" s="387"/>
      <c r="P524" s="387"/>
      <c r="Q524" s="387"/>
      <c r="R524" s="387"/>
      <c r="S524" s="387"/>
      <c r="T524" s="387"/>
      <c r="U524" s="387"/>
      <c r="V524" s="387"/>
      <c r="Z524" s="52"/>
      <c r="AC524" s="346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162</v>
      </c>
      <c r="D525" s="46">
        <f>IFERROR(W57*1,"0")+IFERROR(W58*1,"0")+IFERROR(W59*1,"0")+IFERROR(W60*1,"0")</f>
        <v>547.20000000000005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1952.4000000000003</v>
      </c>
      <c r="F525" s="46">
        <f>IFERROR(W133*1,"0")+IFERROR(W134*1,"0")+IFERROR(W135*1,"0")+IFERROR(W136*1,"0")</f>
        <v>487.50000000000006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310.8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2126.4</v>
      </c>
      <c r="J525" s="46">
        <f>IFERROR(W207*1,"0")+IFERROR(W208*1,"0")+IFERROR(W209*1,"0")+IFERROR(W210*1,"0")+IFERROR(W211*1,"0")+IFERROR(W212*1,"0")+IFERROR(W216*1,"0")</f>
        <v>147</v>
      </c>
      <c r="K525" s="346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729.28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1469.94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6638.2000000000007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36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596.81999999999994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50.400000000000006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1561.9199999999998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868.19999999999993</v>
      </c>
      <c r="Z525" s="52"/>
      <c r="AC525" s="346"/>
    </row>
  </sheetData>
  <sheetProtection algorithmName="SHA-512" hashValue="+blfQNQT1huG3loNnZ2+/LqISuvCNqK3mvE/lN4xhrckxCoiRuOYnrpkoxByJ8EJ6L9DzEBadyov3dR6yPK8hg==" saltValue="nu++O54LR8D0UXFwMXH4I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70,00"/>
        <filter val="1 080,00"/>
        <filter val="1 113,40"/>
        <filter val="1 340,80"/>
        <filter val="1 428,00"/>
        <filter val="1 700,00"/>
        <filter val="10,00"/>
        <filter val="102,00"/>
        <filter val="104,00"/>
        <filter val="108,50"/>
        <filter val="11,54"/>
        <filter val="11,67"/>
        <filter val="11,90"/>
        <filter val="110,00"/>
        <filter val="110,82"/>
        <filter val="111,67"/>
        <filter val="112,80"/>
        <filter val="113,33"/>
        <filter val="116,00"/>
        <filter val="119,00"/>
        <filter val="120,00"/>
        <filter val="125,36"/>
        <filter val="130,00"/>
        <filter val="14,85"/>
        <filter val="143,10"/>
        <filter val="147,00"/>
        <filter val="147,33"/>
        <filter val="147,60"/>
        <filter val="15,00"/>
        <filter val="150,00"/>
        <filter val="155,00"/>
        <filter val="156,31"/>
        <filter val="159,90"/>
        <filter val="16,80"/>
        <filter val="164,00"/>
        <filter val="165,00"/>
        <filter val="167,00"/>
        <filter val="17 521,52"/>
        <filter val="171,00"/>
        <filter val="174,40"/>
        <filter val="18 689,36"/>
        <filter val="18,24"/>
        <filter val="188,00"/>
        <filter val="19 539,36"/>
        <filter val="190,00"/>
        <filter val="198,00"/>
        <filter val="2 610,00"/>
        <filter val="21,00"/>
        <filter val="214,42"/>
        <filter val="216,00"/>
        <filter val="22,86"/>
        <filter val="224,00"/>
        <filter val="23,33"/>
        <filter val="234,00"/>
        <filter val="25,08"/>
        <filter val="25,60"/>
        <filter val="254,81"/>
        <filter val="26,40"/>
        <filter val="261,00"/>
        <filter val="272,00"/>
        <filter val="276,00"/>
        <filter val="28,00"/>
        <filter val="29,70"/>
        <filter val="292,00"/>
        <filter val="3 490,14"/>
        <filter val="3,00"/>
        <filter val="309,40"/>
        <filter val="31,85"/>
        <filter val="310,00"/>
        <filter val="318,83"/>
        <filter val="32,86"/>
        <filter val="330,00"/>
        <filter val="34"/>
        <filter val="340,00"/>
        <filter val="350,00"/>
        <filter val="36,00"/>
        <filter val="4 767,50"/>
        <filter val="40,00"/>
        <filter val="42,00"/>
        <filter val="483,10"/>
        <filter val="488,00"/>
        <filter val="49,00"/>
        <filter val="494,40"/>
        <filter val="50,00"/>
        <filter val="50,40"/>
        <filter val="527,29"/>
        <filter val="544,00"/>
        <filter val="55,30"/>
        <filter val="553,00"/>
        <filter val="585,10"/>
        <filter val="59,50"/>
        <filter val="6,40"/>
        <filter val="6,41"/>
        <filter val="603,00"/>
        <filter val="61,12"/>
        <filter val="61,60"/>
        <filter val="614,68"/>
        <filter val="63,00"/>
        <filter val="64,80"/>
        <filter val="68,33"/>
        <filter val="680,00"/>
        <filter val="7,50"/>
        <filter val="70,00"/>
        <filter val="72,00"/>
        <filter val="751,40"/>
        <filter val="770,00"/>
        <filter val="78,00"/>
        <filter val="79,20"/>
        <filter val="8,00"/>
        <filter val="80,00"/>
        <filter val="80,70"/>
        <filter val="81,90"/>
        <filter val="84,00"/>
        <filter val="875,00"/>
        <filter val="9,90"/>
        <filter val="90,00"/>
        <filter val="92,00"/>
        <filter val="93,48"/>
        <filter val="96,00"/>
        <filter val="98,72"/>
      </filters>
    </filterColumn>
  </autoFilter>
  <mergeCells count="937">
    <mergeCell ref="D472:E472"/>
    <mergeCell ref="N329:T329"/>
    <mergeCell ref="D410:E410"/>
    <mergeCell ref="N87:T87"/>
    <mergeCell ref="A61:M62"/>
    <mergeCell ref="N462:R462"/>
    <mergeCell ref="N101:R101"/>
    <mergeCell ref="N77:R77"/>
    <mergeCell ref="H9:I9"/>
    <mergeCell ref="A198:X198"/>
    <mergeCell ref="N267:R267"/>
    <mergeCell ref="N460:R460"/>
    <mergeCell ref="A388:M389"/>
    <mergeCell ref="D297:E297"/>
    <mergeCell ref="N197:T197"/>
    <mergeCell ref="N155:R155"/>
    <mergeCell ref="N33:R33"/>
    <mergeCell ref="N264:R264"/>
    <mergeCell ref="A298:M299"/>
    <mergeCell ref="N391:R391"/>
    <mergeCell ref="D70:E70"/>
    <mergeCell ref="D312:E312"/>
    <mergeCell ref="N28:R28"/>
    <mergeCell ref="D71:E71"/>
    <mergeCell ref="A40:X40"/>
    <mergeCell ref="N42:T42"/>
    <mergeCell ref="N30:R30"/>
    <mergeCell ref="D73:E73"/>
    <mergeCell ref="D67:E67"/>
    <mergeCell ref="N73:R73"/>
    <mergeCell ref="D60:E60"/>
    <mergeCell ref="N144:R144"/>
    <mergeCell ref="N489:R489"/>
    <mergeCell ref="D263:E263"/>
    <mergeCell ref="A129:M130"/>
    <mergeCell ref="N405:T405"/>
    <mergeCell ref="D426:E426"/>
    <mergeCell ref="A365:M366"/>
    <mergeCell ref="D238:E238"/>
    <mergeCell ref="N157:R157"/>
    <mergeCell ref="N262:R262"/>
    <mergeCell ref="D466:E466"/>
    <mergeCell ref="D454:E454"/>
    <mergeCell ref="N469:T469"/>
    <mergeCell ref="N441:T441"/>
    <mergeCell ref="N456:R456"/>
    <mergeCell ref="D487:E487"/>
    <mergeCell ref="D480:E480"/>
    <mergeCell ref="D467:E467"/>
    <mergeCell ref="D345:E345"/>
    <mergeCell ref="N474:R474"/>
    <mergeCell ref="N232:R232"/>
    <mergeCell ref="D340:E340"/>
    <mergeCell ref="D172:E172"/>
    <mergeCell ref="A381:M382"/>
    <mergeCell ref="D473:E473"/>
    <mergeCell ref="N504:R504"/>
    <mergeCell ref="N455:R455"/>
    <mergeCell ref="N333:R333"/>
    <mergeCell ref="D376:E376"/>
    <mergeCell ref="A147:X147"/>
    <mergeCell ref="D134:E134"/>
    <mergeCell ref="N491:R491"/>
    <mergeCell ref="D78:E78"/>
    <mergeCell ref="N342:T342"/>
    <mergeCell ref="D363:E363"/>
    <mergeCell ref="A372:X372"/>
    <mergeCell ref="N172:R172"/>
    <mergeCell ref="N199:R199"/>
    <mergeCell ref="N392:R392"/>
    <mergeCell ref="N186:R186"/>
    <mergeCell ref="N457:R457"/>
    <mergeCell ref="N382:T382"/>
    <mergeCell ref="D307:E307"/>
    <mergeCell ref="D98:E98"/>
    <mergeCell ref="N446:T446"/>
    <mergeCell ref="D337:E337"/>
    <mergeCell ref="D402:E402"/>
    <mergeCell ref="N244:R244"/>
    <mergeCell ref="N164:T164"/>
    <mergeCell ref="H5:L5"/>
    <mergeCell ref="N409:R409"/>
    <mergeCell ref="A486:X486"/>
    <mergeCell ref="A505:M506"/>
    <mergeCell ref="N346:R346"/>
    <mergeCell ref="N175:R175"/>
    <mergeCell ref="A252:X252"/>
    <mergeCell ref="B17:B18"/>
    <mergeCell ref="N321:R321"/>
    <mergeCell ref="A104:M105"/>
    <mergeCell ref="W17:W18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N407:R407"/>
    <mergeCell ref="D30:E30"/>
    <mergeCell ref="N195:R195"/>
    <mergeCell ref="A523:A524"/>
    <mergeCell ref="N477:T477"/>
    <mergeCell ref="N112:R112"/>
    <mergeCell ref="N475:R475"/>
    <mergeCell ref="N81:R81"/>
    <mergeCell ref="A286:M287"/>
    <mergeCell ref="T10:U10"/>
    <mergeCell ref="D124:E124"/>
    <mergeCell ref="D195:E195"/>
    <mergeCell ref="D360:E360"/>
    <mergeCell ref="D189:E189"/>
    <mergeCell ref="D431:E431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R523:R524"/>
    <mergeCell ref="T523:T524"/>
    <mergeCell ref="N399:R399"/>
    <mergeCell ref="A288:X288"/>
    <mergeCell ref="N59:R59"/>
    <mergeCell ref="A404:M405"/>
    <mergeCell ref="D142:E142"/>
    <mergeCell ref="R6:S9"/>
    <mergeCell ref="A437:M438"/>
    <mergeCell ref="N207:R207"/>
    <mergeCell ref="D502:E502"/>
    <mergeCell ref="A448:X448"/>
    <mergeCell ref="N422:T422"/>
    <mergeCell ref="N280:T280"/>
    <mergeCell ref="N127:R127"/>
    <mergeCell ref="N218:T218"/>
    <mergeCell ref="N47:T47"/>
    <mergeCell ref="N516:T516"/>
    <mergeCell ref="D284:E284"/>
    <mergeCell ref="N362:R362"/>
    <mergeCell ref="N191:R191"/>
    <mergeCell ref="D501:E501"/>
    <mergeCell ref="D495:E495"/>
    <mergeCell ref="D28:E28"/>
    <mergeCell ref="N2:U3"/>
    <mergeCell ref="N334:R334"/>
    <mergeCell ref="D79:E79"/>
    <mergeCell ref="N394:R394"/>
    <mergeCell ref="A359:X359"/>
    <mergeCell ref="A88:X88"/>
    <mergeCell ref="D144:E144"/>
    <mergeCell ref="BA17:BA18"/>
    <mergeCell ref="N421:T421"/>
    <mergeCell ref="N113:R113"/>
    <mergeCell ref="D302:E302"/>
    <mergeCell ref="N173:R173"/>
    <mergeCell ref="N271:R271"/>
    <mergeCell ref="N100:R100"/>
    <mergeCell ref="N336:R336"/>
    <mergeCell ref="D81:E81"/>
    <mergeCell ref="D208:E208"/>
    <mergeCell ref="AA17:AC18"/>
    <mergeCell ref="A56:X56"/>
    <mergeCell ref="N125:R125"/>
    <mergeCell ref="A390:X390"/>
    <mergeCell ref="A306:X306"/>
    <mergeCell ref="N281:T281"/>
    <mergeCell ref="A86:M87"/>
    <mergeCell ref="D5:E5"/>
    <mergeCell ref="N453:R453"/>
    <mergeCell ref="D496:E496"/>
    <mergeCell ref="N284:R284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N145:T145"/>
    <mergeCell ref="I17:I18"/>
    <mergeCell ref="D135:E135"/>
    <mergeCell ref="O11:P11"/>
    <mergeCell ref="D113:E113"/>
    <mergeCell ref="N118:R118"/>
    <mergeCell ref="A6:C6"/>
    <mergeCell ref="N360:R360"/>
    <mergeCell ref="N438:T438"/>
    <mergeCell ref="A465:X465"/>
    <mergeCell ref="N436:R436"/>
    <mergeCell ref="A5:C5"/>
    <mergeCell ref="A507:X507"/>
    <mergeCell ref="O10:P10"/>
    <mergeCell ref="N177:T177"/>
    <mergeCell ref="N75:R75"/>
    <mergeCell ref="A463:M464"/>
    <mergeCell ref="N35:T35"/>
    <mergeCell ref="N444:R444"/>
    <mergeCell ref="N273:R273"/>
    <mergeCell ref="N102:R102"/>
    <mergeCell ref="N400:R400"/>
    <mergeCell ref="D387:E387"/>
    <mergeCell ref="D272:E272"/>
    <mergeCell ref="N493:T493"/>
    <mergeCell ref="D210:E210"/>
    <mergeCell ref="N52:R52"/>
    <mergeCell ref="N287:T287"/>
    <mergeCell ref="N46:T46"/>
    <mergeCell ref="D31:E31"/>
    <mergeCell ref="D375:E375"/>
    <mergeCell ref="N223:R223"/>
    <mergeCell ref="D369:E369"/>
    <mergeCell ref="N350:R350"/>
    <mergeCell ref="A248:X248"/>
    <mergeCell ref="N250:T250"/>
    <mergeCell ref="N508:R508"/>
    <mergeCell ref="N337:R337"/>
    <mergeCell ref="D380:E380"/>
    <mergeCell ref="D209:E209"/>
    <mergeCell ref="N402:R402"/>
    <mergeCell ref="N53:T53"/>
    <mergeCell ref="D245:E245"/>
    <mergeCell ref="D301:E301"/>
    <mergeCell ref="N116:R116"/>
    <mergeCell ref="D122:E122"/>
    <mergeCell ref="N103:R103"/>
    <mergeCell ref="N416:T416"/>
    <mergeCell ref="D224:E224"/>
    <mergeCell ref="N339:R339"/>
    <mergeCell ref="N130:T130"/>
    <mergeCell ref="N466:R466"/>
    <mergeCell ref="D211:E211"/>
    <mergeCell ref="A220:X220"/>
    <mergeCell ref="N221:R221"/>
    <mergeCell ref="N292:R292"/>
    <mergeCell ref="D400:E400"/>
    <mergeCell ref="N236:R236"/>
    <mergeCell ref="D77:E77"/>
    <mergeCell ref="D108:E108"/>
    <mergeCell ref="D1:F1"/>
    <mergeCell ref="N353:T353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N226:R226"/>
    <mergeCell ref="D334:E334"/>
    <mergeCell ref="N65:R65"/>
    <mergeCell ref="N192:R192"/>
    <mergeCell ref="N363:R363"/>
    <mergeCell ref="N434:R434"/>
    <mergeCell ref="N348:T348"/>
    <mergeCell ref="N355:R355"/>
    <mergeCell ref="D100:E100"/>
    <mergeCell ref="N17:R18"/>
    <mergeCell ref="N442:T442"/>
    <mergeCell ref="O6:P6"/>
    <mergeCell ref="N134:R134"/>
    <mergeCell ref="N243:R243"/>
    <mergeCell ref="F523:F524"/>
    <mergeCell ref="H523:H524"/>
    <mergeCell ref="N203:T203"/>
    <mergeCell ref="T12:U12"/>
    <mergeCell ref="A106:X106"/>
    <mergeCell ref="N445:T445"/>
    <mergeCell ref="D72:E72"/>
    <mergeCell ref="N368:R368"/>
    <mergeCell ref="N214:T214"/>
    <mergeCell ref="D235:E235"/>
    <mergeCell ref="A415:M416"/>
    <mergeCell ref="D451:E451"/>
    <mergeCell ref="D255:E255"/>
    <mergeCell ref="A23:M24"/>
    <mergeCell ref="N60:R60"/>
    <mergeCell ref="A289:X289"/>
    <mergeCell ref="A308:M309"/>
    <mergeCell ref="N78:R78"/>
    <mergeCell ref="N149:R149"/>
    <mergeCell ref="N376:R376"/>
    <mergeCell ref="D260:E260"/>
    <mergeCell ref="D453:E453"/>
    <mergeCell ref="N241:R241"/>
    <mergeCell ref="N124:R124"/>
    <mergeCell ref="AD17:AD18"/>
    <mergeCell ref="N142:R142"/>
    <mergeCell ref="N80:R80"/>
    <mergeCell ref="N403:R403"/>
    <mergeCell ref="D26:E26"/>
    <mergeCell ref="N303:T303"/>
    <mergeCell ref="N126:R126"/>
    <mergeCell ref="D311:E311"/>
    <mergeCell ref="D115:E115"/>
    <mergeCell ref="A352:M353"/>
    <mergeCell ref="D261:E261"/>
    <mergeCell ref="D90:E90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N431:R431"/>
    <mergeCell ref="N231:R231"/>
    <mergeCell ref="C17:C18"/>
    <mergeCell ref="K17:K18"/>
    <mergeCell ref="D103:E103"/>
    <mergeCell ref="D37:E37"/>
    <mergeCell ref="D401:E401"/>
    <mergeCell ref="D339:E339"/>
    <mergeCell ref="A411:M412"/>
    <mergeCell ref="D168:E168"/>
    <mergeCell ref="D180:E180"/>
    <mergeCell ref="N285:R285"/>
    <mergeCell ref="A310:X310"/>
    <mergeCell ref="D157:E157"/>
    <mergeCell ref="A166:X166"/>
    <mergeCell ref="N299:T299"/>
    <mergeCell ref="N99:R99"/>
    <mergeCell ref="N397:R397"/>
    <mergeCell ref="N74:R74"/>
    <mergeCell ref="D182:E182"/>
    <mergeCell ref="N163:R163"/>
    <mergeCell ref="D109:E109"/>
    <mergeCell ref="N24:T24"/>
    <mergeCell ref="D45:E45"/>
    <mergeCell ref="N15:R16"/>
    <mergeCell ref="D91:E91"/>
    <mergeCell ref="N377:T377"/>
    <mergeCell ref="D327:E327"/>
    <mergeCell ref="D156:E156"/>
    <mergeCell ref="D264:E264"/>
    <mergeCell ref="A42:M43"/>
    <mergeCell ref="N370:T370"/>
    <mergeCell ref="D391:E391"/>
    <mergeCell ref="A17:A18"/>
    <mergeCell ref="A20:X20"/>
    <mergeCell ref="D187:E187"/>
    <mergeCell ref="A367:X367"/>
    <mergeCell ref="N302:R302"/>
    <mergeCell ref="N258:T258"/>
    <mergeCell ref="D174:E174"/>
    <mergeCell ref="A354:X354"/>
    <mergeCell ref="V523:V524"/>
    <mergeCell ref="N146:T146"/>
    <mergeCell ref="A421:M422"/>
    <mergeCell ref="N304:T304"/>
    <mergeCell ref="G523:G524"/>
    <mergeCell ref="N319:T319"/>
    <mergeCell ref="N255:R255"/>
    <mergeCell ref="N150:R150"/>
    <mergeCell ref="D96:E96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460:E460"/>
    <mergeCell ref="N452:R452"/>
    <mergeCell ref="D398:E398"/>
    <mergeCell ref="I523:I524"/>
    <mergeCell ref="A477:M478"/>
    <mergeCell ref="N76:R76"/>
    <mergeCell ref="T5:U5"/>
    <mergeCell ref="N374:R374"/>
    <mergeCell ref="N174:R174"/>
    <mergeCell ref="D190:E190"/>
    <mergeCell ref="A137:M138"/>
    <mergeCell ref="A268:M269"/>
    <mergeCell ref="D488:E488"/>
    <mergeCell ref="N361:R361"/>
    <mergeCell ref="U17:U18"/>
    <mergeCell ref="D233:E233"/>
    <mergeCell ref="D338:E338"/>
    <mergeCell ref="A413:X413"/>
    <mergeCell ref="D409:E409"/>
    <mergeCell ref="A484:X484"/>
    <mergeCell ref="N388:T388"/>
    <mergeCell ref="N311:R311"/>
    <mergeCell ref="D111:E111"/>
    <mergeCell ref="D183:E183"/>
    <mergeCell ref="A21:X21"/>
    <mergeCell ref="D444:E444"/>
    <mergeCell ref="D419:E419"/>
    <mergeCell ref="N498:T498"/>
    <mergeCell ref="A468:M469"/>
    <mergeCell ref="N263:R263"/>
    <mergeCell ref="A479:X479"/>
    <mergeCell ref="N92:R92"/>
    <mergeCell ref="A213:M214"/>
    <mergeCell ref="A131:X131"/>
    <mergeCell ref="N200:R200"/>
    <mergeCell ref="N29:R29"/>
    <mergeCell ref="A494:X494"/>
    <mergeCell ref="N387:R387"/>
    <mergeCell ref="N265:R265"/>
    <mergeCell ref="N458:R458"/>
    <mergeCell ref="A203:M204"/>
    <mergeCell ref="A383:X383"/>
    <mergeCell ref="D59:E59"/>
    <mergeCell ref="N274:T274"/>
    <mergeCell ref="D295:E295"/>
    <mergeCell ref="A427:M428"/>
    <mergeCell ref="D118:E118"/>
    <mergeCell ref="A320:X320"/>
    <mergeCell ref="N251:T251"/>
    <mergeCell ref="N322:T322"/>
    <mergeCell ref="D167:E167"/>
    <mergeCell ref="A513:M514"/>
    <mergeCell ref="O523:O524"/>
    <mergeCell ref="N202:R202"/>
    <mergeCell ref="N31:R31"/>
    <mergeCell ref="Q523:Q524"/>
    <mergeCell ref="N451:R451"/>
    <mergeCell ref="D74:E74"/>
    <mergeCell ref="D201:E201"/>
    <mergeCell ref="D335:E335"/>
    <mergeCell ref="A276:X276"/>
    <mergeCell ref="N245:R245"/>
    <mergeCell ref="A270:X270"/>
    <mergeCell ref="D68:E68"/>
    <mergeCell ref="N481:R481"/>
    <mergeCell ref="D188:E188"/>
    <mergeCell ref="N168:R168"/>
    <mergeCell ref="A49:X49"/>
    <mergeCell ref="N247:T247"/>
    <mergeCell ref="N260:R260"/>
    <mergeCell ref="N89:R89"/>
    <mergeCell ref="N502:R502"/>
    <mergeCell ref="D399:E399"/>
    <mergeCell ref="A36:X36"/>
    <mergeCell ref="N38:T38"/>
    <mergeCell ref="D7:L7"/>
    <mergeCell ref="N269:T269"/>
    <mergeCell ref="A55:X55"/>
    <mergeCell ref="A158:M159"/>
    <mergeCell ref="N315:T315"/>
    <mergeCell ref="N115:R115"/>
    <mergeCell ref="A145:M146"/>
    <mergeCell ref="N238:R238"/>
    <mergeCell ref="D254:E254"/>
    <mergeCell ref="N32:R32"/>
    <mergeCell ref="H10:L10"/>
    <mergeCell ref="A9:C9"/>
    <mergeCell ref="O8:P8"/>
    <mergeCell ref="A19:X19"/>
    <mergeCell ref="A280:M281"/>
    <mergeCell ref="J9:L9"/>
    <mergeCell ref="T6:U9"/>
    <mergeCell ref="D185:E185"/>
    <mergeCell ref="D41:E41"/>
    <mergeCell ref="D277:E277"/>
    <mergeCell ref="D9:E9"/>
    <mergeCell ref="F9:G9"/>
    <mergeCell ref="D232:E232"/>
    <mergeCell ref="N309:T309"/>
    <mergeCell ref="D490:E490"/>
    <mergeCell ref="A46:M47"/>
    <mergeCell ref="N471:R471"/>
    <mergeCell ref="D346:E346"/>
    <mergeCell ref="N179:R179"/>
    <mergeCell ref="D125:E125"/>
    <mergeCell ref="N240:R240"/>
    <mergeCell ref="A445:M446"/>
    <mergeCell ref="D283:E283"/>
    <mergeCell ref="D112:E112"/>
    <mergeCell ref="N473:R473"/>
    <mergeCell ref="N190:R190"/>
    <mergeCell ref="D51:E51"/>
    <mergeCell ref="N70:R70"/>
    <mergeCell ref="A282:X282"/>
    <mergeCell ref="N351:R351"/>
    <mergeCell ref="D202:E202"/>
    <mergeCell ref="N365:T365"/>
    <mergeCell ref="D386:E386"/>
    <mergeCell ref="A219:X219"/>
    <mergeCell ref="N318:T318"/>
    <mergeCell ref="N296:R296"/>
    <mergeCell ref="D102:E102"/>
    <mergeCell ref="A318:M319"/>
    <mergeCell ref="G522:O522"/>
    <mergeCell ref="D193:E193"/>
    <mergeCell ref="D127:E127"/>
    <mergeCell ref="D491:E491"/>
    <mergeCell ref="A500:X500"/>
    <mergeCell ref="N93:T93"/>
    <mergeCell ref="D285:E285"/>
    <mergeCell ref="D114:E114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A498:M499"/>
    <mergeCell ref="N97:R97"/>
    <mergeCell ref="N395:R395"/>
    <mergeCell ref="D267:E267"/>
    <mergeCell ref="D509:E509"/>
    <mergeCell ref="A447:X447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495:R495"/>
    <mergeCell ref="A449:X449"/>
    <mergeCell ref="N54:T54"/>
    <mergeCell ref="N43:T43"/>
    <mergeCell ref="N279:R279"/>
    <mergeCell ref="N472:R472"/>
    <mergeCell ref="D418:E418"/>
    <mergeCell ref="N410:R410"/>
    <mergeCell ref="D393:E393"/>
    <mergeCell ref="D89:E89"/>
    <mergeCell ref="N254:R254"/>
    <mergeCell ref="N34:T34"/>
    <mergeCell ref="G17:G18"/>
    <mergeCell ref="N517:T517"/>
    <mergeCell ref="D489:E489"/>
    <mergeCell ref="D296:E296"/>
    <mergeCell ref="N275:T275"/>
    <mergeCell ref="N104:T104"/>
    <mergeCell ref="N98:R98"/>
    <mergeCell ref="N396:R396"/>
    <mergeCell ref="N523:N524"/>
    <mergeCell ref="D75:E75"/>
    <mergeCell ref="P523:P524"/>
    <mergeCell ref="N461:R461"/>
    <mergeCell ref="N483:T483"/>
    <mergeCell ref="D504:E504"/>
    <mergeCell ref="A215:X215"/>
    <mergeCell ref="D181:E181"/>
    <mergeCell ref="N404:T404"/>
    <mergeCell ref="D273:E273"/>
    <mergeCell ref="N323:T323"/>
    <mergeCell ref="N123:R123"/>
    <mergeCell ref="N105:T105"/>
    <mergeCell ref="N341:T341"/>
    <mergeCell ref="A515:M520"/>
    <mergeCell ref="N408:R408"/>
    <mergeCell ref="N187:R187"/>
    <mergeCell ref="D523:D524"/>
    <mergeCell ref="A417:X417"/>
    <mergeCell ref="N216:R216"/>
    <mergeCell ref="N487:R487"/>
    <mergeCell ref="N45:R45"/>
    <mergeCell ref="D153:E153"/>
    <mergeCell ref="D420:E420"/>
    <mergeCell ref="N256:R256"/>
    <mergeCell ref="D128:E128"/>
    <mergeCell ref="D199:E199"/>
    <mergeCell ref="N506:T506"/>
    <mergeCell ref="N505:T505"/>
    <mergeCell ref="D510:E510"/>
    <mergeCell ref="N509:R509"/>
    <mergeCell ref="D512:E512"/>
    <mergeCell ref="N511:R511"/>
    <mergeCell ref="A316:X316"/>
    <mergeCell ref="A250:M251"/>
    <mergeCell ref="A492:M493"/>
    <mergeCell ref="N414:R414"/>
    <mergeCell ref="A169:M170"/>
    <mergeCell ref="D80:E80"/>
    <mergeCell ref="N188:R188"/>
    <mergeCell ref="N66:R66"/>
    <mergeCell ref="H1:O1"/>
    <mergeCell ref="N109:R109"/>
    <mergeCell ref="A330:X330"/>
    <mergeCell ref="D497:E497"/>
    <mergeCell ref="D364:E364"/>
    <mergeCell ref="D435:E435"/>
    <mergeCell ref="N345:R345"/>
    <mergeCell ref="A305:X305"/>
    <mergeCell ref="N463:T463"/>
    <mergeCell ref="D186:E186"/>
    <mergeCell ref="N193:R193"/>
    <mergeCell ref="N22:R22"/>
    <mergeCell ref="D65:E65"/>
    <mergeCell ref="O9:P9"/>
    <mergeCell ref="A443:X443"/>
    <mergeCell ref="N478:T478"/>
    <mergeCell ref="N401:R401"/>
    <mergeCell ref="D194:E194"/>
    <mergeCell ref="N496:R496"/>
    <mergeCell ref="D481:E481"/>
    <mergeCell ref="D85:E85"/>
    <mergeCell ref="A343:X343"/>
    <mergeCell ref="N114:R114"/>
    <mergeCell ref="D222:E222"/>
    <mergeCell ref="Z17:Z18"/>
    <mergeCell ref="N94:T94"/>
    <mergeCell ref="N167:R167"/>
    <mergeCell ref="A140:X140"/>
    <mergeCell ref="N111:R111"/>
    <mergeCell ref="A303:M304"/>
    <mergeCell ref="N467:R467"/>
    <mergeCell ref="D317:E317"/>
    <mergeCell ref="D212:E212"/>
    <mergeCell ref="N211:R211"/>
    <mergeCell ref="N162:R162"/>
    <mergeCell ref="N62:T62"/>
    <mergeCell ref="D83:E83"/>
    <mergeCell ref="N398:R398"/>
    <mergeCell ref="D143:E143"/>
    <mergeCell ref="N347:T347"/>
    <mergeCell ref="D368:E368"/>
    <mergeCell ref="N176:T176"/>
    <mergeCell ref="N412:T412"/>
    <mergeCell ref="N335:R335"/>
    <mergeCell ref="A300:X300"/>
    <mergeCell ref="D256:E256"/>
    <mergeCell ref="D207:E207"/>
    <mergeCell ref="N120:T120"/>
    <mergeCell ref="N520:T520"/>
    <mergeCell ref="D459:E459"/>
    <mergeCell ref="A227:M228"/>
    <mergeCell ref="N68:R68"/>
    <mergeCell ref="N295:R295"/>
    <mergeCell ref="N432:R432"/>
    <mergeCell ref="N488:R488"/>
    <mergeCell ref="N482:T482"/>
    <mergeCell ref="D434:E434"/>
    <mergeCell ref="D136:E136"/>
    <mergeCell ref="N117:R117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D292:E292"/>
    <mergeCell ref="N246:T246"/>
    <mergeCell ref="A171:X171"/>
    <mergeCell ref="N298:T298"/>
    <mergeCell ref="D373:E373"/>
    <mergeCell ref="C523:C524"/>
    <mergeCell ref="D58:E58"/>
    <mergeCell ref="D294:E294"/>
    <mergeCell ref="N515:T515"/>
    <mergeCell ref="O12:P12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N510:R510"/>
    <mergeCell ref="N512:R512"/>
    <mergeCell ref="N428:T428"/>
    <mergeCell ref="N228:T228"/>
    <mergeCell ref="N415:T415"/>
    <mergeCell ref="N278:R278"/>
    <mergeCell ref="N107:R107"/>
    <mergeCell ref="N129:T129"/>
    <mergeCell ref="D321:E321"/>
    <mergeCell ref="D150:E150"/>
    <mergeCell ref="D6:L6"/>
    <mergeCell ref="O13:P13"/>
    <mergeCell ref="N419:R419"/>
    <mergeCell ref="N201:R201"/>
    <mergeCell ref="N237:R237"/>
    <mergeCell ref="A119:M120"/>
    <mergeCell ref="N212:R212"/>
    <mergeCell ref="A246:M247"/>
    <mergeCell ref="N283:R283"/>
    <mergeCell ref="D84:E84"/>
    <mergeCell ref="N277:R277"/>
    <mergeCell ref="D155:E155"/>
    <mergeCell ref="N41:R41"/>
    <mergeCell ref="D149:E149"/>
    <mergeCell ref="D22:E22"/>
    <mergeCell ref="N301:R301"/>
    <mergeCell ref="N51:R51"/>
    <mergeCell ref="N239:R239"/>
    <mergeCell ref="A326:X326"/>
    <mergeCell ref="N122:R122"/>
    <mergeCell ref="N217:T217"/>
    <mergeCell ref="A95:X95"/>
    <mergeCell ref="D151:E151"/>
    <mergeCell ref="A331:X331"/>
    <mergeCell ref="N492:T492"/>
    <mergeCell ref="A322:M323"/>
    <mergeCell ref="N286:T286"/>
    <mergeCell ref="N357:T357"/>
    <mergeCell ref="E523:E524"/>
    <mergeCell ref="M17:M18"/>
    <mergeCell ref="N67:R67"/>
    <mergeCell ref="A332:X332"/>
    <mergeCell ref="A161:X161"/>
    <mergeCell ref="N430:R430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D508:E508"/>
    <mergeCell ref="N418:R418"/>
    <mergeCell ref="Q522:R522"/>
    <mergeCell ref="D333:E333"/>
    <mergeCell ref="S522:T522"/>
    <mergeCell ref="N135:R135"/>
    <mergeCell ref="D10:E10"/>
    <mergeCell ref="N433:R433"/>
    <mergeCell ref="F10:G10"/>
    <mergeCell ref="A485:X485"/>
    <mergeCell ref="N420:R420"/>
    <mergeCell ref="A423:X423"/>
    <mergeCell ref="D243:E243"/>
    <mergeCell ref="N110:R110"/>
    <mergeCell ref="D397:E397"/>
    <mergeCell ref="N314:T314"/>
    <mergeCell ref="D99:E99"/>
    <mergeCell ref="N375:R375"/>
    <mergeCell ref="N440:R440"/>
    <mergeCell ref="A196:M197"/>
    <mergeCell ref="N233:R233"/>
    <mergeCell ref="D249:E249"/>
    <mergeCell ref="N37:R37"/>
    <mergeCell ref="N72:R72"/>
    <mergeCell ref="N143:R143"/>
    <mergeCell ref="N513:T513"/>
    <mergeCell ref="S523:S524"/>
    <mergeCell ref="A12:L12"/>
    <mergeCell ref="U523:U524"/>
    <mergeCell ref="D503:E503"/>
    <mergeCell ref="N291:R291"/>
    <mergeCell ref="M523:M524"/>
    <mergeCell ref="D101:E101"/>
    <mergeCell ref="N209:R209"/>
    <mergeCell ref="N378:T378"/>
    <mergeCell ref="D76:E76"/>
    <mergeCell ref="D394:E394"/>
    <mergeCell ref="D450:E450"/>
    <mergeCell ref="D279:E279"/>
    <mergeCell ref="D223:E223"/>
    <mergeCell ref="D29:E29"/>
    <mergeCell ref="N344:R344"/>
    <mergeCell ref="A38:M39"/>
    <mergeCell ref="N366:T366"/>
    <mergeCell ref="D265:E265"/>
    <mergeCell ref="N437:T437"/>
    <mergeCell ref="D216:E216"/>
    <mergeCell ref="D452:E452"/>
    <mergeCell ref="N308:T308"/>
    <mergeCell ref="N137:T137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253:R253"/>
    <mergeCell ref="N82:R82"/>
    <mergeCell ref="T11:U11"/>
    <mergeCell ref="D392:E392"/>
    <mergeCell ref="D221:E221"/>
    <mergeCell ref="N57:R57"/>
    <mergeCell ref="D457:E457"/>
    <mergeCell ref="A121:X121"/>
    <mergeCell ref="N293:R293"/>
    <mergeCell ref="D475:E475"/>
    <mergeCell ref="N317:R317"/>
    <mergeCell ref="A44:X44"/>
    <mergeCell ref="A314:M315"/>
    <mergeCell ref="D152:E152"/>
    <mergeCell ref="N514:T514"/>
    <mergeCell ref="O5:P5"/>
    <mergeCell ref="D242:E242"/>
    <mergeCell ref="N297:R297"/>
    <mergeCell ref="N435:R435"/>
    <mergeCell ref="N235:R235"/>
    <mergeCell ref="F17:F18"/>
    <mergeCell ref="N257:T257"/>
    <mergeCell ref="D278:E278"/>
    <mergeCell ref="D163:E163"/>
    <mergeCell ref="N213:T213"/>
    <mergeCell ref="D234:E234"/>
    <mergeCell ref="D107:E107"/>
    <mergeCell ref="N86:T86"/>
    <mergeCell ref="N185:R185"/>
    <mergeCell ref="N136:R136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D266:E266"/>
    <mergeCell ref="S17:T17"/>
    <mergeCell ref="A139:X139"/>
    <mergeCell ref="A406:X406"/>
    <mergeCell ref="D57:E57"/>
    <mergeCell ref="D395:E395"/>
    <mergeCell ref="A470:X470"/>
    <mergeCell ref="N480:R480"/>
    <mergeCell ref="A377:M378"/>
    <mergeCell ref="A441:M442"/>
    <mergeCell ref="N165:T165"/>
    <mergeCell ref="N26:R26"/>
    <mergeCell ref="N153:R153"/>
    <mergeCell ref="A205:X205"/>
    <mergeCell ref="N234:R234"/>
    <mergeCell ref="N380:R380"/>
    <mergeCell ref="N184:R184"/>
    <mergeCell ref="N389:T389"/>
    <mergeCell ref="D403:E403"/>
    <mergeCell ref="A64:X64"/>
    <mergeCell ref="A349:X349"/>
    <mergeCell ref="A178:X178"/>
    <mergeCell ref="D52:E52"/>
    <mergeCell ref="D27:E27"/>
    <mergeCell ref="J523:J524"/>
    <mergeCell ref="A257:M258"/>
    <mergeCell ref="N83:R83"/>
    <mergeCell ref="N519:T519"/>
    <mergeCell ref="L523:L524"/>
    <mergeCell ref="D271:E271"/>
    <mergeCell ref="N154:R154"/>
    <mergeCell ref="N27:R27"/>
    <mergeCell ref="D191:E191"/>
    <mergeCell ref="D458:E458"/>
    <mergeCell ref="D433:E433"/>
    <mergeCell ref="D262:E262"/>
    <mergeCell ref="N91:R91"/>
    <mergeCell ref="A429:X429"/>
    <mergeCell ref="D237:E237"/>
    <mergeCell ref="N85:R85"/>
    <mergeCell ref="N327:R327"/>
    <mergeCell ref="N156:R156"/>
    <mergeCell ref="N454:R454"/>
    <mergeCell ref="A379:X379"/>
    <mergeCell ref="D291:E291"/>
    <mergeCell ref="N468:T468"/>
    <mergeCell ref="D239:E239"/>
    <mergeCell ref="C522:F522"/>
    <mergeCell ref="Y17:Y18"/>
    <mergeCell ref="A8:C8"/>
    <mergeCell ref="D355:E355"/>
    <mergeCell ref="D293:E293"/>
    <mergeCell ref="D32:E32"/>
    <mergeCell ref="N138:T138"/>
    <mergeCell ref="N151:R151"/>
    <mergeCell ref="A217:M218"/>
    <mergeCell ref="D97:E97"/>
    <mergeCell ref="N180:R180"/>
    <mergeCell ref="A10:C10"/>
    <mergeCell ref="N272:R272"/>
    <mergeCell ref="A341:M342"/>
    <mergeCell ref="N182:R182"/>
    <mergeCell ref="D184:E184"/>
    <mergeCell ref="A63:X63"/>
    <mergeCell ref="N84:R84"/>
    <mergeCell ref="N249:R249"/>
    <mergeCell ref="N169:T169"/>
    <mergeCell ref="D192:E192"/>
    <mergeCell ref="X17:X18"/>
    <mergeCell ref="A15:L15"/>
    <mergeCell ref="A48:X48"/>
    <mergeCell ref="N23:T23"/>
    <mergeCell ref="P1:R1"/>
    <mergeCell ref="N338:R338"/>
    <mergeCell ref="D344:E344"/>
    <mergeCell ref="D173:E173"/>
    <mergeCell ref="N499:T499"/>
    <mergeCell ref="D471:E471"/>
    <mergeCell ref="N313:R313"/>
    <mergeCell ref="D17:E18"/>
    <mergeCell ref="V17:V18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61:R261"/>
    <mergeCell ref="N381:T381"/>
    <mergeCell ref="A347:M348"/>
    <mergeCell ref="D133:E133"/>
    <mergeCell ref="N90:R90"/>
    <mergeCell ref="A34:M35"/>
    <mergeCell ref="N427:T4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713</v>
      </c>
      <c r="D6" s="47" t="s">
        <v>714</v>
      </c>
      <c r="E6" s="47"/>
    </row>
    <row r="7" spans="2:8" x14ac:dyDescent="0.2">
      <c r="B7" s="47" t="s">
        <v>715</v>
      </c>
      <c r="C7" s="47" t="s">
        <v>716</v>
      </c>
      <c r="D7" s="47" t="s">
        <v>717</v>
      </c>
      <c r="E7" s="47"/>
    </row>
    <row r="9" spans="2:8" x14ac:dyDescent="0.2">
      <c r="B9" s="47" t="s">
        <v>718</v>
      </c>
      <c r="C9" s="47" t="s">
        <v>713</v>
      </c>
      <c r="D9" s="47"/>
      <c r="E9" s="47"/>
    </row>
    <row r="11" spans="2:8" x14ac:dyDescent="0.2">
      <c r="B11" s="47" t="s">
        <v>718</v>
      </c>
      <c r="C11" s="47" t="s">
        <v>716</v>
      </c>
      <c r="D11" s="47"/>
      <c r="E11" s="47"/>
    </row>
    <row r="13" spans="2:8" x14ac:dyDescent="0.2">
      <c r="B13" s="47" t="s">
        <v>719</v>
      </c>
      <c r="C13" s="47"/>
      <c r="D13" s="47"/>
      <c r="E13" s="47"/>
    </row>
    <row r="14" spans="2:8" x14ac:dyDescent="0.2">
      <c r="B14" s="47" t="s">
        <v>720</v>
      </c>
      <c r="C14" s="47"/>
      <c r="D14" s="47"/>
      <c r="E14" s="47"/>
    </row>
    <row r="15" spans="2:8" x14ac:dyDescent="0.2">
      <c r="B15" s="47" t="s">
        <v>721</v>
      </c>
      <c r="C15" s="47"/>
      <c r="D15" s="47"/>
      <c r="E15" s="47"/>
    </row>
    <row r="16" spans="2:8" x14ac:dyDescent="0.2">
      <c r="B16" s="47" t="s">
        <v>722</v>
      </c>
      <c r="C16" s="47"/>
      <c r="D16" s="47"/>
      <c r="E16" s="47"/>
    </row>
    <row r="17" spans="2:5" x14ac:dyDescent="0.2">
      <c r="B17" s="47" t="s">
        <v>723</v>
      </c>
      <c r="C17" s="47"/>
      <c r="D17" s="47"/>
      <c r="E17" s="47"/>
    </row>
    <row r="18" spans="2:5" x14ac:dyDescent="0.2">
      <c r="B18" s="47" t="s">
        <v>724</v>
      </c>
      <c r="C18" s="47"/>
      <c r="D18" s="47"/>
      <c r="E18" s="47"/>
    </row>
    <row r="19" spans="2:5" x14ac:dyDescent="0.2">
      <c r="B19" s="47" t="s">
        <v>725</v>
      </c>
      <c r="C19" s="47"/>
      <c r="D19" s="47"/>
      <c r="E19" s="47"/>
    </row>
    <row r="20" spans="2:5" x14ac:dyDescent="0.2">
      <c r="B20" s="47" t="s">
        <v>726</v>
      </c>
      <c r="C20" s="47"/>
      <c r="D20" s="47"/>
      <c r="E20" s="47"/>
    </row>
    <row r="21" spans="2:5" x14ac:dyDescent="0.2">
      <c r="B21" s="47" t="s">
        <v>727</v>
      </c>
      <c r="C21" s="47"/>
      <c r="D21" s="47"/>
      <c r="E21" s="47"/>
    </row>
    <row r="22" spans="2:5" x14ac:dyDescent="0.2">
      <c r="B22" s="47" t="s">
        <v>728</v>
      </c>
      <c r="C22" s="47"/>
      <c r="D22" s="47"/>
      <c r="E22" s="47"/>
    </row>
    <row r="23" spans="2:5" x14ac:dyDescent="0.2">
      <c r="B23" s="47" t="s">
        <v>729</v>
      </c>
      <c r="C23" s="47"/>
      <c r="D23" s="47"/>
      <c r="E23" s="47"/>
    </row>
  </sheetData>
  <sheetProtection algorithmName="SHA-512" hashValue="89IIyhosjfz1H6HuL/qO5Dskp9Mnq7NMTCEKRugGosL9WlxvzeVpV3v9Bz9WlVWqO7AZXR/k1HVrPToeU3mF/g==" saltValue="RlXHjEjNTmB5wSjDG2Fp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1171</vt:i4>
      </vt:variant>
    </vt:vector>
  </HeadingPairs>
  <TitlesOfParts>
    <vt:vector size="11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2024-03-15T11:17:48Z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