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F8C07E-82CC-40FA-8D0F-7C26B9206E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W505" i="1" s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525" i="1" s="1"/>
  <c r="V483" i="1"/>
  <c r="V482" i="1"/>
  <c r="W481" i="1"/>
  <c r="X481" i="1" s="1"/>
  <c r="N481" i="1"/>
  <c r="W480" i="1"/>
  <c r="W483" i="1" s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V468" i="1"/>
  <c r="W467" i="1"/>
  <c r="X467" i="1" s="1"/>
  <c r="N467" i="1"/>
  <c r="W466" i="1"/>
  <c r="W469" i="1" s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W445" i="1" s="1"/>
  <c r="N444" i="1"/>
  <c r="V442" i="1"/>
  <c r="V441" i="1"/>
  <c r="W440" i="1"/>
  <c r="W441" i="1" s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W437" i="1" s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X419" i="1" s="1"/>
  <c r="N419" i="1"/>
  <c r="W418" i="1"/>
  <c r="X418" i="1" s="1"/>
  <c r="X421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V371" i="1"/>
  <c r="V370" i="1"/>
  <c r="W369" i="1"/>
  <c r="X369" i="1" s="1"/>
  <c r="N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W357" i="1" s="1"/>
  <c r="N355" i="1"/>
  <c r="V353" i="1"/>
  <c r="V352" i="1"/>
  <c r="W351" i="1"/>
  <c r="N351" i="1"/>
  <c r="W350" i="1"/>
  <c r="V348" i="1"/>
  <c r="V347" i="1"/>
  <c r="W346" i="1"/>
  <c r="X346" i="1" s="1"/>
  <c r="N346" i="1"/>
  <c r="W345" i="1"/>
  <c r="X345" i="1" s="1"/>
  <c r="N345" i="1"/>
  <c r="W344" i="1"/>
  <c r="W348" i="1" s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N334" i="1"/>
  <c r="W333" i="1"/>
  <c r="X333" i="1" s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X313" i="1"/>
  <c r="W313" i="1"/>
  <c r="N313" i="1"/>
  <c r="W312" i="1"/>
  <c r="N312" i="1"/>
  <c r="W311" i="1"/>
  <c r="X311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W283" i="1"/>
  <c r="X283" i="1" s="1"/>
  <c r="N283" i="1"/>
  <c r="V281" i="1"/>
  <c r="V280" i="1"/>
  <c r="W279" i="1"/>
  <c r="X279" i="1" s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W271" i="1"/>
  <c r="X271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X245" i="1"/>
  <c r="W245" i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X207" i="1" s="1"/>
  <c r="V204" i="1"/>
  <c r="V203" i="1"/>
  <c r="W202" i="1"/>
  <c r="X202" i="1" s="1"/>
  <c r="N202" i="1"/>
  <c r="W201" i="1"/>
  <c r="X201" i="1" s="1"/>
  <c r="N201" i="1"/>
  <c r="W200" i="1"/>
  <c r="W204" i="1" s="1"/>
  <c r="N200" i="1"/>
  <c r="X199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W176" i="1" s="1"/>
  <c r="N172" i="1"/>
  <c r="V170" i="1"/>
  <c r="V169" i="1"/>
  <c r="W168" i="1"/>
  <c r="W170" i="1" s="1"/>
  <c r="N168" i="1"/>
  <c r="X167" i="1"/>
  <c r="W167" i="1"/>
  <c r="N167" i="1"/>
  <c r="V165" i="1"/>
  <c r="V164" i="1"/>
  <c r="W163" i="1"/>
  <c r="X163" i="1" s="1"/>
  <c r="N163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W138" i="1" s="1"/>
  <c r="N134" i="1"/>
  <c r="X133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X115" i="1"/>
  <c r="W115" i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W110" i="1"/>
  <c r="X110" i="1" s="1"/>
  <c r="N110" i="1"/>
  <c r="W109" i="1"/>
  <c r="X109" i="1" s="1"/>
  <c r="N109" i="1"/>
  <c r="W108" i="1"/>
  <c r="X108" i="1" s="1"/>
  <c r="N108" i="1"/>
  <c r="W107" i="1"/>
  <c r="W120" i="1" s="1"/>
  <c r="N107" i="1"/>
  <c r="V105" i="1"/>
  <c r="V104" i="1"/>
  <c r="W103" i="1"/>
  <c r="X103" i="1" s="1"/>
  <c r="N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W96" i="1"/>
  <c r="W104" i="1" s="1"/>
  <c r="N96" i="1"/>
  <c r="V94" i="1"/>
  <c r="V93" i="1"/>
  <c r="X92" i="1"/>
  <c r="W92" i="1"/>
  <c r="N92" i="1"/>
  <c r="W91" i="1"/>
  <c r="X91" i="1" s="1"/>
  <c r="N91" i="1"/>
  <c r="W90" i="1"/>
  <c r="X90" i="1" s="1"/>
  <c r="N90" i="1"/>
  <c r="W89" i="1"/>
  <c r="W93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E52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246" i="1" l="1"/>
  <c r="W34" i="1"/>
  <c r="X37" i="1"/>
  <c r="X38" i="1" s="1"/>
  <c r="W38" i="1"/>
  <c r="X41" i="1"/>
  <c r="X42" i="1" s="1"/>
  <c r="W42" i="1"/>
  <c r="X45" i="1"/>
  <c r="X46" i="1" s="1"/>
  <c r="W46" i="1"/>
  <c r="W54" i="1"/>
  <c r="D525" i="1"/>
  <c r="X414" i="1"/>
  <c r="X415" i="1" s="1"/>
  <c r="W415" i="1"/>
  <c r="W251" i="1"/>
  <c r="W250" i="1"/>
  <c r="X249" i="1"/>
  <c r="X250" i="1" s="1"/>
  <c r="W319" i="1"/>
  <c r="W318" i="1"/>
  <c r="X317" i="1"/>
  <c r="X318" i="1" s="1"/>
  <c r="W323" i="1"/>
  <c r="W322" i="1"/>
  <c r="X321" i="1"/>
  <c r="X322" i="1" s="1"/>
  <c r="W382" i="1"/>
  <c r="W381" i="1"/>
  <c r="X380" i="1"/>
  <c r="X381" i="1" s="1"/>
  <c r="W463" i="1"/>
  <c r="X450" i="1"/>
  <c r="X463" i="1" s="1"/>
  <c r="W257" i="1"/>
  <c r="X253" i="1"/>
  <c r="P525" i="1"/>
  <c r="W328" i="1"/>
  <c r="X327" i="1"/>
  <c r="X328" i="1" s="1"/>
  <c r="V519" i="1"/>
  <c r="X96" i="1"/>
  <c r="W105" i="1"/>
  <c r="W129" i="1"/>
  <c r="H525" i="1"/>
  <c r="I525" i="1"/>
  <c r="W197" i="1"/>
  <c r="X179" i="1"/>
  <c r="X213" i="1"/>
  <c r="L525" i="1"/>
  <c r="W227" i="1"/>
  <c r="X221" i="1"/>
  <c r="X227" i="1" s="1"/>
  <c r="X257" i="1"/>
  <c r="X274" i="1"/>
  <c r="X298" i="1"/>
  <c r="W308" i="1"/>
  <c r="X307" i="1"/>
  <c r="X308" i="1" s="1"/>
  <c r="W352" i="1"/>
  <c r="X350" i="1"/>
  <c r="X377" i="1"/>
  <c r="G525" i="1"/>
  <c r="W169" i="1"/>
  <c r="W196" i="1"/>
  <c r="W203" i="1"/>
  <c r="W287" i="1"/>
  <c r="W286" i="1"/>
  <c r="W342" i="1"/>
  <c r="W353" i="1"/>
  <c r="R525" i="1"/>
  <c r="W412" i="1"/>
  <c r="W422" i="1"/>
  <c r="T525" i="1"/>
  <c r="W477" i="1"/>
  <c r="W513" i="1"/>
  <c r="V518" i="1"/>
  <c r="F9" i="1"/>
  <c r="J9" i="1"/>
  <c r="F10" i="1"/>
  <c r="X22" i="1"/>
  <c r="X23" i="1" s="1"/>
  <c r="V515" i="1"/>
  <c r="X26" i="1"/>
  <c r="X34" i="1" s="1"/>
  <c r="W35" i="1"/>
  <c r="C525" i="1"/>
  <c r="X52" i="1"/>
  <c r="X53" i="1" s="1"/>
  <c r="W53" i="1"/>
  <c r="X57" i="1"/>
  <c r="X61" i="1" s="1"/>
  <c r="W61" i="1"/>
  <c r="X65" i="1"/>
  <c r="X86" i="1" s="1"/>
  <c r="W86" i="1"/>
  <c r="X89" i="1"/>
  <c r="X93" i="1" s="1"/>
  <c r="W94" i="1"/>
  <c r="X97" i="1"/>
  <c r="X104" i="1" s="1"/>
  <c r="X107" i="1"/>
  <c r="X119" i="1" s="1"/>
  <c r="W119" i="1"/>
  <c r="X122" i="1"/>
  <c r="X129" i="1" s="1"/>
  <c r="W130" i="1"/>
  <c r="F525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X180" i="1"/>
  <c r="X196" i="1" s="1"/>
  <c r="X200" i="1"/>
  <c r="X203" i="1" s="1"/>
  <c r="J525" i="1"/>
  <c r="W213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H9" i="1"/>
  <c r="B525" i="1"/>
  <c r="W517" i="1"/>
  <c r="W516" i="1"/>
  <c r="W24" i="1"/>
  <c r="W62" i="1"/>
  <c r="W87" i="1"/>
  <c r="W146" i="1"/>
  <c r="W159" i="1"/>
  <c r="W164" i="1"/>
  <c r="W214" i="1"/>
  <c r="W217" i="1"/>
  <c r="X216" i="1"/>
  <c r="X217" i="1" s="1"/>
  <c r="W218" i="1"/>
  <c r="W258" i="1"/>
  <c r="W269" i="1"/>
  <c r="X260" i="1"/>
  <c r="X268" i="1" s="1"/>
  <c r="W268" i="1"/>
  <c r="W314" i="1"/>
  <c r="X312" i="1"/>
  <c r="X314" i="1" s="1"/>
  <c r="W228" i="1"/>
  <c r="M525" i="1"/>
  <c r="W247" i="1"/>
  <c r="N525" i="1"/>
  <c r="W298" i="1"/>
  <c r="O525" i="1"/>
  <c r="W309" i="1"/>
  <c r="W329" i="1"/>
  <c r="Q525" i="1"/>
  <c r="X334" i="1"/>
  <c r="X341" i="1" s="1"/>
  <c r="W341" i="1"/>
  <c r="X344" i="1"/>
  <c r="X347" i="1" s="1"/>
  <c r="W347" i="1"/>
  <c r="X351" i="1"/>
  <c r="X352" i="1" s="1"/>
  <c r="X355" i="1"/>
  <c r="X356" i="1" s="1"/>
  <c r="W356" i="1"/>
  <c r="X360" i="1"/>
  <c r="X365" i="1" s="1"/>
  <c r="W365" i="1"/>
  <c r="X368" i="1"/>
  <c r="X370" i="1" s="1"/>
  <c r="W371" i="1"/>
  <c r="W378" i="1"/>
  <c r="W377" i="1"/>
  <c r="W388" i="1"/>
  <c r="X477" i="1"/>
  <c r="W366" i="1"/>
  <c r="W389" i="1"/>
  <c r="W404" i="1"/>
  <c r="X391" i="1"/>
  <c r="X404" i="1" s="1"/>
  <c r="W405" i="1"/>
  <c r="W411" i="1"/>
  <c r="W421" i="1"/>
  <c r="W428" i="1"/>
  <c r="W438" i="1"/>
  <c r="W442" i="1"/>
  <c r="W446" i="1"/>
  <c r="W464" i="1"/>
  <c r="W468" i="1"/>
  <c r="W478" i="1"/>
  <c r="W482" i="1"/>
  <c r="W493" i="1"/>
  <c r="W506" i="1"/>
  <c r="W514" i="1"/>
  <c r="S525" i="1"/>
  <c r="U525" i="1"/>
  <c r="X407" i="1"/>
  <c r="X411" i="1" s="1"/>
  <c r="W427" i="1"/>
  <c r="X430" i="1"/>
  <c r="X437" i="1" s="1"/>
  <c r="X440" i="1"/>
  <c r="X441" i="1" s="1"/>
  <c r="X444" i="1"/>
  <c r="X445" i="1" s="1"/>
  <c r="X466" i="1"/>
  <c r="X468" i="1" s="1"/>
  <c r="X480" i="1"/>
  <c r="X482" i="1" s="1"/>
  <c r="X487" i="1"/>
  <c r="X492" i="1" s="1"/>
  <c r="W492" i="1"/>
  <c r="X501" i="1"/>
  <c r="X505" i="1" s="1"/>
  <c r="X508" i="1"/>
  <c r="X513" i="1" s="1"/>
  <c r="W518" i="1" l="1"/>
  <c r="W519" i="1"/>
  <c r="X520" i="1"/>
  <c r="W515" i="1"/>
</calcChain>
</file>

<file path=xl/sharedStrings.xml><?xml version="1.0" encoding="utf-8"?>
<sst xmlns="http://schemas.openxmlformats.org/spreadsheetml/2006/main" count="2205" uniqueCount="731">
  <si>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</si>
  <si>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</si>
  <si>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</si>
  <si>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</si>
  <si>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</si>
  <si>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</si>
  <si>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</si>
  <si>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</si>
  <si>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</si>
  <si>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</si>
  <si>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</si>
  <si>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</si>
  <si>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</si>
  <si>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</si>
  <si>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</si>
  <si>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</si>
  <si>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</si>
  <si>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</si>
  <si>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</si>
  <si>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</si>
  <si>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</si>
  <si>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</si>
  <si>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</si>
  <si>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</si>
  <si>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</si>
  <si>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</si>
  <si>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</si>
  <si>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</si>
  <si>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</si>
  <si>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</si>
  <si>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</si>
  <si>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</si>
  <si>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</si>
  <si>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</si>
  <si>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</si>
  <si>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</si>
  <si>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</si>
  <si>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</si>
  <si>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</si>
  <si>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</si>
  <si>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</si>
  <si>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</si>
  <si>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</si>
  <si>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</si>
  <si>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</si>
  <si>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</si>
  <si>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</si>
  <si>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</si>
  <si>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</si>
  <si>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</si>
  <si>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</si>
  <si>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</si>
  <si>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</si>
  <si>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</si>
  <si>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</si>
  <si>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</si>
  <si>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</si>
  <si>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</si>
  <si>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</si>
  <si>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</si>
  <si>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</si>
  <si>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</si>
  <si>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</si>
  <si>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</si>
  <si>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</si>
  <si>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</si>
  <si>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</si>
  <si>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</si>
  <si>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</si>
  <si>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</si>
  <si>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</si>
  <si>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P003751</t>
  </si>
  <si>
    <t>Сосиски Классические Ядрена копоть Фикс.вес 0,33 ц/о мгс Ядрена копоть</t>
  </si>
  <si>
    <t>20.03.2024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</si>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</sst>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0" borderId="19" xfId="0" applyBorder="1"/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5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7" t="s">
        <v>8</v>
      </c>
      <c r="B5" s="428"/>
      <c r="C5" s="429"/>
      <c r="D5" s="394"/>
      <c r="E5" s="396"/>
      <c r="F5" s="678" t="s">
        <v>9</v>
      </c>
      <c r="G5" s="429"/>
      <c r="H5" s="394" t="s">
        <v>730</v>
      </c>
      <c r="I5" s="395"/>
      <c r="J5" s="395"/>
      <c r="K5" s="395"/>
      <c r="L5" s="396"/>
      <c r="N5" s="24" t="s">
        <v>10</v>
      </c>
      <c r="O5" s="616">
        <v>45369</v>
      </c>
      <c r="P5" s="455"/>
      <c r="R5" s="720" t="s">
        <v>11</v>
      </c>
      <c r="S5" s="424"/>
      <c r="T5" s="534" t="s">
        <v>12</v>
      </c>
      <c r="U5" s="455"/>
      <c r="Z5" s="51"/>
      <c r="AA5" s="51"/>
      <c r="AB5" s="51"/>
    </row>
    <row r="6" spans="1:29" s="341" customFormat="1" ht="24" customHeight="1" x14ac:dyDescent="0.2">
      <c r="A6" s="457" t="s">
        <v>13</v>
      </c>
      <c r="B6" s="428"/>
      <c r="C6" s="429"/>
      <c r="D6" s="641" t="s">
        <v>14</v>
      </c>
      <c r="E6" s="642"/>
      <c r="F6" s="642"/>
      <c r="G6" s="642"/>
      <c r="H6" s="642"/>
      <c r="I6" s="642"/>
      <c r="J6" s="642"/>
      <c r="K6" s="642"/>
      <c r="L6" s="455"/>
      <c r="N6" s="24" t="s">
        <v>15</v>
      </c>
      <c r="O6" s="493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23" t="s">
        <v>16</v>
      </c>
      <c r="S6" s="424"/>
      <c r="T6" s="565" t="s">
        <v>17</v>
      </c>
      <c r="U6" s="417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57" t="str">
        <f>IFERROR(VLOOKUP(DeliveryAddress,Table,3,0),1)</f>
        <v>1</v>
      </c>
      <c r="E7" s="558"/>
      <c r="F7" s="558"/>
      <c r="G7" s="558"/>
      <c r="H7" s="558"/>
      <c r="I7" s="558"/>
      <c r="J7" s="558"/>
      <c r="K7" s="558"/>
      <c r="L7" s="559"/>
      <c r="N7" s="24"/>
      <c r="O7" s="42"/>
      <c r="P7" s="42"/>
      <c r="R7" s="358"/>
      <c r="S7" s="424"/>
      <c r="T7" s="566"/>
      <c r="U7" s="567"/>
      <c r="Z7" s="51"/>
      <c r="AA7" s="51"/>
      <c r="AB7" s="51"/>
    </row>
    <row r="8" spans="1:29" s="341" customFormat="1" ht="25.5" customHeight="1" x14ac:dyDescent="0.2">
      <c r="A8" s="707" t="s">
        <v>18</v>
      </c>
      <c r="B8" s="355"/>
      <c r="C8" s="356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19</v>
      </c>
      <c r="O8" s="454">
        <v>0.33333333333333331</v>
      </c>
      <c r="P8" s="455"/>
      <c r="R8" s="358"/>
      <c r="S8" s="424"/>
      <c r="T8" s="566"/>
      <c r="U8" s="567"/>
      <c r="Z8" s="51"/>
      <c r="AA8" s="51"/>
      <c r="AB8" s="51"/>
    </row>
    <row r="9" spans="1:29" s="341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70"/>
      <c r="E9" s="365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6"/>
      <c r="P9" s="455"/>
      <c r="R9" s="358"/>
      <c r="S9" s="424"/>
      <c r="T9" s="568"/>
      <c r="U9" s="569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70"/>
      <c r="E10" s="365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563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54"/>
      <c r="P10" s="455"/>
      <c r="S10" s="24" t="s">
        <v>22</v>
      </c>
      <c r="T10" s="416" t="s">
        <v>23</v>
      </c>
      <c r="U10" s="417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4"/>
      <c r="P12" s="559"/>
      <c r="Q12" s="23"/>
      <c r="S12" s="24"/>
      <c r="T12" s="479"/>
      <c r="U12" s="358"/>
      <c r="Z12" s="51"/>
      <c r="AA12" s="51"/>
      <c r="AB12" s="51"/>
    </row>
    <row r="13" spans="1:29" s="341" customFormat="1" ht="23.25" customHeight="1" x14ac:dyDescent="0.2">
      <c r="A13" s="674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1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22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0" t="s">
        <v>35</v>
      </c>
      <c r="B17" s="400" t="s">
        <v>36</v>
      </c>
      <c r="C17" s="516" t="s">
        <v>37</v>
      </c>
      <c r="D17" s="400" t="s">
        <v>38</v>
      </c>
      <c r="E17" s="489"/>
      <c r="F17" s="400" t="s">
        <v>39</v>
      </c>
      <c r="G17" s="400" t="s">
        <v>40</v>
      </c>
      <c r="H17" s="400" t="s">
        <v>41</v>
      </c>
      <c r="I17" s="400" t="s">
        <v>42</v>
      </c>
      <c r="J17" s="400" t="s">
        <v>43</v>
      </c>
      <c r="K17" s="400" t="s">
        <v>44</v>
      </c>
      <c r="L17" s="400" t="s">
        <v>45</v>
      </c>
      <c r="M17" s="400" t="s">
        <v>46</v>
      </c>
      <c r="N17" s="400" t="s">
        <v>47</v>
      </c>
      <c r="O17" s="488"/>
      <c r="P17" s="488"/>
      <c r="Q17" s="488"/>
      <c r="R17" s="489"/>
      <c r="S17" s="692" t="s">
        <v>48</v>
      </c>
      <c r="T17" s="429"/>
      <c r="U17" s="400" t="s">
        <v>49</v>
      </c>
      <c r="V17" s="400" t="s">
        <v>50</v>
      </c>
      <c r="W17" s="403" t="s">
        <v>51</v>
      </c>
      <c r="X17" s="400" t="s">
        <v>52</v>
      </c>
      <c r="Y17" s="441" t="s">
        <v>53</v>
      </c>
      <c r="Z17" s="441" t="s">
        <v>54</v>
      </c>
      <c r="AA17" s="441" t="s">
        <v>55</v>
      </c>
      <c r="AB17" s="442"/>
      <c r="AC17" s="443"/>
      <c r="AD17" s="503"/>
      <c r="BA17" s="435" t="s">
        <v>56</v>
      </c>
    </row>
    <row r="18" spans="1:53" ht="14.25" customHeight="1" x14ac:dyDescent="0.2">
      <c r="A18" s="401"/>
      <c r="B18" s="401"/>
      <c r="C18" s="401"/>
      <c r="D18" s="490"/>
      <c r="E18" s="492"/>
      <c r="F18" s="401"/>
      <c r="G18" s="401"/>
      <c r="H18" s="401"/>
      <c r="I18" s="401"/>
      <c r="J18" s="401"/>
      <c r="K18" s="401"/>
      <c r="L18" s="401"/>
      <c r="M18" s="401"/>
      <c r="N18" s="490"/>
      <c r="O18" s="491"/>
      <c r="P18" s="491"/>
      <c r="Q18" s="491"/>
      <c r="R18" s="492"/>
      <c r="S18" s="342" t="s">
        <v>57</v>
      </c>
      <c r="T18" s="342" t="s">
        <v>58</v>
      </c>
      <c r="U18" s="401"/>
      <c r="V18" s="401"/>
      <c r="W18" s="404"/>
      <c r="X18" s="401"/>
      <c r="Y18" s="620"/>
      <c r="Z18" s="620"/>
      <c r="AA18" s="444"/>
      <c r="AB18" s="445"/>
      <c r="AC18" s="446"/>
      <c r="AD18" s="504"/>
      <c r="BA18" s="358"/>
    </row>
    <row r="19" spans="1:53" ht="27.75" hidden="1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hidden="1" customHeight="1" x14ac:dyDescent="0.25">
      <c r="A20" s="386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hidden="1" customHeight="1" x14ac:dyDescent="0.25">
      <c r="A21" s="366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66</v>
      </c>
      <c r="O23" s="355"/>
      <c r="P23" s="355"/>
      <c r="Q23" s="355"/>
      <c r="R23" s="355"/>
      <c r="S23" s="355"/>
      <c r="T23" s="356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66</v>
      </c>
      <c r="O24" s="355"/>
      <c r="P24" s="355"/>
      <c r="Q24" s="355"/>
      <c r="R24" s="355"/>
      <c r="S24" s="355"/>
      <c r="T24" s="356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6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53"/>
      <c r="S26" s="34"/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71</v>
      </c>
      <c r="C27" s="31">
        <v>4301051551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40</v>
      </c>
      <c r="N27" s="701" t="s">
        <v>72</v>
      </c>
      <c r="O27" s="361"/>
      <c r="P27" s="361"/>
      <c r="Q27" s="361"/>
      <c r="R27" s="353"/>
      <c r="S27" s="34" t="s">
        <v>73</v>
      </c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1"/>
      <c r="P28" s="361"/>
      <c r="Q28" s="361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1"/>
      <c r="P29" s="361"/>
      <c r="Q29" s="361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1"/>
      <c r="P30" s="361"/>
      <c r="Q30" s="361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82</v>
      </c>
      <c r="C32" s="31">
        <v>4301051593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40</v>
      </c>
      <c r="N32" s="562" t="s">
        <v>83</v>
      </c>
      <c r="O32" s="361"/>
      <c r="P32" s="361"/>
      <c r="Q32" s="361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7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1"/>
      <c r="P33" s="361"/>
      <c r="Q33" s="361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57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9"/>
      <c r="N34" s="354" t="s">
        <v>66</v>
      </c>
      <c r="O34" s="355"/>
      <c r="P34" s="355"/>
      <c r="Q34" s="355"/>
      <c r="R34" s="355"/>
      <c r="S34" s="355"/>
      <c r="T34" s="356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58"/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9"/>
      <c r="N35" s="354" t="s">
        <v>66</v>
      </c>
      <c r="O35" s="355"/>
      <c r="P35" s="355"/>
      <c r="Q35" s="355"/>
      <c r="R35" s="355"/>
      <c r="S35" s="355"/>
      <c r="T35" s="356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6" t="s">
        <v>86</v>
      </c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8"/>
      <c r="P36" s="358"/>
      <c r="Q36" s="358"/>
      <c r="R36" s="358"/>
      <c r="S36" s="358"/>
      <c r="T36" s="358"/>
      <c r="U36" s="358"/>
      <c r="V36" s="358"/>
      <c r="W36" s="358"/>
      <c r="X36" s="358"/>
      <c r="Y36" s="344"/>
      <c r="Z36" s="34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1"/>
      <c r="P37" s="361"/>
      <c r="Q37" s="361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57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9"/>
      <c r="N38" s="354" t="s">
        <v>66</v>
      </c>
      <c r="O38" s="355"/>
      <c r="P38" s="355"/>
      <c r="Q38" s="355"/>
      <c r="R38" s="355"/>
      <c r="S38" s="355"/>
      <c r="T38" s="356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58"/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9"/>
      <c r="N39" s="354" t="s">
        <v>66</v>
      </c>
      <c r="O39" s="355"/>
      <c r="P39" s="355"/>
      <c r="Q39" s="355"/>
      <c r="R39" s="355"/>
      <c r="S39" s="355"/>
      <c r="T39" s="356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6" t="s">
        <v>91</v>
      </c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44"/>
      <c r="Z40" s="34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1"/>
      <c r="P41" s="361"/>
      <c r="Q41" s="361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57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9"/>
      <c r="N42" s="354" t="s">
        <v>66</v>
      </c>
      <c r="O42" s="355"/>
      <c r="P42" s="355"/>
      <c r="Q42" s="355"/>
      <c r="R42" s="355"/>
      <c r="S42" s="355"/>
      <c r="T42" s="356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58"/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9"/>
      <c r="N43" s="354" t="s">
        <v>66</v>
      </c>
      <c r="O43" s="355"/>
      <c r="P43" s="355"/>
      <c r="Q43" s="355"/>
      <c r="R43" s="355"/>
      <c r="S43" s="355"/>
      <c r="T43" s="356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6" t="s">
        <v>95</v>
      </c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8"/>
      <c r="N44" s="358"/>
      <c r="O44" s="358"/>
      <c r="P44" s="358"/>
      <c r="Q44" s="358"/>
      <c r="R44" s="358"/>
      <c r="S44" s="358"/>
      <c r="T44" s="358"/>
      <c r="U44" s="358"/>
      <c r="V44" s="358"/>
      <c r="W44" s="358"/>
      <c r="X44" s="358"/>
      <c r="Y44" s="344"/>
      <c r="Z44" s="34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1"/>
      <c r="P45" s="361"/>
      <c r="Q45" s="361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57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9"/>
      <c r="N46" s="354" t="s">
        <v>66</v>
      </c>
      <c r="O46" s="355"/>
      <c r="P46" s="355"/>
      <c r="Q46" s="355"/>
      <c r="R46" s="355"/>
      <c r="S46" s="355"/>
      <c r="T46" s="356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58"/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9"/>
      <c r="N47" s="354" t="s">
        <v>66</v>
      </c>
      <c r="O47" s="355"/>
      <c r="P47" s="355"/>
      <c r="Q47" s="355"/>
      <c r="R47" s="355"/>
      <c r="S47" s="355"/>
      <c r="T47" s="356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hidden="1" customHeight="1" x14ac:dyDescent="0.25">
      <c r="A49" s="386" t="s">
        <v>99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3"/>
      <c r="Z49" s="343"/>
    </row>
    <row r="50" spans="1:53" ht="14.25" hidden="1" customHeight="1" x14ac:dyDescent="0.25">
      <c r="A50" s="366" t="s">
        <v>100</v>
      </c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44"/>
      <c r="Z50" s="34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1"/>
      <c r="P51" s="361"/>
      <c r="Q51" s="361"/>
      <c r="R51" s="353"/>
      <c r="S51" s="34"/>
      <c r="T51" s="34"/>
      <c r="U51" s="35" t="s">
        <v>65</v>
      </c>
      <c r="V51" s="348">
        <v>40</v>
      </c>
      <c r="W51" s="349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1"/>
      <c r="P52" s="361"/>
      <c r="Q52" s="361"/>
      <c r="R52" s="353"/>
      <c r="S52" s="34"/>
      <c r="T52" s="34"/>
      <c r="U52" s="35" t="s">
        <v>65</v>
      </c>
      <c r="V52" s="348">
        <v>157.5</v>
      </c>
      <c r="W52" s="349">
        <f>IFERROR(IF(V52="",0,CEILING((V52/$H52),1)*$H52),"")</f>
        <v>159.30000000000001</v>
      </c>
      <c r="X52" s="36">
        <f>IFERROR(IF(W52=0,"",ROUNDUP(W52/H52,0)*0.00753),"")</f>
        <v>0.44427</v>
      </c>
      <c r="Y52" s="56"/>
      <c r="Z52" s="57"/>
      <c r="AD52" s="58"/>
      <c r="BA52" s="72" t="s">
        <v>1</v>
      </c>
    </row>
    <row r="53" spans="1:53" x14ac:dyDescent="0.2">
      <c r="A53" s="357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9"/>
      <c r="N53" s="354" t="s">
        <v>66</v>
      </c>
      <c r="O53" s="355"/>
      <c r="P53" s="355"/>
      <c r="Q53" s="355"/>
      <c r="R53" s="355"/>
      <c r="S53" s="355"/>
      <c r="T53" s="356"/>
      <c r="U53" s="37" t="s">
        <v>67</v>
      </c>
      <c r="V53" s="350">
        <f>IFERROR(V51/H51,"0")+IFERROR(V52/H52,"0")</f>
        <v>62.037037037037031</v>
      </c>
      <c r="W53" s="350">
        <f>IFERROR(W51/H51,"0")+IFERROR(W52/H52,"0")</f>
        <v>63</v>
      </c>
      <c r="X53" s="350">
        <f>IFERROR(IF(X51="",0,X51),"0")+IFERROR(IF(X52="",0,X52),"0")</f>
        <v>0.53127000000000002</v>
      </c>
      <c r="Y53" s="351"/>
      <c r="Z53" s="351"/>
    </row>
    <row r="54" spans="1:53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9"/>
      <c r="N54" s="354" t="s">
        <v>66</v>
      </c>
      <c r="O54" s="355"/>
      <c r="P54" s="355"/>
      <c r="Q54" s="355"/>
      <c r="R54" s="355"/>
      <c r="S54" s="355"/>
      <c r="T54" s="356"/>
      <c r="U54" s="37" t="s">
        <v>65</v>
      </c>
      <c r="V54" s="350">
        <f>IFERROR(SUM(V51:V52),"0")</f>
        <v>197.5</v>
      </c>
      <c r="W54" s="350">
        <f>IFERROR(SUM(W51:W52),"0")</f>
        <v>202.5</v>
      </c>
      <c r="X54" s="37"/>
      <c r="Y54" s="351"/>
      <c r="Z54" s="351"/>
    </row>
    <row r="55" spans="1:53" ht="16.5" hidden="1" customHeight="1" x14ac:dyDescent="0.25">
      <c r="A55" s="386" t="s">
        <v>107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3"/>
      <c r="Z55" s="343"/>
    </row>
    <row r="56" spans="1:53" ht="14.25" hidden="1" customHeight="1" x14ac:dyDescent="0.25">
      <c r="A56" s="366" t="s">
        <v>108</v>
      </c>
      <c r="B56" s="358"/>
      <c r="C56" s="358"/>
      <c r="D56" s="358"/>
      <c r="E56" s="358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358"/>
      <c r="S56" s="358"/>
      <c r="T56" s="358"/>
      <c r="U56" s="358"/>
      <c r="V56" s="358"/>
      <c r="W56" s="358"/>
      <c r="X56" s="358"/>
      <c r="Y56" s="344"/>
      <c r="Z56" s="34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53"/>
      <c r="S57" s="34"/>
      <c r="T57" s="34"/>
      <c r="U57" s="35" t="s">
        <v>65</v>
      </c>
      <c r="V57" s="348">
        <v>250</v>
      </c>
      <c r="W57" s="349">
        <f>IFERROR(IF(V57="",0,CEILING((V57/$H57),1)*$H57),"")</f>
        <v>259.20000000000005</v>
      </c>
      <c r="X57" s="36">
        <f>IFERROR(IF(W57=0,"",ROUNDUP(W57/H57,0)*0.02175),"")</f>
        <v>0.52200000000000002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1"/>
      <c r="P58" s="361"/>
      <c r="Q58" s="361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1"/>
      <c r="P59" s="361"/>
      <c r="Q59" s="361"/>
      <c r="R59" s="353"/>
      <c r="S59" s="34"/>
      <c r="T59" s="34"/>
      <c r="U59" s="35" t="s">
        <v>65</v>
      </c>
      <c r="V59" s="348">
        <v>360</v>
      </c>
      <c r="W59" s="349">
        <f>IFERROR(IF(V59="",0,CEILING((V59/$H59),1)*$H59),"")</f>
        <v>360</v>
      </c>
      <c r="X59" s="36">
        <f>IFERROR(IF(W59=0,"",ROUNDUP(W59/H59,0)*0.00937),"")</f>
        <v>0.74960000000000004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7" t="s">
        <v>117</v>
      </c>
      <c r="O60" s="361"/>
      <c r="P60" s="361"/>
      <c r="Q60" s="361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7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9"/>
      <c r="N61" s="354" t="s">
        <v>66</v>
      </c>
      <c r="O61" s="355"/>
      <c r="P61" s="355"/>
      <c r="Q61" s="355"/>
      <c r="R61" s="355"/>
      <c r="S61" s="355"/>
      <c r="T61" s="356"/>
      <c r="U61" s="37" t="s">
        <v>67</v>
      </c>
      <c r="V61" s="350">
        <f>IFERROR(V57/H57,"0")+IFERROR(V58/H58,"0")+IFERROR(V59/H59,"0")+IFERROR(V60/H60,"0")</f>
        <v>103.14814814814815</v>
      </c>
      <c r="W61" s="350">
        <f>IFERROR(W57/H57,"0")+IFERROR(W58/H58,"0")+IFERROR(W59/H59,"0")+IFERROR(W60/H60,"0")</f>
        <v>104</v>
      </c>
      <c r="X61" s="350">
        <f>IFERROR(IF(X57="",0,X57),"0")+IFERROR(IF(X58="",0,X58),"0")+IFERROR(IF(X59="",0,X59),"0")+IFERROR(IF(X60="",0,X60),"0")</f>
        <v>1.2716000000000001</v>
      </c>
      <c r="Y61" s="351"/>
      <c r="Z61" s="351"/>
    </row>
    <row r="62" spans="1:53" x14ac:dyDescent="0.2">
      <c r="A62" s="358"/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9"/>
      <c r="N62" s="354" t="s">
        <v>66</v>
      </c>
      <c r="O62" s="355"/>
      <c r="P62" s="355"/>
      <c r="Q62" s="355"/>
      <c r="R62" s="355"/>
      <c r="S62" s="355"/>
      <c r="T62" s="356"/>
      <c r="U62" s="37" t="s">
        <v>65</v>
      </c>
      <c r="V62" s="350">
        <f>IFERROR(SUM(V57:V60),"0")</f>
        <v>610</v>
      </c>
      <c r="W62" s="350">
        <f>IFERROR(SUM(W57:W60),"0")</f>
        <v>619.20000000000005</v>
      </c>
      <c r="X62" s="37"/>
      <c r="Y62" s="351"/>
      <c r="Z62" s="351"/>
    </row>
    <row r="63" spans="1:53" ht="16.5" hidden="1" customHeight="1" x14ac:dyDescent="0.25">
      <c r="A63" s="386" t="s">
        <v>98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3"/>
      <c r="Z63" s="343"/>
    </row>
    <row r="64" spans="1:53" ht="14.25" hidden="1" customHeight="1" x14ac:dyDescent="0.25">
      <c r="A64" s="366" t="s">
        <v>108</v>
      </c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8"/>
      <c r="P64" s="358"/>
      <c r="Q64" s="358"/>
      <c r="R64" s="358"/>
      <c r="S64" s="358"/>
      <c r="T64" s="358"/>
      <c r="U64" s="358"/>
      <c r="V64" s="358"/>
      <c r="W64" s="358"/>
      <c r="X64" s="358"/>
      <c r="Y64" s="344"/>
      <c r="Z64" s="344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1"/>
      <c r="P65" s="361"/>
      <c r="Q65" s="361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4301011540</v>
      </c>
      <c r="D66" s="352">
        <v>4607091385670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103</v>
      </c>
      <c r="L66" s="33" t="s">
        <v>122</v>
      </c>
      <c r="M66" s="32">
        <v>50</v>
      </c>
      <c r="N66" s="6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1"/>
      <c r="P66" s="361"/>
      <c r="Q66" s="361"/>
      <c r="R66" s="353"/>
      <c r="S66" s="34"/>
      <c r="T66" s="34"/>
      <c r="U66" s="35" t="s">
        <v>65</v>
      </c>
      <c r="V66" s="348">
        <v>60</v>
      </c>
      <c r="W66" s="349">
        <f t="shared" si="2"/>
        <v>67.199999999999989</v>
      </c>
      <c r="X66" s="36">
        <f t="shared" si="3"/>
        <v>0.1305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123</v>
      </c>
      <c r="C67" s="31">
        <v>4301011380</v>
      </c>
      <c r="D67" s="352">
        <v>4607091385670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61"/>
      <c r="P67" s="361"/>
      <c r="Q67" s="361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1"/>
      <c r="P68" s="361"/>
      <c r="Q68" s="361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1"/>
      <c r="P69" s="361"/>
      <c r="Q69" s="361"/>
      <c r="R69" s="353"/>
      <c r="S69" s="34"/>
      <c r="T69" s="34"/>
      <c r="U69" s="35" t="s">
        <v>65</v>
      </c>
      <c r="V69" s="348">
        <v>400</v>
      </c>
      <c r="W69" s="349">
        <f t="shared" si="2"/>
        <v>410.40000000000003</v>
      </c>
      <c r="X69" s="36">
        <f t="shared" si="3"/>
        <v>0.8264999999999999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4301011514</v>
      </c>
      <c r="D70" s="352">
        <v>4680115882133</v>
      </c>
      <c r="E70" s="353"/>
      <c r="F70" s="347">
        <v>1.35</v>
      </c>
      <c r="G70" s="32">
        <v>8</v>
      </c>
      <c r="H70" s="347">
        <v>10.8</v>
      </c>
      <c r="I70" s="34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7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4301011703</v>
      </c>
      <c r="D71" s="352">
        <v>4680115882133</v>
      </c>
      <c r="E71" s="353"/>
      <c r="F71" s="347">
        <v>1.4</v>
      </c>
      <c r="G71" s="32">
        <v>8</v>
      </c>
      <c r="H71" s="347">
        <v>11.2</v>
      </c>
      <c r="I71" s="34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61"/>
      <c r="P71" s="361"/>
      <c r="Q71" s="361"/>
      <c r="R71" s="353"/>
      <c r="S71" s="34"/>
      <c r="T71" s="34"/>
      <c r="U71" s="35" t="s">
        <v>65</v>
      </c>
      <c r="V71" s="348">
        <v>50</v>
      </c>
      <c r="W71" s="349">
        <f t="shared" si="2"/>
        <v>56</v>
      </c>
      <c r="X71" s="36">
        <f t="shared" si="3"/>
        <v>0.10874999999999999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1"/>
      <c r="P72" s="361"/>
      <c r="Q72" s="361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4301011565</v>
      </c>
      <c r="D73" s="352">
        <v>4680115882539</v>
      </c>
      <c r="E73" s="353"/>
      <c r="F73" s="347">
        <v>0.37</v>
      </c>
      <c r="G73" s="32">
        <v>10</v>
      </c>
      <c r="H73" s="347">
        <v>3.7</v>
      </c>
      <c r="I73" s="347">
        <v>3.94</v>
      </c>
      <c r="J73" s="32">
        <v>120</v>
      </c>
      <c r="K73" s="32" t="s">
        <v>63</v>
      </c>
      <c r="L73" s="33" t="s">
        <v>122</v>
      </c>
      <c r="M73" s="32">
        <v>50</v>
      </c>
      <c r="N73" s="3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1"/>
      <c r="P73" s="361"/>
      <c r="Q73" s="361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4301011382</v>
      </c>
      <c r="D74" s="352">
        <v>4607091385687</v>
      </c>
      <c r="E74" s="353"/>
      <c r="F74" s="347">
        <v>0.4</v>
      </c>
      <c r="G74" s="32">
        <v>10</v>
      </c>
      <c r="H74" s="347">
        <v>4</v>
      </c>
      <c r="I74" s="347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61"/>
      <c r="P74" s="361"/>
      <c r="Q74" s="361"/>
      <c r="R74" s="353"/>
      <c r="S74" s="34"/>
      <c r="T74" s="34"/>
      <c r="U74" s="35" t="s">
        <v>65</v>
      </c>
      <c r="V74" s="348">
        <v>200</v>
      </c>
      <c r="W74" s="349">
        <f t="shared" si="2"/>
        <v>200</v>
      </c>
      <c r="X74" s="36">
        <f t="shared" si="4"/>
        <v>0.46849999999999997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1"/>
      <c r="P75" s="361"/>
      <c r="Q75" s="361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1"/>
      <c r="P76" s="361"/>
      <c r="Q76" s="361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3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1"/>
      <c r="P77" s="361"/>
      <c r="Q77" s="361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122</v>
      </c>
      <c r="M78" s="32">
        <v>50</v>
      </c>
      <c r="N78" s="4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1"/>
      <c r="P78" s="361"/>
      <c r="Q78" s="361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1"/>
      <c r="P79" s="361"/>
      <c r="Q79" s="361"/>
      <c r="R79" s="353"/>
      <c r="S79" s="34"/>
      <c r="T79" s="34"/>
      <c r="U79" s="35" t="s">
        <v>65</v>
      </c>
      <c r="V79" s="348">
        <v>360</v>
      </c>
      <c r="W79" s="349">
        <f t="shared" si="2"/>
        <v>360</v>
      </c>
      <c r="X79" s="36">
        <f t="shared" si="4"/>
        <v>0.74960000000000004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1"/>
      <c r="P80" s="361"/>
      <c r="Q80" s="361"/>
      <c r="R80" s="353"/>
      <c r="S80" s="34"/>
      <c r="T80" s="34"/>
      <c r="U80" s="35" t="s">
        <v>65</v>
      </c>
      <c r="V80" s="348">
        <v>44</v>
      </c>
      <c r="W80" s="349">
        <f t="shared" si="2"/>
        <v>44.800000000000004</v>
      </c>
      <c r="X80" s="36">
        <f>IFERROR(IF(W80=0,"",ROUNDUP(W80/H80,0)*0.00753),"")</f>
        <v>0.10542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1"/>
      <c r="P81" s="361"/>
      <c r="Q81" s="361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1"/>
      <c r="P82" s="361"/>
      <c r="Q82" s="361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122</v>
      </c>
      <c r="M83" s="32">
        <v>50</v>
      </c>
      <c r="N83" s="6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1"/>
      <c r="P83" s="361"/>
      <c r="Q83" s="361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122</v>
      </c>
      <c r="M84" s="32">
        <v>50</v>
      </c>
      <c r="N84" s="7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1"/>
      <c r="P84" s="361"/>
      <c r="Q84" s="361"/>
      <c r="R84" s="353"/>
      <c r="S84" s="34"/>
      <c r="T84" s="34"/>
      <c r="U84" s="35" t="s">
        <v>65</v>
      </c>
      <c r="V84" s="348">
        <v>540</v>
      </c>
      <c r="W84" s="349">
        <f t="shared" si="2"/>
        <v>540</v>
      </c>
      <c r="X84" s="36">
        <f>IFERROR(IF(W84=0,"",ROUNDUP(W84/H84,0)*0.00937),"")</f>
        <v>1.1244000000000001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122</v>
      </c>
      <c r="M85" s="32">
        <v>50</v>
      </c>
      <c r="N85" s="7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1"/>
      <c r="P85" s="361"/>
      <c r="Q85" s="361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7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9"/>
      <c r="N86" s="354" t="s">
        <v>66</v>
      </c>
      <c r="O86" s="355"/>
      <c r="P86" s="355"/>
      <c r="Q86" s="355"/>
      <c r="R86" s="355"/>
      <c r="S86" s="355"/>
      <c r="T86" s="356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310.60846560846562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313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3.5136699999999998</v>
      </c>
      <c r="Y86" s="351"/>
      <c r="Z86" s="351"/>
    </row>
    <row r="87" spans="1:53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9"/>
      <c r="N87" s="354" t="s">
        <v>66</v>
      </c>
      <c r="O87" s="355"/>
      <c r="P87" s="355"/>
      <c r="Q87" s="355"/>
      <c r="R87" s="355"/>
      <c r="S87" s="355"/>
      <c r="T87" s="356"/>
      <c r="U87" s="37" t="s">
        <v>65</v>
      </c>
      <c r="V87" s="350">
        <f>IFERROR(SUM(V65:V85),"0")</f>
        <v>1654</v>
      </c>
      <c r="W87" s="350">
        <f>IFERROR(SUM(W65:W85),"0")</f>
        <v>1678.3999999999999</v>
      </c>
      <c r="X87" s="37"/>
      <c r="Y87" s="351"/>
      <c r="Z87" s="351"/>
    </row>
    <row r="88" spans="1:53" ht="14.25" hidden="1" customHeight="1" x14ac:dyDescent="0.25">
      <c r="A88" s="366" t="s">
        <v>100</v>
      </c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8"/>
      <c r="M88" s="358"/>
      <c r="N88" s="358"/>
      <c r="O88" s="358"/>
      <c r="P88" s="358"/>
      <c r="Q88" s="358"/>
      <c r="R88" s="358"/>
      <c r="S88" s="358"/>
      <c r="T88" s="358"/>
      <c r="U88" s="358"/>
      <c r="V88" s="358"/>
      <c r="W88" s="358"/>
      <c r="X88" s="358"/>
      <c r="Y88" s="344"/>
      <c r="Z88" s="344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1"/>
      <c r="P89" s="361"/>
      <c r="Q89" s="361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7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122</v>
      </c>
      <c r="M91" s="32">
        <v>50</v>
      </c>
      <c r="N91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7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9"/>
      <c r="N93" s="354" t="s">
        <v>66</v>
      </c>
      <c r="O93" s="355"/>
      <c r="P93" s="355"/>
      <c r="Q93" s="355"/>
      <c r="R93" s="355"/>
      <c r="S93" s="355"/>
      <c r="T93" s="356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58"/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9"/>
      <c r="N94" s="354" t="s">
        <v>66</v>
      </c>
      <c r="O94" s="355"/>
      <c r="P94" s="355"/>
      <c r="Q94" s="355"/>
      <c r="R94" s="355"/>
      <c r="S94" s="355"/>
      <c r="T94" s="356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6" t="s">
        <v>60</v>
      </c>
      <c r="B95" s="358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44"/>
      <c r="Z95" s="344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3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3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53"/>
      <c r="S103" s="34"/>
      <c r="T103" s="34"/>
      <c r="U103" s="35" t="s">
        <v>65</v>
      </c>
      <c r="V103" s="348">
        <v>35</v>
      </c>
      <c r="W103" s="349">
        <f t="shared" si="5"/>
        <v>36.4</v>
      </c>
      <c r="X103" s="36">
        <f>IFERROR(IF(W103=0,"",ROUNDUP(W103/H103,0)*0.00753),"")</f>
        <v>9.7890000000000005E-2</v>
      </c>
      <c r="Y103" s="56"/>
      <c r="Z103" s="57"/>
      <c r="AD103" s="58"/>
      <c r="BA103" s="109" t="s">
        <v>1</v>
      </c>
    </row>
    <row r="104" spans="1:53" x14ac:dyDescent="0.2">
      <c r="A104" s="357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9"/>
      <c r="N104" s="354" t="s">
        <v>66</v>
      </c>
      <c r="O104" s="355"/>
      <c r="P104" s="355"/>
      <c r="Q104" s="355"/>
      <c r="R104" s="355"/>
      <c r="S104" s="355"/>
      <c r="T104" s="356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12.5</v>
      </c>
      <c r="W104" s="350">
        <f>IFERROR(W96/H96,"0")+IFERROR(W97/H97,"0")+IFERROR(W98/H98,"0")+IFERROR(W99/H99,"0")+IFERROR(W100/H100,"0")+IFERROR(W101/H101,"0")+IFERROR(W102/H102,"0")+IFERROR(W103/H103,"0")</f>
        <v>13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9.7890000000000005E-2</v>
      </c>
      <c r="Y104" s="351"/>
      <c r="Z104" s="351"/>
    </row>
    <row r="105" spans="1:53" x14ac:dyDescent="0.2">
      <c r="A105" s="358"/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9"/>
      <c r="N105" s="354" t="s">
        <v>66</v>
      </c>
      <c r="O105" s="355"/>
      <c r="P105" s="355"/>
      <c r="Q105" s="355"/>
      <c r="R105" s="355"/>
      <c r="S105" s="355"/>
      <c r="T105" s="356"/>
      <c r="U105" s="37" t="s">
        <v>65</v>
      </c>
      <c r="V105" s="350">
        <f>IFERROR(SUM(V96:V103),"0")</f>
        <v>35</v>
      </c>
      <c r="W105" s="350">
        <f>IFERROR(SUM(W96:W103),"0")</f>
        <v>36.4</v>
      </c>
      <c r="X105" s="37"/>
      <c r="Y105" s="351"/>
      <c r="Z105" s="351"/>
    </row>
    <row r="106" spans="1:53" ht="14.25" hidden="1" customHeight="1" x14ac:dyDescent="0.25">
      <c r="A106" s="366" t="s">
        <v>68</v>
      </c>
      <c r="B106" s="358"/>
      <c r="C106" s="358"/>
      <c r="D106" s="358"/>
      <c r="E106" s="358"/>
      <c r="F106" s="358"/>
      <c r="G106" s="358"/>
      <c r="H106" s="358"/>
      <c r="I106" s="358"/>
      <c r="J106" s="358"/>
      <c r="K106" s="358"/>
      <c r="L106" s="358"/>
      <c r="M106" s="358"/>
      <c r="N106" s="358"/>
      <c r="O106" s="358"/>
      <c r="P106" s="358"/>
      <c r="Q106" s="358"/>
      <c r="R106" s="358"/>
      <c r="S106" s="358"/>
      <c r="T106" s="358"/>
      <c r="U106" s="358"/>
      <c r="V106" s="358"/>
      <c r="W106" s="358"/>
      <c r="X106" s="358"/>
      <c r="Y106" s="344"/>
      <c r="Z106" s="344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52">
        <v>4607091386967</v>
      </c>
      <c r="E107" s="353"/>
      <c r="F107" s="347">
        <v>1.35</v>
      </c>
      <c r="G107" s="32">
        <v>6</v>
      </c>
      <c r="H107" s="347">
        <v>8.1</v>
      </c>
      <c r="I107" s="347">
        <v>8.6639999999999997</v>
      </c>
      <c r="J107" s="32">
        <v>56</v>
      </c>
      <c r="K107" s="32" t="s">
        <v>103</v>
      </c>
      <c r="L107" s="33" t="s">
        <v>122</v>
      </c>
      <c r="M107" s="32">
        <v>45</v>
      </c>
      <c r="N107" s="64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2">
        <v>4607091386967</v>
      </c>
      <c r="E108" s="353"/>
      <c r="F108" s="347">
        <v>1.4</v>
      </c>
      <c r="G108" s="32">
        <v>6</v>
      </c>
      <c r="H108" s="347">
        <v>8.4</v>
      </c>
      <c r="I108" s="347">
        <v>8.9640000000000004</v>
      </c>
      <c r="J108" s="32">
        <v>56</v>
      </c>
      <c r="K108" s="32" t="s">
        <v>103</v>
      </c>
      <c r="L108" s="33" t="s">
        <v>64</v>
      </c>
      <c r="M108" s="32">
        <v>45</v>
      </c>
      <c r="N108" s="5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53"/>
      <c r="S108" s="34"/>
      <c r="T108" s="34"/>
      <c r="U108" s="35" t="s">
        <v>65</v>
      </c>
      <c r="V108" s="348">
        <v>120</v>
      </c>
      <c r="W108" s="349">
        <f t="shared" si="6"/>
        <v>126</v>
      </c>
      <c r="X108" s="36">
        <f>IFERROR(IF(W108=0,"",ROUNDUP(W108/H108,0)*0.02175),"")</f>
        <v>0.32624999999999998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1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53"/>
      <c r="S109" s="34"/>
      <c r="T109" s="34"/>
      <c r="U109" s="35" t="s">
        <v>65</v>
      </c>
      <c r="V109" s="348">
        <v>60</v>
      </c>
      <c r="W109" s="349">
        <f t="shared" si="6"/>
        <v>67.2</v>
      </c>
      <c r="X109" s="36">
        <f>IFERROR(IF(W109=0,"",ROUNDUP(W109/H109,0)*0.02175),"")</f>
        <v>0.17399999999999999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190</v>
      </c>
      <c r="C111" s="31">
        <v>4301051648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2" t="s">
        <v>191</v>
      </c>
      <c r="O111" s="361"/>
      <c r="P111" s="361"/>
      <c r="Q111" s="361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1"/>
      <c r="P112" s="361"/>
      <c r="Q112" s="361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1"/>
      <c r="P113" s="361"/>
      <c r="Q113" s="361"/>
      <c r="R113" s="353"/>
      <c r="S113" s="34"/>
      <c r="T113" s="34"/>
      <c r="U113" s="35" t="s">
        <v>65</v>
      </c>
      <c r="V113" s="348">
        <v>56.1</v>
      </c>
      <c r="W113" s="349">
        <f t="shared" si="6"/>
        <v>58.080000000000005</v>
      </c>
      <c r="X113" s="36">
        <f>IFERROR(IF(W113=0,"",ROUNDUP(W113/H113,0)*0.00753),"")</f>
        <v>0.16566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122</v>
      </c>
      <c r="M114" s="32">
        <v>45</v>
      </c>
      <c r="N114" s="6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1"/>
      <c r="P114" s="361"/>
      <c r="Q114" s="361"/>
      <c r="R114" s="353"/>
      <c r="S114" s="34"/>
      <c r="T114" s="34"/>
      <c r="U114" s="35" t="s">
        <v>65</v>
      </c>
      <c r="V114" s="348">
        <v>540</v>
      </c>
      <c r="W114" s="349">
        <f t="shared" si="6"/>
        <v>540</v>
      </c>
      <c r="X114" s="36">
        <f>IFERROR(IF(W114=0,"",ROUNDUP(W114/H114,0)*0.00753),"")</f>
        <v>1.506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122</v>
      </c>
      <c r="M115" s="32">
        <v>45</v>
      </c>
      <c r="N115" s="5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1"/>
      <c r="P115" s="361"/>
      <c r="Q115" s="361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122</v>
      </c>
      <c r="M116" s="32">
        <v>45</v>
      </c>
      <c r="N116" s="47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1"/>
      <c r="P116" s="361"/>
      <c r="Q116" s="361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1"/>
      <c r="P117" s="361"/>
      <c r="Q117" s="361"/>
      <c r="R117" s="353"/>
      <c r="S117" s="34"/>
      <c r="T117" s="34"/>
      <c r="U117" s="35" t="s">
        <v>65</v>
      </c>
      <c r="V117" s="348">
        <v>15</v>
      </c>
      <c r="W117" s="349">
        <f t="shared" si="6"/>
        <v>15</v>
      </c>
      <c r="X117" s="36">
        <f>IFERROR(IF(W117=0,"",ROUNDUP(W117/H117,0)*0.00753),"")</f>
        <v>3.7650000000000003E-2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1"/>
      <c r="P118" s="361"/>
      <c r="Q118" s="361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7"/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9"/>
      <c r="N119" s="354" t="s">
        <v>66</v>
      </c>
      <c r="O119" s="355"/>
      <c r="P119" s="355"/>
      <c r="Q119" s="355"/>
      <c r="R119" s="355"/>
      <c r="S119" s="355"/>
      <c r="T119" s="356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247.67857142857144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250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2.2095600000000002</v>
      </c>
      <c r="Y119" s="351"/>
      <c r="Z119" s="351"/>
    </row>
    <row r="120" spans="1:53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9"/>
      <c r="N120" s="354" t="s">
        <v>66</v>
      </c>
      <c r="O120" s="355"/>
      <c r="P120" s="355"/>
      <c r="Q120" s="355"/>
      <c r="R120" s="355"/>
      <c r="S120" s="355"/>
      <c r="T120" s="356"/>
      <c r="U120" s="37" t="s">
        <v>65</v>
      </c>
      <c r="V120" s="350">
        <f>IFERROR(SUM(V107:V118),"0")</f>
        <v>791.1</v>
      </c>
      <c r="W120" s="350">
        <f>IFERROR(SUM(W107:W118),"0")</f>
        <v>806.28</v>
      </c>
      <c r="X120" s="37"/>
      <c r="Y120" s="351"/>
      <c r="Z120" s="351"/>
    </row>
    <row r="121" spans="1:53" ht="14.25" hidden="1" customHeight="1" x14ac:dyDescent="0.25">
      <c r="A121" s="366" t="s">
        <v>205</v>
      </c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8"/>
      <c r="P121" s="358"/>
      <c r="Q121" s="358"/>
      <c r="R121" s="358"/>
      <c r="S121" s="358"/>
      <c r="T121" s="358"/>
      <c r="U121" s="358"/>
      <c r="V121" s="358"/>
      <c r="W121" s="358"/>
      <c r="X121" s="358"/>
      <c r="Y121" s="344"/>
      <c r="Z121" s="344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1"/>
      <c r="P122" s="361"/>
      <c r="Q122" s="361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4301060350</v>
      </c>
      <c r="D123" s="352">
        <v>4680115881532</v>
      </c>
      <c r="E123" s="353"/>
      <c r="F123" s="347">
        <v>1.35</v>
      </c>
      <c r="G123" s="32">
        <v>6</v>
      </c>
      <c r="H123" s="347">
        <v>8.1</v>
      </c>
      <c r="I123" s="347">
        <v>8.58</v>
      </c>
      <c r="J123" s="32">
        <v>56</v>
      </c>
      <c r="K123" s="32" t="s">
        <v>103</v>
      </c>
      <c r="L123" s="33" t="s">
        <v>122</v>
      </c>
      <c r="M123" s="32">
        <v>30</v>
      </c>
      <c r="N123" s="5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1"/>
      <c r="P123" s="361"/>
      <c r="Q123" s="361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4301060366</v>
      </c>
      <c r="D124" s="352">
        <v>4680115881532</v>
      </c>
      <c r="E124" s="353"/>
      <c r="F124" s="347">
        <v>1.3</v>
      </c>
      <c r="G124" s="32">
        <v>6</v>
      </c>
      <c r="H124" s="347">
        <v>7.8</v>
      </c>
      <c r="I124" s="347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5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1"/>
      <c r="P124" s="361"/>
      <c r="Q124" s="361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211</v>
      </c>
      <c r="C125" s="31">
        <v>4301060371</v>
      </c>
      <c r="D125" s="352">
        <v>4680115881532</v>
      </c>
      <c r="E125" s="353"/>
      <c r="F125" s="347">
        <v>1.4</v>
      </c>
      <c r="G125" s="32">
        <v>6</v>
      </c>
      <c r="H125" s="347">
        <v>8.4</v>
      </c>
      <c r="I125" s="347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47" t="s">
        <v>212</v>
      </c>
      <c r="O125" s="361"/>
      <c r="P125" s="361"/>
      <c r="Q125" s="361"/>
      <c r="R125" s="353"/>
      <c r="S125" s="34"/>
      <c r="T125" s="34"/>
      <c r="U125" s="35" t="s">
        <v>65</v>
      </c>
      <c r="V125" s="348">
        <v>70</v>
      </c>
      <c r="W125" s="349">
        <f t="shared" si="7"/>
        <v>75.600000000000009</v>
      </c>
      <c r="X125" s="36">
        <f>IFERROR(IF(W125=0,"",ROUNDUP(W125/H125,0)*0.02175),"")</f>
        <v>0.19574999999999998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1"/>
      <c r="P126" s="361"/>
      <c r="Q126" s="361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1"/>
      <c r="P127" s="361"/>
      <c r="Q127" s="361"/>
      <c r="R127" s="353"/>
      <c r="S127" s="34"/>
      <c r="T127" s="34"/>
      <c r="U127" s="35" t="s">
        <v>65</v>
      </c>
      <c r="V127" s="348">
        <v>33</v>
      </c>
      <c r="W127" s="349">
        <f t="shared" si="7"/>
        <v>33.659999999999997</v>
      </c>
      <c r="X127" s="36">
        <f>IFERROR(IF(W127=0,"",ROUNDUP(W127/H127,0)*0.00753),"")</f>
        <v>0.12801000000000001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122</v>
      </c>
      <c r="M128" s="32">
        <v>30</v>
      </c>
      <c r="N128" s="4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1"/>
      <c r="P128" s="361"/>
      <c r="Q128" s="361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7"/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9"/>
      <c r="N129" s="354" t="s">
        <v>66</v>
      </c>
      <c r="O129" s="355"/>
      <c r="P129" s="355"/>
      <c r="Q129" s="355"/>
      <c r="R129" s="355"/>
      <c r="S129" s="355"/>
      <c r="T129" s="356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25</v>
      </c>
      <c r="W129" s="350">
        <f>IFERROR(W122/H122,"0")+IFERROR(W123/H123,"0")+IFERROR(W124/H124,"0")+IFERROR(W125/H125,"0")+IFERROR(W126/H126,"0")+IFERROR(W127/H127,"0")+IFERROR(W128/H128,"0")</f>
        <v>26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0.32375999999999999</v>
      </c>
      <c r="Y129" s="351"/>
      <c r="Z129" s="351"/>
    </row>
    <row r="130" spans="1:53" x14ac:dyDescent="0.2">
      <c r="A130" s="358"/>
      <c r="B130" s="358"/>
      <c r="C130" s="358"/>
      <c r="D130" s="358"/>
      <c r="E130" s="358"/>
      <c r="F130" s="358"/>
      <c r="G130" s="358"/>
      <c r="H130" s="358"/>
      <c r="I130" s="358"/>
      <c r="J130" s="358"/>
      <c r="K130" s="358"/>
      <c r="L130" s="358"/>
      <c r="M130" s="359"/>
      <c r="N130" s="354" t="s">
        <v>66</v>
      </c>
      <c r="O130" s="355"/>
      <c r="P130" s="355"/>
      <c r="Q130" s="355"/>
      <c r="R130" s="355"/>
      <c r="S130" s="355"/>
      <c r="T130" s="356"/>
      <c r="U130" s="37" t="s">
        <v>65</v>
      </c>
      <c r="V130" s="350">
        <f>IFERROR(SUM(V122:V128),"0")</f>
        <v>103</v>
      </c>
      <c r="W130" s="350">
        <f>IFERROR(SUM(W122:W128),"0")</f>
        <v>109.26</v>
      </c>
      <c r="X130" s="37"/>
      <c r="Y130" s="351"/>
      <c r="Z130" s="351"/>
    </row>
    <row r="131" spans="1:53" ht="16.5" hidden="1" customHeight="1" x14ac:dyDescent="0.25">
      <c r="A131" s="386" t="s">
        <v>219</v>
      </c>
      <c r="B131" s="358"/>
      <c r="C131" s="358"/>
      <c r="D131" s="358"/>
      <c r="E131" s="358"/>
      <c r="F131" s="358"/>
      <c r="G131" s="358"/>
      <c r="H131" s="358"/>
      <c r="I131" s="358"/>
      <c r="J131" s="358"/>
      <c r="K131" s="358"/>
      <c r="L131" s="358"/>
      <c r="M131" s="358"/>
      <c r="N131" s="358"/>
      <c r="O131" s="358"/>
      <c r="P131" s="358"/>
      <c r="Q131" s="358"/>
      <c r="R131" s="358"/>
      <c r="S131" s="358"/>
      <c r="T131" s="358"/>
      <c r="U131" s="358"/>
      <c r="V131" s="358"/>
      <c r="W131" s="358"/>
      <c r="X131" s="358"/>
      <c r="Y131" s="343"/>
      <c r="Z131" s="343"/>
    </row>
    <row r="132" spans="1:53" ht="14.25" hidden="1" customHeight="1" x14ac:dyDescent="0.25">
      <c r="A132" s="366" t="s">
        <v>68</v>
      </c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8"/>
      <c r="P132" s="358"/>
      <c r="Q132" s="358"/>
      <c r="R132" s="358"/>
      <c r="S132" s="358"/>
      <c r="T132" s="358"/>
      <c r="U132" s="358"/>
      <c r="V132" s="358"/>
      <c r="W132" s="358"/>
      <c r="X132" s="358"/>
      <c r="Y132" s="344"/>
      <c r="Z132" s="344"/>
    </row>
    <row r="133" spans="1:53" ht="27" hidden="1" customHeight="1" x14ac:dyDescent="0.25">
      <c r="A133" s="54" t="s">
        <v>220</v>
      </c>
      <c r="B133" s="54" t="s">
        <v>221</v>
      </c>
      <c r="C133" s="31">
        <v>4301051360</v>
      </c>
      <c r="D133" s="352">
        <v>4607091385168</v>
      </c>
      <c r="E133" s="353"/>
      <c r="F133" s="347">
        <v>1.35</v>
      </c>
      <c r="G133" s="32">
        <v>6</v>
      </c>
      <c r="H133" s="347">
        <v>8.1</v>
      </c>
      <c r="I133" s="347">
        <v>8.6579999999999995</v>
      </c>
      <c r="J133" s="32">
        <v>56</v>
      </c>
      <c r="K133" s="32" t="s">
        <v>103</v>
      </c>
      <c r="L133" s="33" t="s">
        <v>122</v>
      </c>
      <c r="M133" s="32">
        <v>45</v>
      </c>
      <c r="N133" s="6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1"/>
      <c r="P133" s="361"/>
      <c r="Q133" s="361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4301051612</v>
      </c>
      <c r="D134" s="352">
        <v>4607091385168</v>
      </c>
      <c r="E134" s="353"/>
      <c r="F134" s="347">
        <v>1.4</v>
      </c>
      <c r="G134" s="32">
        <v>6</v>
      </c>
      <c r="H134" s="347">
        <v>8.4</v>
      </c>
      <c r="I134" s="347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61"/>
      <c r="P134" s="361"/>
      <c r="Q134" s="361"/>
      <c r="R134" s="353"/>
      <c r="S134" s="34"/>
      <c r="T134" s="34"/>
      <c r="U134" s="35" t="s">
        <v>65</v>
      </c>
      <c r="V134" s="348">
        <v>400</v>
      </c>
      <c r="W134" s="349">
        <f>IFERROR(IF(V134="",0,CEILING((V134/$H134),1)*$H134),"")</f>
        <v>403.20000000000005</v>
      </c>
      <c r="X134" s="36">
        <f>IFERROR(IF(W134=0,"",ROUNDUP(W134/H134,0)*0.02175),"")</f>
        <v>1.044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122</v>
      </c>
      <c r="M135" s="32">
        <v>45</v>
      </c>
      <c r="N135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61"/>
      <c r="P135" s="361"/>
      <c r="Q135" s="361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122</v>
      </c>
      <c r="M136" s="32">
        <v>45</v>
      </c>
      <c r="N136" s="69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61"/>
      <c r="P136" s="361"/>
      <c r="Q136" s="361"/>
      <c r="R136" s="353"/>
      <c r="S136" s="34"/>
      <c r="T136" s="34"/>
      <c r="U136" s="35" t="s">
        <v>65</v>
      </c>
      <c r="V136" s="348">
        <v>450</v>
      </c>
      <c r="W136" s="349">
        <f>IFERROR(IF(V136="",0,CEILING((V136/$H136),1)*$H136),"")</f>
        <v>450.90000000000003</v>
      </c>
      <c r="X136" s="36">
        <f>IFERROR(IF(W136=0,"",ROUNDUP(W136/H136,0)*0.00753),"")</f>
        <v>1.2575100000000001</v>
      </c>
      <c r="Y136" s="56"/>
      <c r="Z136" s="57"/>
      <c r="AD136" s="58"/>
      <c r="BA136" s="132" t="s">
        <v>1</v>
      </c>
    </row>
    <row r="137" spans="1:53" x14ac:dyDescent="0.2">
      <c r="A137" s="357"/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9"/>
      <c r="N137" s="354" t="s">
        <v>66</v>
      </c>
      <c r="O137" s="355"/>
      <c r="P137" s="355"/>
      <c r="Q137" s="355"/>
      <c r="R137" s="355"/>
      <c r="S137" s="355"/>
      <c r="T137" s="356"/>
      <c r="U137" s="37" t="s">
        <v>67</v>
      </c>
      <c r="V137" s="350">
        <f>IFERROR(V133/H133,"0")+IFERROR(V134/H134,"0")+IFERROR(V135/H135,"0")+IFERROR(V136/H136,"0")</f>
        <v>214.28571428571428</v>
      </c>
      <c r="W137" s="350">
        <f>IFERROR(W133/H133,"0")+IFERROR(W134/H134,"0")+IFERROR(W135/H135,"0")+IFERROR(W136/H136,"0")</f>
        <v>215</v>
      </c>
      <c r="X137" s="350">
        <f>IFERROR(IF(X133="",0,X133),"0")+IFERROR(IF(X134="",0,X134),"0")+IFERROR(IF(X135="",0,X135),"0")+IFERROR(IF(X136="",0,X136),"0")</f>
        <v>2.3015100000000004</v>
      </c>
      <c r="Y137" s="351"/>
      <c r="Z137" s="351"/>
    </row>
    <row r="138" spans="1:53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9"/>
      <c r="N138" s="354" t="s">
        <v>66</v>
      </c>
      <c r="O138" s="355"/>
      <c r="P138" s="355"/>
      <c r="Q138" s="355"/>
      <c r="R138" s="355"/>
      <c r="S138" s="355"/>
      <c r="T138" s="356"/>
      <c r="U138" s="37" t="s">
        <v>65</v>
      </c>
      <c r="V138" s="350">
        <f>IFERROR(SUM(V133:V136),"0")</f>
        <v>850</v>
      </c>
      <c r="W138" s="350">
        <f>IFERROR(SUM(W133:W136),"0")</f>
        <v>854.10000000000014</v>
      </c>
      <c r="X138" s="37"/>
      <c r="Y138" s="351"/>
      <c r="Z138" s="351"/>
    </row>
    <row r="139" spans="1:53" ht="27.75" hidden="1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hidden="1" customHeight="1" x14ac:dyDescent="0.25">
      <c r="A140" s="386" t="s">
        <v>228</v>
      </c>
      <c r="B140" s="358"/>
      <c r="C140" s="358"/>
      <c r="D140" s="358"/>
      <c r="E140" s="358"/>
      <c r="F140" s="358"/>
      <c r="G140" s="358"/>
      <c r="H140" s="358"/>
      <c r="I140" s="358"/>
      <c r="J140" s="358"/>
      <c r="K140" s="358"/>
      <c r="L140" s="358"/>
      <c r="M140" s="358"/>
      <c r="N140" s="358"/>
      <c r="O140" s="358"/>
      <c r="P140" s="358"/>
      <c r="Q140" s="358"/>
      <c r="R140" s="358"/>
      <c r="S140" s="358"/>
      <c r="T140" s="358"/>
      <c r="U140" s="358"/>
      <c r="V140" s="358"/>
      <c r="W140" s="358"/>
      <c r="X140" s="358"/>
      <c r="Y140" s="343"/>
      <c r="Z140" s="343"/>
    </row>
    <row r="141" spans="1:53" ht="14.25" hidden="1" customHeight="1" x14ac:dyDescent="0.25">
      <c r="A141" s="366" t="s">
        <v>108</v>
      </c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58"/>
      <c r="N141" s="358"/>
      <c r="O141" s="358"/>
      <c r="P141" s="358"/>
      <c r="Q141" s="358"/>
      <c r="R141" s="358"/>
      <c r="S141" s="358"/>
      <c r="T141" s="358"/>
      <c r="U141" s="358"/>
      <c r="V141" s="358"/>
      <c r="W141" s="358"/>
      <c r="X141" s="358"/>
      <c r="Y141" s="344"/>
      <c r="Z141" s="344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122</v>
      </c>
      <c r="M142" s="32">
        <v>35</v>
      </c>
      <c r="N142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61"/>
      <c r="P142" s="361"/>
      <c r="Q142" s="361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7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61"/>
      <c r="P143" s="361"/>
      <c r="Q143" s="361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61"/>
      <c r="P144" s="361"/>
      <c r="Q144" s="361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7"/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9"/>
      <c r="N145" s="354" t="s">
        <v>66</v>
      </c>
      <c r="O145" s="355"/>
      <c r="P145" s="355"/>
      <c r="Q145" s="355"/>
      <c r="R145" s="355"/>
      <c r="S145" s="355"/>
      <c r="T145" s="356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58"/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9"/>
      <c r="N146" s="354" t="s">
        <v>66</v>
      </c>
      <c r="O146" s="355"/>
      <c r="P146" s="355"/>
      <c r="Q146" s="355"/>
      <c r="R146" s="355"/>
      <c r="S146" s="355"/>
      <c r="T146" s="356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86" t="s">
        <v>235</v>
      </c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358"/>
      <c r="N147" s="358"/>
      <c r="O147" s="358"/>
      <c r="P147" s="358"/>
      <c r="Q147" s="358"/>
      <c r="R147" s="358"/>
      <c r="S147" s="358"/>
      <c r="T147" s="358"/>
      <c r="U147" s="358"/>
      <c r="V147" s="358"/>
      <c r="W147" s="358"/>
      <c r="X147" s="358"/>
      <c r="Y147" s="343"/>
      <c r="Z147" s="343"/>
    </row>
    <row r="148" spans="1:53" ht="14.25" hidden="1" customHeight="1" x14ac:dyDescent="0.25">
      <c r="A148" s="366" t="s">
        <v>60</v>
      </c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8"/>
      <c r="P148" s="358"/>
      <c r="Q148" s="358"/>
      <c r="R148" s="358"/>
      <c r="S148" s="358"/>
      <c r="T148" s="358"/>
      <c r="U148" s="358"/>
      <c r="V148" s="358"/>
      <c r="W148" s="358"/>
      <c r="X148" s="358"/>
      <c r="Y148" s="344"/>
      <c r="Z148" s="344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61"/>
      <c r="P149" s="361"/>
      <c r="Q149" s="361"/>
      <c r="R149" s="353"/>
      <c r="S149" s="34"/>
      <c r="T149" s="34"/>
      <c r="U149" s="35" t="s">
        <v>65</v>
      </c>
      <c r="V149" s="348">
        <v>60</v>
      </c>
      <c r="W149" s="349">
        <f t="shared" ref="W149:W157" si="8">IFERROR(IF(V149="",0,CEILING((V149/$H149),1)*$H149),"")</f>
        <v>63</v>
      </c>
      <c r="X149" s="36">
        <f>IFERROR(IF(W149=0,"",ROUNDUP(W149/H149,0)*0.00753),"")</f>
        <v>0.11295000000000001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61"/>
      <c r="P150" s="361"/>
      <c r="Q150" s="361"/>
      <c r="R150" s="353"/>
      <c r="S150" s="34"/>
      <c r="T150" s="34"/>
      <c r="U150" s="35" t="s">
        <v>65</v>
      </c>
      <c r="V150" s="348">
        <v>30</v>
      </c>
      <c r="W150" s="349">
        <f t="shared" si="8"/>
        <v>33.6</v>
      </c>
      <c r="X150" s="36">
        <f>IFERROR(IF(W150=0,"",ROUNDUP(W150/H150,0)*0.00753),"")</f>
        <v>6.0240000000000002E-2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61"/>
      <c r="P151" s="361"/>
      <c r="Q151" s="361"/>
      <c r="R151" s="353"/>
      <c r="S151" s="34"/>
      <c r="T151" s="34"/>
      <c r="U151" s="35" t="s">
        <v>65</v>
      </c>
      <c r="V151" s="348">
        <v>70</v>
      </c>
      <c r="W151" s="349">
        <f t="shared" si="8"/>
        <v>71.400000000000006</v>
      </c>
      <c r="X151" s="36">
        <f>IFERROR(IF(W151=0,"",ROUNDUP(W151/H151,0)*0.00753),"")</f>
        <v>0.12801000000000001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61"/>
      <c r="P152" s="361"/>
      <c r="Q152" s="361"/>
      <c r="R152" s="353"/>
      <c r="S152" s="34"/>
      <c r="T152" s="34"/>
      <c r="U152" s="35" t="s">
        <v>65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69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61"/>
      <c r="P153" s="361"/>
      <c r="Q153" s="361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61"/>
      <c r="P154" s="361"/>
      <c r="Q154" s="361"/>
      <c r="R154" s="353"/>
      <c r="S154" s="34"/>
      <c r="T154" s="34"/>
      <c r="U154" s="35" t="s">
        <v>65</v>
      </c>
      <c r="V154" s="348">
        <v>59.499999999999993</v>
      </c>
      <c r="W154" s="349">
        <f t="shared" si="8"/>
        <v>60.900000000000006</v>
      </c>
      <c r="X154" s="36">
        <f>IFERROR(IF(W154=0,"",ROUNDUP(W154/H154,0)*0.00502),"")</f>
        <v>0.14558000000000001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61"/>
      <c r="P155" s="361"/>
      <c r="Q155" s="361"/>
      <c r="R155" s="353"/>
      <c r="S155" s="34"/>
      <c r="T155" s="34"/>
      <c r="U155" s="35" t="s">
        <v>65</v>
      </c>
      <c r="V155" s="348">
        <v>140</v>
      </c>
      <c r="W155" s="349">
        <f t="shared" si="8"/>
        <v>140.70000000000002</v>
      </c>
      <c r="X155" s="36">
        <f>IFERROR(IF(W155=0,"",ROUNDUP(W155/H155,0)*0.00502),"")</f>
        <v>0.33634000000000003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61"/>
      <c r="P156" s="361"/>
      <c r="Q156" s="361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61"/>
      <c r="P157" s="361"/>
      <c r="Q157" s="361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7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9"/>
      <c r="N158" s="354" t="s">
        <v>66</v>
      </c>
      <c r="O158" s="355"/>
      <c r="P158" s="355"/>
      <c r="Q158" s="355"/>
      <c r="R158" s="355"/>
      <c r="S158" s="355"/>
      <c r="T158" s="356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183.09523809523807</v>
      </c>
      <c r="W158" s="350">
        <f>IFERROR(W149/H149,"0")+IFERROR(W150/H150,"0")+IFERROR(W151/H151,"0")+IFERROR(W152/H152,"0")+IFERROR(W153/H153,"0")+IFERROR(W154/H154,"0")+IFERROR(W155/H155,"0")+IFERROR(W156/H156,"0")+IFERROR(W157/H157,"0")</f>
        <v>186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1.0341200000000002</v>
      </c>
      <c r="Y158" s="351"/>
      <c r="Z158" s="351"/>
    </row>
    <row r="159" spans="1:53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9"/>
      <c r="N159" s="354" t="s">
        <v>66</v>
      </c>
      <c r="O159" s="355"/>
      <c r="P159" s="355"/>
      <c r="Q159" s="355"/>
      <c r="R159" s="355"/>
      <c r="S159" s="355"/>
      <c r="T159" s="356"/>
      <c r="U159" s="37" t="s">
        <v>65</v>
      </c>
      <c r="V159" s="350">
        <f>IFERROR(SUM(V149:V157),"0")</f>
        <v>464.5</v>
      </c>
      <c r="W159" s="350">
        <f>IFERROR(SUM(W149:W157),"0")</f>
        <v>474.6</v>
      </c>
      <c r="X159" s="37"/>
      <c r="Y159" s="351"/>
      <c r="Z159" s="351"/>
    </row>
    <row r="160" spans="1:53" ht="16.5" hidden="1" customHeight="1" x14ac:dyDescent="0.25">
      <c r="A160" s="386" t="s">
        <v>254</v>
      </c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43"/>
      <c r="Z160" s="343"/>
    </row>
    <row r="161" spans="1:53" ht="14.25" hidden="1" customHeight="1" x14ac:dyDescent="0.25">
      <c r="A161" s="366" t="s">
        <v>108</v>
      </c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8"/>
      <c r="N161" s="358"/>
      <c r="O161" s="358"/>
      <c r="P161" s="358"/>
      <c r="Q161" s="358"/>
      <c r="R161" s="358"/>
      <c r="S161" s="358"/>
      <c r="T161" s="358"/>
      <c r="U161" s="358"/>
      <c r="V161" s="358"/>
      <c r="W161" s="358"/>
      <c r="X161" s="358"/>
      <c r="Y161" s="344"/>
      <c r="Z161" s="344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61"/>
      <c r="P162" s="361"/>
      <c r="Q162" s="361"/>
      <c r="R162" s="353"/>
      <c r="S162" s="34"/>
      <c r="T162" s="34"/>
      <c r="U162" s="35" t="s">
        <v>65</v>
      </c>
      <c r="V162" s="348">
        <v>50</v>
      </c>
      <c r="W162" s="349">
        <f>IFERROR(IF(V162="",0,CEILING((V162/$H162),1)*$H162),"")</f>
        <v>54</v>
      </c>
      <c r="X162" s="36">
        <f>IFERROR(IF(W162=0,"",ROUNDUP(W162/H162,0)*0.02175),"")</f>
        <v>0.10874999999999999</v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61"/>
      <c r="P163" s="361"/>
      <c r="Q163" s="361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7"/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9"/>
      <c r="N164" s="354" t="s">
        <v>66</v>
      </c>
      <c r="O164" s="355"/>
      <c r="P164" s="355"/>
      <c r="Q164" s="355"/>
      <c r="R164" s="355"/>
      <c r="S164" s="355"/>
      <c r="T164" s="356"/>
      <c r="U164" s="37" t="s">
        <v>67</v>
      </c>
      <c r="V164" s="350">
        <f>IFERROR(V162/H162,"0")+IFERROR(V163/H163,"0")</f>
        <v>4.6296296296296298</v>
      </c>
      <c r="W164" s="350">
        <f>IFERROR(W162/H162,"0")+IFERROR(W163/H163,"0")</f>
        <v>5</v>
      </c>
      <c r="X164" s="350">
        <f>IFERROR(IF(X162="",0,X162),"0")+IFERROR(IF(X163="",0,X163),"0")</f>
        <v>0.10874999999999999</v>
      </c>
      <c r="Y164" s="351"/>
      <c r="Z164" s="351"/>
    </row>
    <row r="165" spans="1:53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9"/>
      <c r="N165" s="354" t="s">
        <v>66</v>
      </c>
      <c r="O165" s="355"/>
      <c r="P165" s="355"/>
      <c r="Q165" s="355"/>
      <c r="R165" s="355"/>
      <c r="S165" s="355"/>
      <c r="T165" s="356"/>
      <c r="U165" s="37" t="s">
        <v>65</v>
      </c>
      <c r="V165" s="350">
        <f>IFERROR(SUM(V162:V163),"0")</f>
        <v>50</v>
      </c>
      <c r="W165" s="350">
        <f>IFERROR(SUM(W162:W163),"0")</f>
        <v>54</v>
      </c>
      <c r="X165" s="37"/>
      <c r="Y165" s="351"/>
      <c r="Z165" s="351"/>
    </row>
    <row r="166" spans="1:53" ht="14.25" hidden="1" customHeight="1" x14ac:dyDescent="0.25">
      <c r="A166" s="366" t="s">
        <v>100</v>
      </c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8"/>
      <c r="P166" s="358"/>
      <c r="Q166" s="358"/>
      <c r="R166" s="358"/>
      <c r="S166" s="358"/>
      <c r="T166" s="358"/>
      <c r="U166" s="358"/>
      <c r="V166" s="358"/>
      <c r="W166" s="358"/>
      <c r="X166" s="358"/>
      <c r="Y166" s="344"/>
      <c r="Z166" s="344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122</v>
      </c>
      <c r="M167" s="32">
        <v>50</v>
      </c>
      <c r="N167" s="6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61"/>
      <c r="P167" s="361"/>
      <c r="Q167" s="361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61"/>
      <c r="P168" s="361"/>
      <c r="Q168" s="361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7"/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9"/>
      <c r="N169" s="354" t="s">
        <v>66</v>
      </c>
      <c r="O169" s="355"/>
      <c r="P169" s="355"/>
      <c r="Q169" s="355"/>
      <c r="R169" s="355"/>
      <c r="S169" s="355"/>
      <c r="T169" s="356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58"/>
      <c r="B170" s="358"/>
      <c r="C170" s="358"/>
      <c r="D170" s="358"/>
      <c r="E170" s="358"/>
      <c r="F170" s="358"/>
      <c r="G170" s="358"/>
      <c r="H170" s="358"/>
      <c r="I170" s="358"/>
      <c r="J170" s="358"/>
      <c r="K170" s="358"/>
      <c r="L170" s="358"/>
      <c r="M170" s="359"/>
      <c r="N170" s="354" t="s">
        <v>66</v>
      </c>
      <c r="O170" s="355"/>
      <c r="P170" s="355"/>
      <c r="Q170" s="355"/>
      <c r="R170" s="355"/>
      <c r="S170" s="355"/>
      <c r="T170" s="356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6" t="s">
        <v>60</v>
      </c>
      <c r="B171" s="358"/>
      <c r="C171" s="358"/>
      <c r="D171" s="358"/>
      <c r="E171" s="358"/>
      <c r="F171" s="358"/>
      <c r="G171" s="358"/>
      <c r="H171" s="358"/>
      <c r="I171" s="358"/>
      <c r="J171" s="358"/>
      <c r="K171" s="358"/>
      <c r="L171" s="358"/>
      <c r="M171" s="358"/>
      <c r="N171" s="358"/>
      <c r="O171" s="358"/>
      <c r="P171" s="358"/>
      <c r="Q171" s="358"/>
      <c r="R171" s="358"/>
      <c r="S171" s="358"/>
      <c r="T171" s="358"/>
      <c r="U171" s="358"/>
      <c r="V171" s="358"/>
      <c r="W171" s="358"/>
      <c r="X171" s="358"/>
      <c r="Y171" s="344"/>
      <c r="Z171" s="344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61"/>
      <c r="P172" s="361"/>
      <c r="Q172" s="361"/>
      <c r="R172" s="353"/>
      <c r="S172" s="34"/>
      <c r="T172" s="34"/>
      <c r="U172" s="35" t="s">
        <v>65</v>
      </c>
      <c r="V172" s="348">
        <v>80</v>
      </c>
      <c r="W172" s="349">
        <f>IFERROR(IF(V172="",0,CEILING((V172/$H172),1)*$H172),"")</f>
        <v>81</v>
      </c>
      <c r="X172" s="36">
        <f>IFERROR(IF(W172=0,"",ROUNDUP(W172/H172,0)*0.00937),"")</f>
        <v>0.14055000000000001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61"/>
      <c r="P173" s="361"/>
      <c r="Q173" s="361"/>
      <c r="R173" s="353"/>
      <c r="S173" s="34"/>
      <c r="T173" s="34"/>
      <c r="U173" s="35" t="s">
        <v>65</v>
      </c>
      <c r="V173" s="348">
        <v>80</v>
      </c>
      <c r="W173" s="349">
        <f>IFERROR(IF(V173="",0,CEILING((V173/$H173),1)*$H173),"")</f>
        <v>81</v>
      </c>
      <c r="X173" s="36">
        <f>IFERROR(IF(W173=0,"",ROUNDUP(W173/H173,0)*0.00937),"")</f>
        <v>0.14055000000000001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61"/>
      <c r="P174" s="361"/>
      <c r="Q174" s="361"/>
      <c r="R174" s="353"/>
      <c r="S174" s="34"/>
      <c r="T174" s="34"/>
      <c r="U174" s="35" t="s">
        <v>65</v>
      </c>
      <c r="V174" s="348">
        <v>90</v>
      </c>
      <c r="W174" s="349">
        <f>IFERROR(IF(V174="",0,CEILING((V174/$H174),1)*$H174),"")</f>
        <v>91.800000000000011</v>
      </c>
      <c r="X174" s="36">
        <f>IFERROR(IF(W174=0,"",ROUNDUP(W174/H174,0)*0.00937),"")</f>
        <v>0.15928999999999999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61"/>
      <c r="P175" s="361"/>
      <c r="Q175" s="361"/>
      <c r="R175" s="353"/>
      <c r="S175" s="34"/>
      <c r="T175" s="34"/>
      <c r="U175" s="35" t="s">
        <v>65</v>
      </c>
      <c r="V175" s="348">
        <v>100</v>
      </c>
      <c r="W175" s="349">
        <f>IFERROR(IF(V175="",0,CEILING((V175/$H175),1)*$H175),"")</f>
        <v>102.60000000000001</v>
      </c>
      <c r="X175" s="36">
        <f>IFERROR(IF(W175=0,"",ROUNDUP(W175/H175,0)*0.00937),"")</f>
        <v>0.17802999999999999</v>
      </c>
      <c r="Y175" s="56"/>
      <c r="Z175" s="57"/>
      <c r="AD175" s="58"/>
      <c r="BA175" s="152" t="s">
        <v>1</v>
      </c>
    </row>
    <row r="176" spans="1:53" x14ac:dyDescent="0.2">
      <c r="A176" s="357"/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9"/>
      <c r="N176" s="354" t="s">
        <v>66</v>
      </c>
      <c r="O176" s="355"/>
      <c r="P176" s="355"/>
      <c r="Q176" s="355"/>
      <c r="R176" s="355"/>
      <c r="S176" s="355"/>
      <c r="T176" s="356"/>
      <c r="U176" s="37" t="s">
        <v>67</v>
      </c>
      <c r="V176" s="350">
        <f>IFERROR(V172/H172,"0")+IFERROR(V173/H173,"0")+IFERROR(V174/H174,"0")+IFERROR(V175/H175,"0")</f>
        <v>64.81481481481481</v>
      </c>
      <c r="W176" s="350">
        <f>IFERROR(W172/H172,"0")+IFERROR(W173/H173,"0")+IFERROR(W174/H174,"0")+IFERROR(W175/H175,"0")</f>
        <v>66</v>
      </c>
      <c r="X176" s="350">
        <f>IFERROR(IF(X172="",0,X172),"0")+IFERROR(IF(X173="",0,X173),"0")+IFERROR(IF(X174="",0,X174),"0")+IFERROR(IF(X175="",0,X175),"0")</f>
        <v>0.61841999999999997</v>
      </c>
      <c r="Y176" s="351"/>
      <c r="Z176" s="351"/>
    </row>
    <row r="177" spans="1:53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9"/>
      <c r="N177" s="354" t="s">
        <v>66</v>
      </c>
      <c r="O177" s="355"/>
      <c r="P177" s="355"/>
      <c r="Q177" s="355"/>
      <c r="R177" s="355"/>
      <c r="S177" s="355"/>
      <c r="T177" s="356"/>
      <c r="U177" s="37" t="s">
        <v>65</v>
      </c>
      <c r="V177" s="350">
        <f>IFERROR(SUM(V172:V175),"0")</f>
        <v>350</v>
      </c>
      <c r="W177" s="350">
        <f>IFERROR(SUM(W172:W175),"0")</f>
        <v>356.40000000000003</v>
      </c>
      <c r="X177" s="37"/>
      <c r="Y177" s="351"/>
      <c r="Z177" s="351"/>
    </row>
    <row r="178" spans="1:53" ht="14.25" hidden="1" customHeight="1" x14ac:dyDescent="0.25">
      <c r="A178" s="366" t="s">
        <v>68</v>
      </c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8"/>
      <c r="P178" s="358"/>
      <c r="Q178" s="358"/>
      <c r="R178" s="358"/>
      <c r="S178" s="358"/>
      <c r="T178" s="358"/>
      <c r="U178" s="358"/>
      <c r="V178" s="358"/>
      <c r="W178" s="358"/>
      <c r="X178" s="358"/>
      <c r="Y178" s="344"/>
      <c r="Z178" s="344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122</v>
      </c>
      <c r="M179" s="32">
        <v>45</v>
      </c>
      <c r="N179" s="5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61"/>
      <c r="P179" s="361"/>
      <c r="Q179" s="361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61"/>
      <c r="P180" s="361"/>
      <c r="Q180" s="361"/>
      <c r="R180" s="353"/>
      <c r="S180" s="34"/>
      <c r="T180" s="34"/>
      <c r="U180" s="35" t="s">
        <v>65</v>
      </c>
      <c r="V180" s="348">
        <v>200</v>
      </c>
      <c r="W180" s="349">
        <f t="shared" si="9"/>
        <v>200.1</v>
      </c>
      <c r="X180" s="36">
        <f>IFERROR(IF(W180=0,"",ROUNDUP(W180/H180,0)*0.02175),"")</f>
        <v>0.50024999999999997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122</v>
      </c>
      <c r="M181" s="32">
        <v>40</v>
      </c>
      <c r="N181" s="4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61"/>
      <c r="P181" s="361"/>
      <c r="Q181" s="361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61"/>
      <c r="P182" s="361"/>
      <c r="Q182" s="361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61"/>
      <c r="P183" s="361"/>
      <c r="Q183" s="361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122</v>
      </c>
      <c r="M184" s="32">
        <v>40</v>
      </c>
      <c r="N184" s="6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61"/>
      <c r="P184" s="361"/>
      <c r="Q184" s="361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61"/>
      <c r="P185" s="361"/>
      <c r="Q185" s="361"/>
      <c r="R185" s="353"/>
      <c r="S185" s="34"/>
      <c r="T185" s="34"/>
      <c r="U185" s="35" t="s">
        <v>65</v>
      </c>
      <c r="V185" s="348">
        <v>280</v>
      </c>
      <c r="W185" s="349">
        <f t="shared" si="9"/>
        <v>280.8</v>
      </c>
      <c r="X185" s="36">
        <f>IFERROR(IF(W185=0,"",ROUNDUP(W185/H185,0)*0.00753),"")</f>
        <v>0.88101000000000007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61"/>
      <c r="P186" s="361"/>
      <c r="Q186" s="361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61"/>
      <c r="P187" s="361"/>
      <c r="Q187" s="361"/>
      <c r="R187" s="353"/>
      <c r="S187" s="34"/>
      <c r="T187" s="34"/>
      <c r="U187" s="35" t="s">
        <v>65</v>
      </c>
      <c r="V187" s="348">
        <v>440</v>
      </c>
      <c r="W187" s="349">
        <f t="shared" si="9"/>
        <v>441.59999999999997</v>
      </c>
      <c r="X187" s="36">
        <f>IFERROR(IF(W187=0,"",ROUNDUP(W187/H187,0)*0.00753),"")</f>
        <v>1.3855200000000001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61"/>
      <c r="P188" s="361"/>
      <c r="Q188" s="361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122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61"/>
      <c r="P189" s="361"/>
      <c r="Q189" s="361"/>
      <c r="R189" s="353"/>
      <c r="S189" s="34"/>
      <c r="T189" s="34"/>
      <c r="U189" s="35" t="s">
        <v>65</v>
      </c>
      <c r="V189" s="348">
        <v>280</v>
      </c>
      <c r="W189" s="349">
        <f t="shared" si="9"/>
        <v>280.8</v>
      </c>
      <c r="X189" s="36">
        <f t="shared" ref="X189:X195" si="10">IFERROR(IF(W189=0,"",ROUNDUP(W189/H189,0)*0.00753),"")</f>
        <v>0.88101000000000007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122</v>
      </c>
      <c r="M190" s="32">
        <v>45</v>
      </c>
      <c r="N190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61"/>
      <c r="P190" s="361"/>
      <c r="Q190" s="361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122</v>
      </c>
      <c r="M191" s="32">
        <v>45</v>
      </c>
      <c r="N191" s="43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61"/>
      <c r="P191" s="361"/>
      <c r="Q191" s="361"/>
      <c r="R191" s="353"/>
      <c r="S191" s="34"/>
      <c r="T191" s="34"/>
      <c r="U191" s="35" t="s">
        <v>65</v>
      </c>
      <c r="V191" s="348">
        <v>520</v>
      </c>
      <c r="W191" s="349">
        <f t="shared" si="9"/>
        <v>520.79999999999995</v>
      </c>
      <c r="X191" s="36">
        <f t="shared" si="10"/>
        <v>1.63401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122</v>
      </c>
      <c r="M192" s="32">
        <v>45</v>
      </c>
      <c r="N192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61"/>
      <c r="P192" s="361"/>
      <c r="Q192" s="361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61"/>
      <c r="P193" s="361"/>
      <c r="Q193" s="361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61"/>
      <c r="P194" s="361"/>
      <c r="Q194" s="361"/>
      <c r="R194" s="353"/>
      <c r="S194" s="34"/>
      <c r="T194" s="34"/>
      <c r="U194" s="35" t="s">
        <v>65</v>
      </c>
      <c r="V194" s="348">
        <v>92</v>
      </c>
      <c r="W194" s="349">
        <f t="shared" si="9"/>
        <v>93.6</v>
      </c>
      <c r="X194" s="36">
        <f t="shared" si="10"/>
        <v>0.29366999999999999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122</v>
      </c>
      <c r="M195" s="32">
        <v>40</v>
      </c>
      <c r="N195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61"/>
      <c r="P195" s="361"/>
      <c r="Q195" s="361"/>
      <c r="R195" s="353"/>
      <c r="S195" s="34"/>
      <c r="T195" s="34"/>
      <c r="U195" s="35" t="s">
        <v>65</v>
      </c>
      <c r="V195" s="348">
        <v>280</v>
      </c>
      <c r="W195" s="349">
        <f t="shared" si="9"/>
        <v>280.8</v>
      </c>
      <c r="X195" s="36">
        <f t="shared" si="10"/>
        <v>0.88101000000000007</v>
      </c>
      <c r="Y195" s="56"/>
      <c r="Z195" s="57"/>
      <c r="AD195" s="58"/>
      <c r="BA195" s="169" t="s">
        <v>1</v>
      </c>
    </row>
    <row r="196" spans="1:53" x14ac:dyDescent="0.2">
      <c r="A196" s="357"/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9"/>
      <c r="N196" s="354" t="s">
        <v>66</v>
      </c>
      <c r="O196" s="355"/>
      <c r="P196" s="355"/>
      <c r="Q196" s="355"/>
      <c r="R196" s="355"/>
      <c r="S196" s="355"/>
      <c r="T196" s="356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811.32183908045977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814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6.45648</v>
      </c>
      <c r="Y196" s="351"/>
      <c r="Z196" s="351"/>
    </row>
    <row r="197" spans="1:53" x14ac:dyDescent="0.2">
      <c r="A197" s="358"/>
      <c r="B197" s="358"/>
      <c r="C197" s="358"/>
      <c r="D197" s="358"/>
      <c r="E197" s="358"/>
      <c r="F197" s="358"/>
      <c r="G197" s="358"/>
      <c r="H197" s="358"/>
      <c r="I197" s="358"/>
      <c r="J197" s="358"/>
      <c r="K197" s="358"/>
      <c r="L197" s="358"/>
      <c r="M197" s="359"/>
      <c r="N197" s="354" t="s">
        <v>66</v>
      </c>
      <c r="O197" s="355"/>
      <c r="P197" s="355"/>
      <c r="Q197" s="355"/>
      <c r="R197" s="355"/>
      <c r="S197" s="355"/>
      <c r="T197" s="356"/>
      <c r="U197" s="37" t="s">
        <v>65</v>
      </c>
      <c r="V197" s="350">
        <f>IFERROR(SUM(V179:V195),"0")</f>
        <v>2092</v>
      </c>
      <c r="W197" s="350">
        <f>IFERROR(SUM(W179:W195),"0")</f>
        <v>2098.5</v>
      </c>
      <c r="X197" s="37"/>
      <c r="Y197" s="351"/>
      <c r="Z197" s="351"/>
    </row>
    <row r="198" spans="1:53" ht="14.25" hidden="1" customHeight="1" x14ac:dyDescent="0.25">
      <c r="A198" s="366" t="s">
        <v>205</v>
      </c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8"/>
      <c r="P198" s="358"/>
      <c r="Q198" s="358"/>
      <c r="R198" s="358"/>
      <c r="S198" s="358"/>
      <c r="T198" s="358"/>
      <c r="U198" s="358"/>
      <c r="V198" s="358"/>
      <c r="W198" s="358"/>
      <c r="X198" s="358"/>
      <c r="Y198" s="344"/>
      <c r="Z198" s="344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61"/>
      <c r="P199" s="361"/>
      <c r="Q199" s="361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61"/>
      <c r="P200" s="361"/>
      <c r="Q200" s="361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61"/>
      <c r="P201" s="361"/>
      <c r="Q201" s="361"/>
      <c r="R201" s="353"/>
      <c r="S201" s="34"/>
      <c r="T201" s="34"/>
      <c r="U201" s="35" t="s">
        <v>65</v>
      </c>
      <c r="V201" s="348">
        <v>20</v>
      </c>
      <c r="W201" s="349">
        <f>IFERROR(IF(V201="",0,CEILING((V201/$H201),1)*$H201),"")</f>
        <v>21.599999999999998</v>
      </c>
      <c r="X201" s="36">
        <f>IFERROR(IF(W201=0,"",ROUNDUP(W201/H201,0)*0.00753),"")</f>
        <v>6.7769999999999997E-2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61"/>
      <c r="P202" s="361"/>
      <c r="Q202" s="361"/>
      <c r="R202" s="353"/>
      <c r="S202" s="34"/>
      <c r="T202" s="34"/>
      <c r="U202" s="35" t="s">
        <v>65</v>
      </c>
      <c r="V202" s="348">
        <v>32</v>
      </c>
      <c r="W202" s="349">
        <f>IFERROR(IF(V202="",0,CEILING((V202/$H202),1)*$H202),"")</f>
        <v>33.6</v>
      </c>
      <c r="X202" s="36">
        <f>IFERROR(IF(W202=0,"",ROUNDUP(W202/H202,0)*0.00753),"")</f>
        <v>0.10542</v>
      </c>
      <c r="Y202" s="56"/>
      <c r="Z202" s="57"/>
      <c r="AD202" s="58"/>
      <c r="BA202" s="173" t="s">
        <v>1</v>
      </c>
    </row>
    <row r="203" spans="1:53" x14ac:dyDescent="0.2">
      <c r="A203" s="357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9"/>
      <c r="N203" s="354" t="s">
        <v>66</v>
      </c>
      <c r="O203" s="355"/>
      <c r="P203" s="355"/>
      <c r="Q203" s="355"/>
      <c r="R203" s="355"/>
      <c r="S203" s="355"/>
      <c r="T203" s="356"/>
      <c r="U203" s="37" t="s">
        <v>67</v>
      </c>
      <c r="V203" s="350">
        <f>IFERROR(V199/H199,"0")+IFERROR(V200/H200,"0")+IFERROR(V201/H201,"0")+IFERROR(V202/H202,"0")</f>
        <v>21.666666666666668</v>
      </c>
      <c r="W203" s="350">
        <f>IFERROR(W199/H199,"0")+IFERROR(W200/H200,"0")+IFERROR(W201/H201,"0")+IFERROR(W202/H202,"0")</f>
        <v>23</v>
      </c>
      <c r="X203" s="350">
        <f>IFERROR(IF(X199="",0,X199),"0")+IFERROR(IF(X200="",0,X200),"0")+IFERROR(IF(X201="",0,X201),"0")+IFERROR(IF(X202="",0,X202),"0")</f>
        <v>0.17319000000000001</v>
      </c>
      <c r="Y203" s="351"/>
      <c r="Z203" s="351"/>
    </row>
    <row r="204" spans="1:53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9"/>
      <c r="N204" s="354" t="s">
        <v>66</v>
      </c>
      <c r="O204" s="355"/>
      <c r="P204" s="355"/>
      <c r="Q204" s="355"/>
      <c r="R204" s="355"/>
      <c r="S204" s="355"/>
      <c r="T204" s="356"/>
      <c r="U204" s="37" t="s">
        <v>65</v>
      </c>
      <c r="V204" s="350">
        <f>IFERROR(SUM(V199:V202),"0")</f>
        <v>52</v>
      </c>
      <c r="W204" s="350">
        <f>IFERROR(SUM(W199:W202),"0")</f>
        <v>55.2</v>
      </c>
      <c r="X204" s="37"/>
      <c r="Y204" s="351"/>
      <c r="Z204" s="351"/>
    </row>
    <row r="205" spans="1:53" ht="16.5" hidden="1" customHeight="1" x14ac:dyDescent="0.25">
      <c r="A205" s="386" t="s">
        <v>313</v>
      </c>
      <c r="B205" s="358"/>
      <c r="C205" s="358"/>
      <c r="D205" s="358"/>
      <c r="E205" s="358"/>
      <c r="F205" s="358"/>
      <c r="G205" s="358"/>
      <c r="H205" s="358"/>
      <c r="I205" s="358"/>
      <c r="J205" s="358"/>
      <c r="K205" s="358"/>
      <c r="L205" s="358"/>
      <c r="M205" s="358"/>
      <c r="N205" s="358"/>
      <c r="O205" s="358"/>
      <c r="P205" s="358"/>
      <c r="Q205" s="358"/>
      <c r="R205" s="358"/>
      <c r="S205" s="358"/>
      <c r="T205" s="358"/>
      <c r="U205" s="358"/>
      <c r="V205" s="358"/>
      <c r="W205" s="358"/>
      <c r="X205" s="358"/>
      <c r="Y205" s="343"/>
      <c r="Z205" s="343"/>
    </row>
    <row r="206" spans="1:53" ht="14.25" hidden="1" customHeight="1" x14ac:dyDescent="0.25">
      <c r="A206" s="366" t="s">
        <v>108</v>
      </c>
      <c r="B206" s="358"/>
      <c r="C206" s="358"/>
      <c r="D206" s="358"/>
      <c r="E206" s="358"/>
      <c r="F206" s="358"/>
      <c r="G206" s="358"/>
      <c r="H206" s="358"/>
      <c r="I206" s="358"/>
      <c r="J206" s="358"/>
      <c r="K206" s="358"/>
      <c r="L206" s="358"/>
      <c r="M206" s="358"/>
      <c r="N206" s="358"/>
      <c r="O206" s="358"/>
      <c r="P206" s="358"/>
      <c r="Q206" s="358"/>
      <c r="R206" s="358"/>
      <c r="S206" s="358"/>
      <c r="T206" s="358"/>
      <c r="U206" s="358"/>
      <c r="V206" s="358"/>
      <c r="W206" s="358"/>
      <c r="X206" s="358"/>
      <c r="Y206" s="344"/>
      <c r="Z206" s="344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25" t="s">
        <v>316</v>
      </c>
      <c r="O207" s="361"/>
      <c r="P207" s="361"/>
      <c r="Q207" s="361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5" t="s">
        <v>319</v>
      </c>
      <c r="O208" s="361"/>
      <c r="P208" s="361"/>
      <c r="Q208" s="361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122</v>
      </c>
      <c r="M209" s="32">
        <v>55</v>
      </c>
      <c r="N209" s="676" t="s">
        <v>322</v>
      </c>
      <c r="O209" s="361"/>
      <c r="P209" s="361"/>
      <c r="Q209" s="361"/>
      <c r="R209" s="353"/>
      <c r="S209" s="34"/>
      <c r="T209" s="34"/>
      <c r="U209" s="35" t="s">
        <v>65</v>
      </c>
      <c r="V209" s="348">
        <v>60</v>
      </c>
      <c r="W209" s="349">
        <f t="shared" si="11"/>
        <v>69.599999999999994</v>
      </c>
      <c r="X209" s="36">
        <f>IFERROR(IF(W209=0,"",ROUNDUP(W209/H209,0)*0.02175),"")</f>
        <v>0.1305</v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80" t="s">
        <v>325</v>
      </c>
      <c r="O210" s="361"/>
      <c r="P210" s="361"/>
      <c r="Q210" s="361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4" t="s">
        <v>328</v>
      </c>
      <c r="O211" s="361"/>
      <c r="P211" s="361"/>
      <c r="Q211" s="361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8" t="s">
        <v>331</v>
      </c>
      <c r="O212" s="361"/>
      <c r="P212" s="361"/>
      <c r="Q212" s="361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57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9"/>
      <c r="N213" s="354" t="s">
        <v>66</v>
      </c>
      <c r="O213" s="355"/>
      <c r="P213" s="355"/>
      <c r="Q213" s="355"/>
      <c r="R213" s="355"/>
      <c r="S213" s="355"/>
      <c r="T213" s="356"/>
      <c r="U213" s="37" t="s">
        <v>67</v>
      </c>
      <c r="V213" s="350">
        <f>IFERROR(V207/H207,"0")+IFERROR(V208/H208,"0")+IFERROR(V209/H209,"0")+IFERROR(V210/H210,"0")+IFERROR(V211/H211,"0")+IFERROR(V212/H212,"0")</f>
        <v>5.1724137931034484</v>
      </c>
      <c r="W213" s="350">
        <f>IFERROR(W207/H207,"0")+IFERROR(W208/H208,"0")+IFERROR(W209/H209,"0")+IFERROR(W210/H210,"0")+IFERROR(W211/H211,"0")+IFERROR(W212/H212,"0")</f>
        <v>6</v>
      </c>
      <c r="X213" s="350">
        <f>IFERROR(IF(X207="",0,X207),"0")+IFERROR(IF(X208="",0,X208),"0")+IFERROR(IF(X209="",0,X209),"0")+IFERROR(IF(X210="",0,X210),"0")+IFERROR(IF(X211="",0,X211),"0")+IFERROR(IF(X212="",0,X212),"0")</f>
        <v>0.1305</v>
      </c>
      <c r="Y213" s="351"/>
      <c r="Z213" s="351"/>
    </row>
    <row r="214" spans="1:53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66</v>
      </c>
      <c r="O214" s="355"/>
      <c r="P214" s="355"/>
      <c r="Q214" s="355"/>
      <c r="R214" s="355"/>
      <c r="S214" s="355"/>
      <c r="T214" s="356"/>
      <c r="U214" s="37" t="s">
        <v>65</v>
      </c>
      <c r="V214" s="350">
        <f>IFERROR(SUM(V207:V212),"0")</f>
        <v>60</v>
      </c>
      <c r="W214" s="350">
        <f>IFERROR(SUM(W207:W212),"0")</f>
        <v>69.599999999999994</v>
      </c>
      <c r="X214" s="37"/>
      <c r="Y214" s="351"/>
      <c r="Z214" s="351"/>
    </row>
    <row r="215" spans="1:53" ht="14.25" hidden="1" customHeight="1" x14ac:dyDescent="0.25">
      <c r="A215" s="366" t="s">
        <v>60</v>
      </c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44"/>
      <c r="Z215" s="344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61"/>
      <c r="P216" s="361"/>
      <c r="Q216" s="361"/>
      <c r="R216" s="353"/>
      <c r="S216" s="34"/>
      <c r="T216" s="34"/>
      <c r="U216" s="35" t="s">
        <v>65</v>
      </c>
      <c r="V216" s="348">
        <v>175</v>
      </c>
      <c r="W216" s="349">
        <f>IFERROR(IF(V216="",0,CEILING((V216/$H216),1)*$H216),"")</f>
        <v>176.4</v>
      </c>
      <c r="X216" s="36">
        <f>IFERROR(IF(W216=0,"",ROUNDUP(W216/H216,0)*0.00502),"")</f>
        <v>0.42168</v>
      </c>
      <c r="Y216" s="56"/>
      <c r="Z216" s="57"/>
      <c r="AD216" s="58"/>
      <c r="BA216" s="180" t="s">
        <v>1</v>
      </c>
    </row>
    <row r="217" spans="1:53" x14ac:dyDescent="0.2">
      <c r="A217" s="357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9"/>
      <c r="N217" s="354" t="s">
        <v>66</v>
      </c>
      <c r="O217" s="355"/>
      <c r="P217" s="355"/>
      <c r="Q217" s="355"/>
      <c r="R217" s="355"/>
      <c r="S217" s="355"/>
      <c r="T217" s="356"/>
      <c r="U217" s="37" t="s">
        <v>67</v>
      </c>
      <c r="V217" s="350">
        <f>IFERROR(V216/H216,"0")</f>
        <v>83.333333333333329</v>
      </c>
      <c r="W217" s="350">
        <f>IFERROR(W216/H216,"0")</f>
        <v>84</v>
      </c>
      <c r="X217" s="350">
        <f>IFERROR(IF(X216="",0,X216),"0")</f>
        <v>0.42168</v>
      </c>
      <c r="Y217" s="351"/>
      <c r="Z217" s="351"/>
    </row>
    <row r="218" spans="1:53" x14ac:dyDescent="0.2">
      <c r="A218" s="358"/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9"/>
      <c r="N218" s="354" t="s">
        <v>66</v>
      </c>
      <c r="O218" s="355"/>
      <c r="P218" s="355"/>
      <c r="Q218" s="355"/>
      <c r="R218" s="355"/>
      <c r="S218" s="355"/>
      <c r="T218" s="356"/>
      <c r="U218" s="37" t="s">
        <v>65</v>
      </c>
      <c r="V218" s="350">
        <f>IFERROR(SUM(V216:V216),"0")</f>
        <v>175</v>
      </c>
      <c r="W218" s="350">
        <f>IFERROR(SUM(W216:W216),"0")</f>
        <v>176.4</v>
      </c>
      <c r="X218" s="37"/>
      <c r="Y218" s="351"/>
      <c r="Z218" s="351"/>
    </row>
    <row r="219" spans="1:53" ht="16.5" hidden="1" customHeight="1" x14ac:dyDescent="0.25">
      <c r="A219" s="386" t="s">
        <v>334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3"/>
      <c r="Z219" s="343"/>
    </row>
    <row r="220" spans="1:53" ht="14.25" hidden="1" customHeight="1" x14ac:dyDescent="0.25">
      <c r="A220" s="366" t="s">
        <v>108</v>
      </c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W220" s="358"/>
      <c r="X220" s="358"/>
      <c r="Y220" s="344"/>
      <c r="Z220" s="344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75" t="s">
        <v>337</v>
      </c>
      <c r="O221" s="361"/>
      <c r="P221" s="361"/>
      <c r="Q221" s="361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50" t="s">
        <v>340</v>
      </c>
      <c r="O222" s="361"/>
      <c r="P222" s="361"/>
      <c r="Q222" s="361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66" t="s">
        <v>343</v>
      </c>
      <c r="O223" s="361"/>
      <c r="P223" s="361"/>
      <c r="Q223" s="361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61"/>
      <c r="P224" s="361"/>
      <c r="Q224" s="361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2" t="s">
        <v>349</v>
      </c>
      <c r="O225" s="361"/>
      <c r="P225" s="361"/>
      <c r="Q225" s="361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82" t="s">
        <v>352</v>
      </c>
      <c r="O226" s="361"/>
      <c r="P226" s="361"/>
      <c r="Q226" s="361"/>
      <c r="R226" s="353"/>
      <c r="S226" s="34"/>
      <c r="T226" s="34"/>
      <c r="U226" s="35" t="s">
        <v>65</v>
      </c>
      <c r="V226" s="348">
        <v>64</v>
      </c>
      <c r="W226" s="349">
        <f t="shared" si="12"/>
        <v>64</v>
      </c>
      <c r="X226" s="36">
        <f>IFERROR(IF(W226=0,"",ROUNDUP(W226/H226,0)*0.00937),"")</f>
        <v>0.14992</v>
      </c>
      <c r="Y226" s="56"/>
      <c r="Z226" s="57"/>
      <c r="AD226" s="58"/>
      <c r="BA226" s="186" t="s">
        <v>1</v>
      </c>
    </row>
    <row r="227" spans="1:53" x14ac:dyDescent="0.2">
      <c r="A227" s="357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9"/>
      <c r="N227" s="354" t="s">
        <v>66</v>
      </c>
      <c r="O227" s="355"/>
      <c r="P227" s="355"/>
      <c r="Q227" s="355"/>
      <c r="R227" s="355"/>
      <c r="S227" s="355"/>
      <c r="T227" s="356"/>
      <c r="U227" s="37" t="s">
        <v>67</v>
      </c>
      <c r="V227" s="350">
        <f>IFERROR(V221/H221,"0")+IFERROR(V222/H222,"0")+IFERROR(V223/H223,"0")+IFERROR(V224/H224,"0")+IFERROR(V225/H225,"0")+IFERROR(V226/H226,"0")</f>
        <v>16</v>
      </c>
      <c r="W227" s="350">
        <f>IFERROR(W221/H221,"0")+IFERROR(W222/H222,"0")+IFERROR(W223/H223,"0")+IFERROR(W224/H224,"0")+IFERROR(W225/H225,"0")+IFERROR(W226/H226,"0")</f>
        <v>16</v>
      </c>
      <c r="X227" s="350">
        <f>IFERROR(IF(X221="",0,X221),"0")+IFERROR(IF(X222="",0,X222),"0")+IFERROR(IF(X223="",0,X223),"0")+IFERROR(IF(X224="",0,X224),"0")+IFERROR(IF(X225="",0,X225),"0")+IFERROR(IF(X226="",0,X226),"0")</f>
        <v>0.14992</v>
      </c>
      <c r="Y227" s="351"/>
      <c r="Z227" s="351"/>
    </row>
    <row r="228" spans="1:53" x14ac:dyDescent="0.2">
      <c r="A228" s="358"/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9"/>
      <c r="N228" s="354" t="s">
        <v>66</v>
      </c>
      <c r="O228" s="355"/>
      <c r="P228" s="355"/>
      <c r="Q228" s="355"/>
      <c r="R228" s="355"/>
      <c r="S228" s="355"/>
      <c r="T228" s="356"/>
      <c r="U228" s="37" t="s">
        <v>65</v>
      </c>
      <c r="V228" s="350">
        <f>IFERROR(SUM(V221:V226),"0")</f>
        <v>64</v>
      </c>
      <c r="W228" s="350">
        <f>IFERROR(SUM(W221:W226),"0")</f>
        <v>64</v>
      </c>
      <c r="X228" s="37"/>
      <c r="Y228" s="351"/>
      <c r="Z228" s="351"/>
    </row>
    <row r="229" spans="1:53" ht="16.5" hidden="1" customHeight="1" x14ac:dyDescent="0.25">
      <c r="A229" s="386" t="s">
        <v>353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3"/>
      <c r="Z229" s="343"/>
    </row>
    <row r="230" spans="1:53" ht="14.25" hidden="1" customHeight="1" x14ac:dyDescent="0.25">
      <c r="A230" s="366" t="s">
        <v>108</v>
      </c>
      <c r="B230" s="358"/>
      <c r="C230" s="358"/>
      <c r="D230" s="358"/>
      <c r="E230" s="358"/>
      <c r="F230" s="358"/>
      <c r="G230" s="358"/>
      <c r="H230" s="358"/>
      <c r="I230" s="358"/>
      <c r="J230" s="358"/>
      <c r="K230" s="358"/>
      <c r="L230" s="358"/>
      <c r="M230" s="358"/>
      <c r="N230" s="358"/>
      <c r="O230" s="358"/>
      <c r="P230" s="358"/>
      <c r="Q230" s="358"/>
      <c r="R230" s="358"/>
      <c r="S230" s="358"/>
      <c r="T230" s="358"/>
      <c r="U230" s="358"/>
      <c r="V230" s="358"/>
      <c r="W230" s="358"/>
      <c r="X230" s="358"/>
      <c r="Y230" s="344"/>
      <c r="Z230" s="344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61"/>
      <c r="P231" s="361"/>
      <c r="Q231" s="361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3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61"/>
      <c r="P233" s="361"/>
      <c r="Q233" s="361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61"/>
      <c r="P234" s="361"/>
      <c r="Q234" s="361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61"/>
      <c r="P236" s="361"/>
      <c r="Q236" s="361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61"/>
      <c r="P237" s="361"/>
      <c r="Q237" s="361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61"/>
      <c r="P238" s="361"/>
      <c r="Q238" s="361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61"/>
      <c r="P239" s="361"/>
      <c r="Q239" s="361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61"/>
      <c r="P240" s="361"/>
      <c r="Q240" s="361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61"/>
      <c r="P241" s="361"/>
      <c r="Q241" s="361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61"/>
      <c r="P242" s="361"/>
      <c r="Q242" s="361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61"/>
      <c r="P243" s="361"/>
      <c r="Q243" s="361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3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61"/>
      <c r="P244" s="361"/>
      <c r="Q244" s="361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61"/>
      <c r="P245" s="361"/>
      <c r="Q245" s="361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57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9"/>
      <c r="N246" s="354" t="s">
        <v>66</v>
      </c>
      <c r="O246" s="355"/>
      <c r="P246" s="355"/>
      <c r="Q246" s="355"/>
      <c r="R246" s="355"/>
      <c r="S246" s="355"/>
      <c r="T246" s="356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59"/>
      <c r="N247" s="354" t="s">
        <v>66</v>
      </c>
      <c r="O247" s="355"/>
      <c r="P247" s="355"/>
      <c r="Q247" s="355"/>
      <c r="R247" s="355"/>
      <c r="S247" s="355"/>
      <c r="T247" s="356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6" t="s">
        <v>100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61"/>
      <c r="P249" s="361"/>
      <c r="Q249" s="361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57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9"/>
      <c r="N250" s="354" t="s">
        <v>66</v>
      </c>
      <c r="O250" s="355"/>
      <c r="P250" s="355"/>
      <c r="Q250" s="355"/>
      <c r="R250" s="355"/>
      <c r="S250" s="355"/>
      <c r="T250" s="356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9"/>
      <c r="N251" s="354" t="s">
        <v>66</v>
      </c>
      <c r="O251" s="355"/>
      <c r="P251" s="355"/>
      <c r="Q251" s="355"/>
      <c r="R251" s="355"/>
      <c r="S251" s="355"/>
      <c r="T251" s="356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6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61"/>
      <c r="P253" s="361"/>
      <c r="Q253" s="361"/>
      <c r="R253" s="353"/>
      <c r="S253" s="34"/>
      <c r="T253" s="34"/>
      <c r="U253" s="35" t="s">
        <v>65</v>
      </c>
      <c r="V253" s="348">
        <v>10</v>
      </c>
      <c r="W253" s="349">
        <f>IFERROR(IF(V253="",0,CEILING((V253/$H253),1)*$H253),"")</f>
        <v>12.600000000000001</v>
      </c>
      <c r="X253" s="36">
        <f>IFERROR(IF(W253=0,"",ROUNDUP(W253/H253,0)*0.00753),"")</f>
        <v>2.2589999999999999E-2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61"/>
      <c r="P254" s="361"/>
      <c r="Q254" s="361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61"/>
      <c r="P255" s="361"/>
      <c r="Q255" s="361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61"/>
      <c r="P256" s="361"/>
      <c r="Q256" s="361"/>
      <c r="R256" s="353"/>
      <c r="S256" s="34"/>
      <c r="T256" s="34"/>
      <c r="U256" s="35" t="s">
        <v>65</v>
      </c>
      <c r="V256" s="348">
        <v>19.600000000000001</v>
      </c>
      <c r="W256" s="349">
        <f>IFERROR(IF(V256="",0,CEILING((V256/$H256),1)*$H256),"")</f>
        <v>20.16</v>
      </c>
      <c r="X256" s="36">
        <f>IFERROR(IF(W256=0,"",ROUNDUP(W256/H256,0)*0.00502),"")</f>
        <v>6.0240000000000002E-2</v>
      </c>
      <c r="Y256" s="56"/>
      <c r="Z256" s="57"/>
      <c r="AD256" s="58"/>
      <c r="BA256" s="206" t="s">
        <v>1</v>
      </c>
    </row>
    <row r="257" spans="1:53" x14ac:dyDescent="0.2">
      <c r="A257" s="357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9"/>
      <c r="N257" s="354" t="s">
        <v>66</v>
      </c>
      <c r="O257" s="355"/>
      <c r="P257" s="355"/>
      <c r="Q257" s="355"/>
      <c r="R257" s="355"/>
      <c r="S257" s="355"/>
      <c r="T257" s="356"/>
      <c r="U257" s="37" t="s">
        <v>67</v>
      </c>
      <c r="V257" s="350">
        <f>IFERROR(V253/H253,"0")+IFERROR(V254/H254,"0")+IFERROR(V255/H255,"0")+IFERROR(V256/H256,"0")</f>
        <v>14.047619047619049</v>
      </c>
      <c r="W257" s="350">
        <f>IFERROR(W253/H253,"0")+IFERROR(W254/H254,"0")+IFERROR(W255/H255,"0")+IFERROR(W256/H256,"0")</f>
        <v>15</v>
      </c>
      <c r="X257" s="350">
        <f>IFERROR(IF(X253="",0,X253),"0")+IFERROR(IF(X254="",0,X254),"0")+IFERROR(IF(X255="",0,X255),"0")+IFERROR(IF(X256="",0,X256),"0")</f>
        <v>8.2830000000000001E-2</v>
      </c>
      <c r="Y257" s="351"/>
      <c r="Z257" s="351"/>
    </row>
    <row r="258" spans="1:53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59"/>
      <c r="N258" s="354" t="s">
        <v>66</v>
      </c>
      <c r="O258" s="355"/>
      <c r="P258" s="355"/>
      <c r="Q258" s="355"/>
      <c r="R258" s="355"/>
      <c r="S258" s="355"/>
      <c r="T258" s="356"/>
      <c r="U258" s="37" t="s">
        <v>65</v>
      </c>
      <c r="V258" s="350">
        <f>IFERROR(SUM(V253:V256),"0")</f>
        <v>29.6</v>
      </c>
      <c r="W258" s="350">
        <f>IFERROR(SUM(W253:W256),"0")</f>
        <v>32.760000000000005</v>
      </c>
      <c r="X258" s="37"/>
      <c r="Y258" s="351"/>
      <c r="Z258" s="351"/>
    </row>
    <row r="259" spans="1:53" ht="14.25" hidden="1" customHeight="1" x14ac:dyDescent="0.25">
      <c r="A259" s="366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122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61"/>
      <c r="P260" s="361"/>
      <c r="Q260" s="361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61"/>
      <c r="P261" s="361"/>
      <c r="Q261" s="361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61"/>
      <c r="P262" s="361"/>
      <c r="Q262" s="361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122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53"/>
      <c r="S266" s="34"/>
      <c r="T266" s="34"/>
      <c r="U266" s="35" t="s">
        <v>65</v>
      </c>
      <c r="V266" s="348">
        <v>52.8</v>
      </c>
      <c r="W266" s="349">
        <f t="shared" si="15"/>
        <v>53.46</v>
      </c>
      <c r="X266" s="36">
        <f>IFERROR(IF(W266=0,"",ROUNDUP(W266/H266,0)*0.00753),"")</f>
        <v>0.20331000000000002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122</v>
      </c>
      <c r="M267" s="32">
        <v>45</v>
      </c>
      <c r="N267" s="36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53"/>
      <c r="S267" s="34"/>
      <c r="T267" s="34"/>
      <c r="U267" s="35" t="s">
        <v>65</v>
      </c>
      <c r="V267" s="348">
        <v>33</v>
      </c>
      <c r="W267" s="349">
        <f t="shared" si="15"/>
        <v>33.659999999999997</v>
      </c>
      <c r="X267" s="36">
        <f>IFERROR(IF(W267=0,"",ROUNDUP(W267/H267,0)*0.00753),"")</f>
        <v>0.12801000000000001</v>
      </c>
      <c r="Y267" s="56"/>
      <c r="Z267" s="57"/>
      <c r="AD267" s="58"/>
      <c r="BA267" s="214" t="s">
        <v>1</v>
      </c>
    </row>
    <row r="268" spans="1:53" x14ac:dyDescent="0.2">
      <c r="A268" s="357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66</v>
      </c>
      <c r="O268" s="355"/>
      <c r="P268" s="355"/>
      <c r="Q268" s="355"/>
      <c r="R268" s="355"/>
      <c r="S268" s="355"/>
      <c r="T268" s="356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43.333333333333329</v>
      </c>
      <c r="W268" s="350">
        <f>IFERROR(W260/H260,"0")+IFERROR(W261/H261,"0")+IFERROR(W262/H262,"0")+IFERROR(W263/H263,"0")+IFERROR(W264/H264,"0")+IFERROR(W265/H265,"0")+IFERROR(W266/H266,"0")+IFERROR(W267/H267,"0")</f>
        <v>44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0.33132000000000006</v>
      </c>
      <c r="Y268" s="351"/>
      <c r="Z268" s="351"/>
    </row>
    <row r="269" spans="1:53" x14ac:dyDescent="0.2">
      <c r="A269" s="358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9"/>
      <c r="N269" s="354" t="s">
        <v>66</v>
      </c>
      <c r="O269" s="355"/>
      <c r="P269" s="355"/>
      <c r="Q269" s="355"/>
      <c r="R269" s="355"/>
      <c r="S269" s="355"/>
      <c r="T269" s="356"/>
      <c r="U269" s="37" t="s">
        <v>65</v>
      </c>
      <c r="V269" s="350">
        <f>IFERROR(SUM(V260:V267),"0")</f>
        <v>85.8</v>
      </c>
      <c r="W269" s="350">
        <f>IFERROR(SUM(W260:W267),"0")</f>
        <v>87.12</v>
      </c>
      <c r="X269" s="37"/>
      <c r="Y269" s="351"/>
      <c r="Z269" s="351"/>
    </row>
    <row r="270" spans="1:53" ht="14.25" hidden="1" customHeight="1" x14ac:dyDescent="0.25">
      <c r="A270" s="366" t="s">
        <v>205</v>
      </c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58"/>
      <c r="N270" s="358"/>
      <c r="O270" s="358"/>
      <c r="P270" s="358"/>
      <c r="Q270" s="358"/>
      <c r="R270" s="358"/>
      <c r="S270" s="358"/>
      <c r="T270" s="358"/>
      <c r="U270" s="358"/>
      <c r="V270" s="358"/>
      <c r="W270" s="358"/>
      <c r="X270" s="358"/>
      <c r="Y270" s="344"/>
      <c r="Z270" s="344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53"/>
      <c r="S271" s="34"/>
      <c r="T271" s="34"/>
      <c r="U271" s="35" t="s">
        <v>65</v>
      </c>
      <c r="V271" s="348">
        <v>60</v>
      </c>
      <c r="W271" s="349">
        <f>IFERROR(IF(V271="",0,CEILING((V271/$H271),1)*$H271),"")</f>
        <v>67.2</v>
      </c>
      <c r="X271" s="36">
        <f>IFERROR(IF(W271=0,"",ROUNDUP(W271/H271,0)*0.02175),"")</f>
        <v>0.17399999999999999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53"/>
      <c r="S272" s="34"/>
      <c r="T272" s="34"/>
      <c r="U272" s="35" t="s">
        <v>65</v>
      </c>
      <c r="V272" s="348">
        <v>500</v>
      </c>
      <c r="W272" s="349">
        <f>IFERROR(IF(V272="",0,CEILING((V272/$H272),1)*$H272),"")</f>
        <v>507</v>
      </c>
      <c r="X272" s="36">
        <f>IFERROR(IF(W272=0,"",ROUNDUP(W272/H272,0)*0.02175),"")</f>
        <v>1.4137499999999998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53"/>
      <c r="S273" s="34"/>
      <c r="T273" s="34"/>
      <c r="U273" s="35" t="s">
        <v>65</v>
      </c>
      <c r="V273" s="348">
        <v>50</v>
      </c>
      <c r="W273" s="349">
        <f>IFERROR(IF(V273="",0,CEILING((V273/$H273),1)*$H273),"")</f>
        <v>50.400000000000006</v>
      </c>
      <c r="X273" s="36">
        <f>IFERROR(IF(W273=0,"",ROUNDUP(W273/H273,0)*0.02175),"")</f>
        <v>0.1305</v>
      </c>
      <c r="Y273" s="56"/>
      <c r="Z273" s="57"/>
      <c r="AD273" s="58"/>
      <c r="BA273" s="217" t="s">
        <v>1</v>
      </c>
    </row>
    <row r="274" spans="1:53" x14ac:dyDescent="0.2">
      <c r="A274" s="357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66</v>
      </c>
      <c r="O274" s="355"/>
      <c r="P274" s="355"/>
      <c r="Q274" s="355"/>
      <c r="R274" s="355"/>
      <c r="S274" s="355"/>
      <c r="T274" s="356"/>
      <c r="U274" s="37" t="s">
        <v>67</v>
      </c>
      <c r="V274" s="350">
        <f>IFERROR(V271/H271,"0")+IFERROR(V272/H272,"0")+IFERROR(V273/H273,"0")</f>
        <v>77.19780219780219</v>
      </c>
      <c r="W274" s="350">
        <f>IFERROR(W271/H271,"0")+IFERROR(W272/H272,"0")+IFERROR(W273/H273,"0")</f>
        <v>79</v>
      </c>
      <c r="X274" s="350">
        <f>IFERROR(IF(X271="",0,X271),"0")+IFERROR(IF(X272="",0,X272),"0")+IFERROR(IF(X273="",0,X273),"0")</f>
        <v>1.7182499999999998</v>
      </c>
      <c r="Y274" s="351"/>
      <c r="Z274" s="351"/>
    </row>
    <row r="275" spans="1:53" x14ac:dyDescent="0.2">
      <c r="A275" s="358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9"/>
      <c r="N275" s="354" t="s">
        <v>66</v>
      </c>
      <c r="O275" s="355"/>
      <c r="P275" s="355"/>
      <c r="Q275" s="355"/>
      <c r="R275" s="355"/>
      <c r="S275" s="355"/>
      <c r="T275" s="356"/>
      <c r="U275" s="37" t="s">
        <v>65</v>
      </c>
      <c r="V275" s="350">
        <f>IFERROR(SUM(V271:V273),"0")</f>
        <v>610</v>
      </c>
      <c r="W275" s="350">
        <f>IFERROR(SUM(W271:W273),"0")</f>
        <v>624.6</v>
      </c>
      <c r="X275" s="37"/>
      <c r="Y275" s="351"/>
      <c r="Z275" s="351"/>
    </row>
    <row r="276" spans="1:53" ht="14.25" hidden="1" customHeight="1" x14ac:dyDescent="0.25">
      <c r="A276" s="366" t="s">
        <v>86</v>
      </c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8"/>
      <c r="P276" s="358"/>
      <c r="Q276" s="358"/>
      <c r="R276" s="358"/>
      <c r="S276" s="358"/>
      <c r="T276" s="358"/>
      <c r="U276" s="358"/>
      <c r="V276" s="358"/>
      <c r="W276" s="358"/>
      <c r="X276" s="358"/>
      <c r="Y276" s="344"/>
      <c r="Z276" s="344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0" t="s">
        <v>416</v>
      </c>
      <c r="O277" s="361"/>
      <c r="P277" s="361"/>
      <c r="Q277" s="361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39" t="s">
        <v>419</v>
      </c>
      <c r="O278" s="361"/>
      <c r="P278" s="361"/>
      <c r="Q278" s="361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57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66</v>
      </c>
      <c r="O280" s="355"/>
      <c r="P280" s="355"/>
      <c r="Q280" s="355"/>
      <c r="R280" s="355"/>
      <c r="S280" s="355"/>
      <c r="T280" s="356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9"/>
      <c r="N281" s="354" t="s">
        <v>66</v>
      </c>
      <c r="O281" s="355"/>
      <c r="P281" s="355"/>
      <c r="Q281" s="355"/>
      <c r="R281" s="355"/>
      <c r="S281" s="355"/>
      <c r="T281" s="356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6" t="s">
        <v>422</v>
      </c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358"/>
      <c r="P282" s="358"/>
      <c r="Q282" s="358"/>
      <c r="R282" s="358"/>
      <c r="S282" s="358"/>
      <c r="T282" s="358"/>
      <c r="U282" s="358"/>
      <c r="V282" s="358"/>
      <c r="W282" s="358"/>
      <c r="X282" s="358"/>
      <c r="Y282" s="344"/>
      <c r="Z282" s="344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57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66</v>
      </c>
      <c r="O286" s="355"/>
      <c r="P286" s="355"/>
      <c r="Q286" s="355"/>
      <c r="R286" s="355"/>
      <c r="S286" s="355"/>
      <c r="T286" s="356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58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9"/>
      <c r="N287" s="354" t="s">
        <v>66</v>
      </c>
      <c r="O287" s="355"/>
      <c r="P287" s="355"/>
      <c r="Q287" s="355"/>
      <c r="R287" s="355"/>
      <c r="S287" s="355"/>
      <c r="T287" s="356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86" t="s">
        <v>431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3"/>
      <c r="Z288" s="343"/>
    </row>
    <row r="289" spans="1:53" ht="14.25" hidden="1" customHeight="1" x14ac:dyDescent="0.25">
      <c r="A289" s="366" t="s">
        <v>108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4"/>
      <c r="Z289" s="344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103</v>
      </c>
      <c r="L292" s="33" t="s">
        <v>122</v>
      </c>
      <c r="M292" s="32">
        <v>55</v>
      </c>
      <c r="N292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4301011619</v>
      </c>
      <c r="D293" s="352">
        <v>4607091387452</v>
      </c>
      <c r="E293" s="353"/>
      <c r="F293" s="347">
        <v>1.45</v>
      </c>
      <c r="G293" s="32">
        <v>8</v>
      </c>
      <c r="H293" s="347">
        <v>11.6</v>
      </c>
      <c r="I293" s="347">
        <v>12.08</v>
      </c>
      <c r="J293" s="32">
        <v>56</v>
      </c>
      <c r="K293" s="32" t="s">
        <v>103</v>
      </c>
      <c r="L293" s="33" t="s">
        <v>104</v>
      </c>
      <c r="M293" s="32">
        <v>55</v>
      </c>
      <c r="N293" s="6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57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66</v>
      </c>
      <c r="O298" s="355"/>
      <c r="P298" s="355"/>
      <c r="Q298" s="355"/>
      <c r="R298" s="355"/>
      <c r="S298" s="355"/>
      <c r="T298" s="356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58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9"/>
      <c r="N299" s="354" t="s">
        <v>66</v>
      </c>
      <c r="O299" s="355"/>
      <c r="P299" s="355"/>
      <c r="Q299" s="355"/>
      <c r="R299" s="355"/>
      <c r="S299" s="355"/>
      <c r="T299" s="356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6" t="s">
        <v>60</v>
      </c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44"/>
      <c r="Z300" s="344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57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66</v>
      </c>
      <c r="O303" s="355"/>
      <c r="P303" s="355"/>
      <c r="Q303" s="355"/>
      <c r="R303" s="355"/>
      <c r="S303" s="355"/>
      <c r="T303" s="356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58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9"/>
      <c r="N304" s="354" t="s">
        <v>66</v>
      </c>
      <c r="O304" s="355"/>
      <c r="P304" s="355"/>
      <c r="Q304" s="355"/>
      <c r="R304" s="355"/>
      <c r="S304" s="355"/>
      <c r="T304" s="356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86" t="s">
        <v>449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3"/>
      <c r="Z305" s="343"/>
    </row>
    <row r="306" spans="1:53" ht="14.25" hidden="1" customHeight="1" x14ac:dyDescent="0.25">
      <c r="A306" s="366" t="s">
        <v>60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4"/>
      <c r="Z306" s="344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53"/>
      <c r="S307" s="34"/>
      <c r="T307" s="34"/>
      <c r="U307" s="35" t="s">
        <v>65</v>
      </c>
      <c r="V307" s="348">
        <v>24</v>
      </c>
      <c r="W307" s="349">
        <f>IFERROR(IF(V307="",0,CEILING((V307/$H307),1)*$H307),"")</f>
        <v>25.2</v>
      </c>
      <c r="X307" s="36">
        <f>IFERROR(IF(W307=0,"",ROUNDUP(W307/H307,0)*0.00753),"")</f>
        <v>0.10542</v>
      </c>
      <c r="Y307" s="56"/>
      <c r="Z307" s="57"/>
      <c r="AD307" s="58"/>
      <c r="BA307" s="234" t="s">
        <v>1</v>
      </c>
    </row>
    <row r="308" spans="1:53" x14ac:dyDescent="0.2">
      <c r="A308" s="357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66</v>
      </c>
      <c r="O308" s="355"/>
      <c r="P308" s="355"/>
      <c r="Q308" s="355"/>
      <c r="R308" s="355"/>
      <c r="S308" s="355"/>
      <c r="T308" s="356"/>
      <c r="U308" s="37" t="s">
        <v>67</v>
      </c>
      <c r="V308" s="350">
        <f>IFERROR(V307/H307,"0")</f>
        <v>13.333333333333332</v>
      </c>
      <c r="W308" s="350">
        <f>IFERROR(W307/H307,"0")</f>
        <v>14</v>
      </c>
      <c r="X308" s="350">
        <f>IFERROR(IF(X307="",0,X307),"0")</f>
        <v>0.10542</v>
      </c>
      <c r="Y308" s="351"/>
      <c r="Z308" s="351"/>
    </row>
    <row r="309" spans="1:53" x14ac:dyDescent="0.2">
      <c r="A309" s="358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9"/>
      <c r="N309" s="354" t="s">
        <v>66</v>
      </c>
      <c r="O309" s="355"/>
      <c r="P309" s="355"/>
      <c r="Q309" s="355"/>
      <c r="R309" s="355"/>
      <c r="S309" s="355"/>
      <c r="T309" s="356"/>
      <c r="U309" s="37" t="s">
        <v>65</v>
      </c>
      <c r="V309" s="350">
        <f>IFERROR(SUM(V307:V307),"0")</f>
        <v>24</v>
      </c>
      <c r="W309" s="350">
        <f>IFERROR(SUM(W307:W307),"0")</f>
        <v>25.2</v>
      </c>
      <c r="X309" s="37"/>
      <c r="Y309" s="351"/>
      <c r="Z309" s="351"/>
    </row>
    <row r="310" spans="1:53" ht="14.25" hidden="1" customHeight="1" x14ac:dyDescent="0.25">
      <c r="A310" s="366" t="s">
        <v>68</v>
      </c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58"/>
      <c r="N310" s="358"/>
      <c r="O310" s="358"/>
      <c r="P310" s="358"/>
      <c r="Q310" s="358"/>
      <c r="R310" s="358"/>
      <c r="S310" s="358"/>
      <c r="T310" s="358"/>
      <c r="U310" s="358"/>
      <c r="V310" s="358"/>
      <c r="W310" s="358"/>
      <c r="X310" s="358"/>
      <c r="Y310" s="344"/>
      <c r="Z310" s="344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122</v>
      </c>
      <c r="M312" s="32">
        <v>45</v>
      </c>
      <c r="N312" s="6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53"/>
      <c r="S312" s="34"/>
      <c r="T312" s="34"/>
      <c r="U312" s="35" t="s">
        <v>65</v>
      </c>
      <c r="V312" s="348">
        <v>840</v>
      </c>
      <c r="W312" s="349">
        <f>IFERROR(IF(V312="",0,CEILING((V312/$H312),1)*$H312),"")</f>
        <v>840</v>
      </c>
      <c r="X312" s="36">
        <f>IFERROR(IF(W312=0,"",ROUNDUP(W312/H312,0)*0.00753),"")</f>
        <v>3.012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61"/>
      <c r="P313" s="361"/>
      <c r="Q313" s="361"/>
      <c r="R313" s="353"/>
      <c r="S313" s="34"/>
      <c r="T313" s="34"/>
      <c r="U313" s="35" t="s">
        <v>65</v>
      </c>
      <c r="V313" s="348">
        <v>385</v>
      </c>
      <c r="W313" s="349">
        <f>IFERROR(IF(V313="",0,CEILING((V313/$H313),1)*$H313),"")</f>
        <v>386.40000000000003</v>
      </c>
      <c r="X313" s="36">
        <f>IFERROR(IF(W313=0,"",ROUNDUP(W313/H313,0)*0.00753),"")</f>
        <v>1.3855200000000001</v>
      </c>
      <c r="Y313" s="56"/>
      <c r="Z313" s="57"/>
      <c r="AD313" s="58"/>
      <c r="BA313" s="237" t="s">
        <v>1</v>
      </c>
    </row>
    <row r="314" spans="1:53" x14ac:dyDescent="0.2">
      <c r="A314" s="357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66</v>
      </c>
      <c r="O314" s="355"/>
      <c r="P314" s="355"/>
      <c r="Q314" s="355"/>
      <c r="R314" s="355"/>
      <c r="S314" s="355"/>
      <c r="T314" s="356"/>
      <c r="U314" s="37" t="s">
        <v>67</v>
      </c>
      <c r="V314" s="350">
        <f>IFERROR(V311/H311,"0")+IFERROR(V312/H312,"0")+IFERROR(V313/H313,"0")</f>
        <v>583.33333333333326</v>
      </c>
      <c r="W314" s="350">
        <f>IFERROR(W311/H311,"0")+IFERROR(W312/H312,"0")+IFERROR(W313/H313,"0")</f>
        <v>584</v>
      </c>
      <c r="X314" s="350">
        <f>IFERROR(IF(X311="",0,X311),"0")+IFERROR(IF(X312="",0,X312),"0")+IFERROR(IF(X313="",0,X313),"0")</f>
        <v>4.3975200000000001</v>
      </c>
      <c r="Y314" s="351"/>
      <c r="Z314" s="351"/>
    </row>
    <row r="315" spans="1:53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9"/>
      <c r="N315" s="354" t="s">
        <v>66</v>
      </c>
      <c r="O315" s="355"/>
      <c r="P315" s="355"/>
      <c r="Q315" s="355"/>
      <c r="R315" s="355"/>
      <c r="S315" s="355"/>
      <c r="T315" s="356"/>
      <c r="U315" s="37" t="s">
        <v>65</v>
      </c>
      <c r="V315" s="350">
        <f>IFERROR(SUM(V311:V313),"0")</f>
        <v>1225</v>
      </c>
      <c r="W315" s="350">
        <f>IFERROR(SUM(W311:W313),"0")</f>
        <v>1226.4000000000001</v>
      </c>
      <c r="X315" s="37"/>
      <c r="Y315" s="351"/>
      <c r="Z315" s="351"/>
    </row>
    <row r="316" spans="1:53" ht="14.25" hidden="1" customHeight="1" x14ac:dyDescent="0.25">
      <c r="A316" s="366" t="s">
        <v>205</v>
      </c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W316" s="358"/>
      <c r="X316" s="358"/>
      <c r="Y316" s="344"/>
      <c r="Z316" s="344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61"/>
      <c r="P317" s="361"/>
      <c r="Q317" s="361"/>
      <c r="R317" s="353"/>
      <c r="S317" s="34"/>
      <c r="T317" s="34"/>
      <c r="U317" s="35" t="s">
        <v>65</v>
      </c>
      <c r="V317" s="348">
        <v>38</v>
      </c>
      <c r="W317" s="349">
        <f>IFERROR(IF(V317="",0,CEILING((V317/$H317),1)*$H317),"")</f>
        <v>38.76</v>
      </c>
      <c r="X317" s="36">
        <f>IFERROR(IF(W317=0,"",ROUNDUP(W317/H317,0)*0.00753),"")</f>
        <v>0.12801000000000001</v>
      </c>
      <c r="Y317" s="56"/>
      <c r="Z317" s="57"/>
      <c r="AD317" s="58"/>
      <c r="BA317" s="238" t="s">
        <v>1</v>
      </c>
    </row>
    <row r="318" spans="1:53" x14ac:dyDescent="0.2">
      <c r="A318" s="357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66</v>
      </c>
      <c r="O318" s="355"/>
      <c r="P318" s="355"/>
      <c r="Q318" s="355"/>
      <c r="R318" s="355"/>
      <c r="S318" s="355"/>
      <c r="T318" s="356"/>
      <c r="U318" s="37" t="s">
        <v>67</v>
      </c>
      <c r="V318" s="350">
        <f>IFERROR(V317/H317,"0")</f>
        <v>16.666666666666668</v>
      </c>
      <c r="W318" s="350">
        <f>IFERROR(W317/H317,"0")</f>
        <v>17</v>
      </c>
      <c r="X318" s="350">
        <f>IFERROR(IF(X317="",0,X317),"0")</f>
        <v>0.12801000000000001</v>
      </c>
      <c r="Y318" s="351"/>
      <c r="Z318" s="351"/>
    </row>
    <row r="319" spans="1:53" x14ac:dyDescent="0.2">
      <c r="A319" s="358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9"/>
      <c r="N319" s="354" t="s">
        <v>66</v>
      </c>
      <c r="O319" s="355"/>
      <c r="P319" s="355"/>
      <c r="Q319" s="355"/>
      <c r="R319" s="355"/>
      <c r="S319" s="355"/>
      <c r="T319" s="356"/>
      <c r="U319" s="37" t="s">
        <v>65</v>
      </c>
      <c r="V319" s="350">
        <f>IFERROR(SUM(V317:V317),"0")</f>
        <v>38</v>
      </c>
      <c r="W319" s="350">
        <f>IFERROR(SUM(W317:W317),"0")</f>
        <v>38.76</v>
      </c>
      <c r="X319" s="37"/>
      <c r="Y319" s="351"/>
      <c r="Z319" s="351"/>
    </row>
    <row r="320" spans="1:53" ht="14.25" hidden="1" customHeight="1" x14ac:dyDescent="0.25">
      <c r="A320" s="366" t="s">
        <v>86</v>
      </c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58"/>
      <c r="N320" s="358"/>
      <c r="O320" s="358"/>
      <c r="P320" s="358"/>
      <c r="Q320" s="358"/>
      <c r="R320" s="358"/>
      <c r="S320" s="358"/>
      <c r="T320" s="358"/>
      <c r="U320" s="358"/>
      <c r="V320" s="358"/>
      <c r="W320" s="358"/>
      <c r="X320" s="358"/>
      <c r="Y320" s="344"/>
      <c r="Z320" s="344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61"/>
      <c r="P321" s="361"/>
      <c r="Q321" s="361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57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66</v>
      </c>
      <c r="O322" s="355"/>
      <c r="P322" s="355"/>
      <c r="Q322" s="355"/>
      <c r="R322" s="355"/>
      <c r="S322" s="355"/>
      <c r="T322" s="356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58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59"/>
      <c r="N323" s="354" t="s">
        <v>66</v>
      </c>
      <c r="O323" s="355"/>
      <c r="P323" s="355"/>
      <c r="Q323" s="355"/>
      <c r="R323" s="355"/>
      <c r="S323" s="355"/>
      <c r="T323" s="356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hidden="1" customHeight="1" x14ac:dyDescent="0.25">
      <c r="A325" s="386" t="s">
        <v>463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3"/>
      <c r="Z325" s="343"/>
    </row>
    <row r="326" spans="1:53" ht="14.25" hidden="1" customHeight="1" x14ac:dyDescent="0.25">
      <c r="A326" s="366" t="s">
        <v>68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4"/>
      <c r="Z326" s="344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61"/>
      <c r="P327" s="361"/>
      <c r="Q327" s="361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57"/>
      <c r="B328" s="358"/>
      <c r="C328" s="358"/>
      <c r="D328" s="358"/>
      <c r="E328" s="358"/>
      <c r="F328" s="358"/>
      <c r="G328" s="358"/>
      <c r="H328" s="358"/>
      <c r="I328" s="358"/>
      <c r="J328" s="358"/>
      <c r="K328" s="358"/>
      <c r="L328" s="358"/>
      <c r="M328" s="359"/>
      <c r="N328" s="354" t="s">
        <v>66</v>
      </c>
      <c r="O328" s="355"/>
      <c r="P328" s="355"/>
      <c r="Q328" s="355"/>
      <c r="R328" s="355"/>
      <c r="S328" s="355"/>
      <c r="T328" s="356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58"/>
      <c r="B329" s="358"/>
      <c r="C329" s="358"/>
      <c r="D329" s="358"/>
      <c r="E329" s="358"/>
      <c r="F329" s="358"/>
      <c r="G329" s="358"/>
      <c r="H329" s="358"/>
      <c r="I329" s="358"/>
      <c r="J329" s="358"/>
      <c r="K329" s="358"/>
      <c r="L329" s="358"/>
      <c r="M329" s="359"/>
      <c r="N329" s="354" t="s">
        <v>66</v>
      </c>
      <c r="O329" s="355"/>
      <c r="P329" s="355"/>
      <c r="Q329" s="355"/>
      <c r="R329" s="355"/>
      <c r="S329" s="355"/>
      <c r="T329" s="356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hidden="1" customHeight="1" x14ac:dyDescent="0.25">
      <c r="A331" s="386" t="s">
        <v>467</v>
      </c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58"/>
      <c r="N331" s="358"/>
      <c r="O331" s="358"/>
      <c r="P331" s="358"/>
      <c r="Q331" s="358"/>
      <c r="R331" s="358"/>
      <c r="S331" s="358"/>
      <c r="T331" s="358"/>
      <c r="U331" s="358"/>
      <c r="V331" s="358"/>
      <c r="W331" s="358"/>
      <c r="X331" s="358"/>
      <c r="Y331" s="343"/>
      <c r="Z331" s="343"/>
    </row>
    <row r="332" spans="1:53" ht="14.25" hidden="1" customHeight="1" x14ac:dyDescent="0.25">
      <c r="A332" s="366" t="s">
        <v>108</v>
      </c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58"/>
      <c r="N332" s="358"/>
      <c r="O332" s="358"/>
      <c r="P332" s="358"/>
      <c r="Q332" s="358"/>
      <c r="R332" s="358"/>
      <c r="S332" s="358"/>
      <c r="T332" s="358"/>
      <c r="U332" s="358"/>
      <c r="V332" s="358"/>
      <c r="W332" s="358"/>
      <c r="X332" s="358"/>
      <c r="Y332" s="344"/>
      <c r="Z332" s="344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61"/>
      <c r="P334" s="361"/>
      <c r="Q334" s="361"/>
      <c r="R334" s="353"/>
      <c r="S334" s="34"/>
      <c r="T334" s="34"/>
      <c r="U334" s="35" t="s">
        <v>65</v>
      </c>
      <c r="V334" s="348">
        <v>2400</v>
      </c>
      <c r="W334" s="349">
        <f t="shared" si="17"/>
        <v>2400</v>
      </c>
      <c r="X334" s="36">
        <f>IFERROR(IF(W334=0,"",ROUNDUP(W334/H334,0)*0.02175),"")</f>
        <v>3.4799999999999995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4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61"/>
      <c r="P336" s="361"/>
      <c r="Q336" s="361"/>
      <c r="R336" s="353"/>
      <c r="S336" s="34"/>
      <c r="T336" s="34"/>
      <c r="U336" s="35" t="s">
        <v>65</v>
      </c>
      <c r="V336" s="348">
        <v>500</v>
      </c>
      <c r="W336" s="349">
        <f t="shared" si="17"/>
        <v>510</v>
      </c>
      <c r="X336" s="36">
        <f>IFERROR(IF(W336=0,"",ROUNDUP(W336/H336,0)*0.02175),"")</f>
        <v>0.73949999999999994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61"/>
      <c r="P338" s="361"/>
      <c r="Q338" s="361"/>
      <c r="R338" s="353"/>
      <c r="S338" s="34"/>
      <c r="T338" s="34"/>
      <c r="U338" s="35" t="s">
        <v>65</v>
      </c>
      <c r="V338" s="348">
        <v>1100</v>
      </c>
      <c r="W338" s="349">
        <f t="shared" si="17"/>
        <v>1110</v>
      </c>
      <c r="X338" s="36">
        <f>IFERROR(IF(W338=0,"",ROUNDUP(W338/H338,0)*0.02175),"")</f>
        <v>1.6094999999999999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61"/>
      <c r="P339" s="361"/>
      <c r="Q339" s="361"/>
      <c r="R339" s="353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61"/>
      <c r="P340" s="361"/>
      <c r="Q340" s="361"/>
      <c r="R340" s="353"/>
      <c r="S340" s="34"/>
      <c r="T340" s="34"/>
      <c r="U340" s="35" t="s">
        <v>65</v>
      </c>
      <c r="V340" s="348">
        <v>15</v>
      </c>
      <c r="W340" s="349">
        <f t="shared" si="17"/>
        <v>15</v>
      </c>
      <c r="X340" s="36">
        <f>IFERROR(IF(W340=0,"",ROUNDUP(W340/H340,0)*0.00937),"")</f>
        <v>2.811E-2</v>
      </c>
      <c r="Y340" s="56"/>
      <c r="Z340" s="57"/>
      <c r="AD340" s="58"/>
      <c r="BA340" s="248" t="s">
        <v>1</v>
      </c>
    </row>
    <row r="341" spans="1:53" x14ac:dyDescent="0.2">
      <c r="A341" s="357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66</v>
      </c>
      <c r="O341" s="355"/>
      <c r="P341" s="355"/>
      <c r="Q341" s="355"/>
      <c r="R341" s="355"/>
      <c r="S341" s="355"/>
      <c r="T341" s="356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279.66666666666669</v>
      </c>
      <c r="W341" s="350">
        <f>IFERROR(W333/H333,"0")+IFERROR(W334/H334,"0")+IFERROR(W335/H335,"0")+IFERROR(W336/H336,"0")+IFERROR(W337/H337,"0")+IFERROR(W338/H338,"0")+IFERROR(W339/H339,"0")+IFERROR(W340/H340,"0")</f>
        <v>281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5.9508099999999988</v>
      </c>
      <c r="Y341" s="351"/>
      <c r="Z341" s="351"/>
    </row>
    <row r="342" spans="1:53" x14ac:dyDescent="0.2">
      <c r="A342" s="358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9"/>
      <c r="N342" s="354" t="s">
        <v>66</v>
      </c>
      <c r="O342" s="355"/>
      <c r="P342" s="355"/>
      <c r="Q342" s="355"/>
      <c r="R342" s="355"/>
      <c r="S342" s="355"/>
      <c r="T342" s="356"/>
      <c r="U342" s="37" t="s">
        <v>65</v>
      </c>
      <c r="V342" s="350">
        <f>IFERROR(SUM(V333:V340),"0")</f>
        <v>4065</v>
      </c>
      <c r="W342" s="350">
        <f>IFERROR(SUM(W333:W340),"0")</f>
        <v>4085</v>
      </c>
      <c r="X342" s="37"/>
      <c r="Y342" s="351"/>
      <c r="Z342" s="351"/>
    </row>
    <row r="343" spans="1:53" ht="14.25" hidden="1" customHeight="1" x14ac:dyDescent="0.25">
      <c r="A343" s="366" t="s">
        <v>100</v>
      </c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58"/>
      <c r="N343" s="358"/>
      <c r="O343" s="358"/>
      <c r="P343" s="358"/>
      <c r="Q343" s="358"/>
      <c r="R343" s="358"/>
      <c r="S343" s="358"/>
      <c r="T343" s="358"/>
      <c r="U343" s="358"/>
      <c r="V343" s="358"/>
      <c r="W343" s="358"/>
      <c r="X343" s="358"/>
      <c r="Y343" s="344"/>
      <c r="Z343" s="344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61"/>
      <c r="P344" s="361"/>
      <c r="Q344" s="361"/>
      <c r="R344" s="353"/>
      <c r="S344" s="34"/>
      <c r="T344" s="34"/>
      <c r="U344" s="35" t="s">
        <v>65</v>
      </c>
      <c r="V344" s="348">
        <v>1800</v>
      </c>
      <c r="W344" s="349">
        <f>IFERROR(IF(V344="",0,CEILING((V344/$H344),1)*$H344),"")</f>
        <v>1800</v>
      </c>
      <c r="X344" s="36">
        <f>IFERROR(IF(W344=0,"",ROUNDUP(W344/H344,0)*0.02175),"")</f>
        <v>2.61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122</v>
      </c>
      <c r="M345" s="32">
        <v>50</v>
      </c>
      <c r="N345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61"/>
      <c r="P345" s="361"/>
      <c r="Q345" s="361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61"/>
      <c r="P346" s="361"/>
      <c r="Q346" s="361"/>
      <c r="R346" s="353"/>
      <c r="S346" s="34"/>
      <c r="T346" s="34"/>
      <c r="U346" s="35" t="s">
        <v>65</v>
      </c>
      <c r="V346" s="348">
        <v>8</v>
      </c>
      <c r="W346" s="349">
        <f>IFERROR(IF(V346="",0,CEILING((V346/$H346),1)*$H346),"")</f>
        <v>8</v>
      </c>
      <c r="X346" s="36">
        <f>IFERROR(IF(W346=0,"",ROUNDUP(W346/H346,0)*0.00937),"")</f>
        <v>1.874E-2</v>
      </c>
      <c r="Y346" s="56"/>
      <c r="Z346" s="57"/>
      <c r="AD346" s="58"/>
      <c r="BA346" s="251" t="s">
        <v>1</v>
      </c>
    </row>
    <row r="347" spans="1:53" x14ac:dyDescent="0.2">
      <c r="A347" s="357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9"/>
      <c r="N347" s="354" t="s">
        <v>66</v>
      </c>
      <c r="O347" s="355"/>
      <c r="P347" s="355"/>
      <c r="Q347" s="355"/>
      <c r="R347" s="355"/>
      <c r="S347" s="355"/>
      <c r="T347" s="356"/>
      <c r="U347" s="37" t="s">
        <v>67</v>
      </c>
      <c r="V347" s="350">
        <f>IFERROR(V344/H344,"0")+IFERROR(V345/H345,"0")+IFERROR(V346/H346,"0")</f>
        <v>122</v>
      </c>
      <c r="W347" s="350">
        <f>IFERROR(W344/H344,"0")+IFERROR(W345/H345,"0")+IFERROR(W346/H346,"0")</f>
        <v>122</v>
      </c>
      <c r="X347" s="350">
        <f>IFERROR(IF(X344="",0,X344),"0")+IFERROR(IF(X345="",0,X345),"0")+IFERROR(IF(X346="",0,X346),"0")</f>
        <v>2.6287400000000001</v>
      </c>
      <c r="Y347" s="351"/>
      <c r="Z347" s="351"/>
    </row>
    <row r="348" spans="1:53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9"/>
      <c r="N348" s="354" t="s">
        <v>66</v>
      </c>
      <c r="O348" s="355"/>
      <c r="P348" s="355"/>
      <c r="Q348" s="355"/>
      <c r="R348" s="355"/>
      <c r="S348" s="355"/>
      <c r="T348" s="356"/>
      <c r="U348" s="37" t="s">
        <v>65</v>
      </c>
      <c r="V348" s="350">
        <f>IFERROR(SUM(V344:V346),"0")</f>
        <v>1808</v>
      </c>
      <c r="W348" s="350">
        <f>IFERROR(SUM(W344:W346),"0")</f>
        <v>1808</v>
      </c>
      <c r="X348" s="37"/>
      <c r="Y348" s="351"/>
      <c r="Z348" s="351"/>
    </row>
    <row r="349" spans="1:53" ht="14.25" hidden="1" customHeight="1" x14ac:dyDescent="0.25">
      <c r="A349" s="366" t="s">
        <v>68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122</v>
      </c>
      <c r="M350" s="32">
        <v>40</v>
      </c>
      <c r="N350" s="467" t="s">
        <v>489</v>
      </c>
      <c r="O350" s="361"/>
      <c r="P350" s="361"/>
      <c r="Q350" s="361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61"/>
      <c r="P351" s="361"/>
      <c r="Q351" s="361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57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9"/>
      <c r="N352" s="354" t="s">
        <v>66</v>
      </c>
      <c r="O352" s="355"/>
      <c r="P352" s="355"/>
      <c r="Q352" s="355"/>
      <c r="R352" s="355"/>
      <c r="S352" s="355"/>
      <c r="T352" s="356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58"/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9"/>
      <c r="N353" s="354" t="s">
        <v>66</v>
      </c>
      <c r="O353" s="355"/>
      <c r="P353" s="355"/>
      <c r="Q353" s="355"/>
      <c r="R353" s="355"/>
      <c r="S353" s="355"/>
      <c r="T353" s="356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6" t="s">
        <v>205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61"/>
      <c r="P355" s="361"/>
      <c r="Q355" s="361"/>
      <c r="R355" s="353"/>
      <c r="S355" s="34"/>
      <c r="T355" s="34"/>
      <c r="U355" s="35" t="s">
        <v>65</v>
      </c>
      <c r="V355" s="348">
        <v>40</v>
      </c>
      <c r="W355" s="349">
        <f>IFERROR(IF(V355="",0,CEILING((V355/$H355),1)*$H355),"")</f>
        <v>46.8</v>
      </c>
      <c r="X355" s="36">
        <f>IFERROR(IF(W355=0,"",ROUNDUP(W355/H355,0)*0.02175),"")</f>
        <v>0.1305</v>
      </c>
      <c r="Y355" s="56"/>
      <c r="Z355" s="57"/>
      <c r="AD355" s="58"/>
      <c r="BA355" s="254" t="s">
        <v>1</v>
      </c>
    </row>
    <row r="356" spans="1:53" x14ac:dyDescent="0.2">
      <c r="A356" s="357"/>
      <c r="B356" s="358"/>
      <c r="C356" s="358"/>
      <c r="D356" s="358"/>
      <c r="E356" s="358"/>
      <c r="F356" s="358"/>
      <c r="G356" s="358"/>
      <c r="H356" s="358"/>
      <c r="I356" s="358"/>
      <c r="J356" s="358"/>
      <c r="K356" s="358"/>
      <c r="L356" s="358"/>
      <c r="M356" s="359"/>
      <c r="N356" s="354" t="s">
        <v>66</v>
      </c>
      <c r="O356" s="355"/>
      <c r="P356" s="355"/>
      <c r="Q356" s="355"/>
      <c r="R356" s="355"/>
      <c r="S356" s="355"/>
      <c r="T356" s="356"/>
      <c r="U356" s="37" t="s">
        <v>67</v>
      </c>
      <c r="V356" s="350">
        <f>IFERROR(V355/H355,"0")</f>
        <v>5.1282051282051286</v>
      </c>
      <c r="W356" s="350">
        <f>IFERROR(W355/H355,"0")</f>
        <v>6</v>
      </c>
      <c r="X356" s="350">
        <f>IFERROR(IF(X355="",0,X355),"0")</f>
        <v>0.1305</v>
      </c>
      <c r="Y356" s="351"/>
      <c r="Z356" s="351"/>
    </row>
    <row r="357" spans="1:53" x14ac:dyDescent="0.2">
      <c r="A357" s="358"/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9"/>
      <c r="N357" s="354" t="s">
        <v>66</v>
      </c>
      <c r="O357" s="355"/>
      <c r="P357" s="355"/>
      <c r="Q357" s="355"/>
      <c r="R357" s="355"/>
      <c r="S357" s="355"/>
      <c r="T357" s="356"/>
      <c r="U357" s="37" t="s">
        <v>65</v>
      </c>
      <c r="V357" s="350">
        <f>IFERROR(SUM(V355:V355),"0")</f>
        <v>40</v>
      </c>
      <c r="W357" s="350">
        <f>IFERROR(SUM(W355:W355),"0")</f>
        <v>46.8</v>
      </c>
      <c r="X357" s="37"/>
      <c r="Y357" s="351"/>
      <c r="Z357" s="351"/>
    </row>
    <row r="358" spans="1:53" ht="16.5" hidden="1" customHeight="1" x14ac:dyDescent="0.25">
      <c r="A358" s="386" t="s">
        <v>494</v>
      </c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8"/>
      <c r="N358" s="358"/>
      <c r="O358" s="358"/>
      <c r="P358" s="358"/>
      <c r="Q358" s="358"/>
      <c r="R358" s="358"/>
      <c r="S358" s="358"/>
      <c r="T358" s="358"/>
      <c r="U358" s="358"/>
      <c r="V358" s="358"/>
      <c r="W358" s="358"/>
      <c r="X358" s="358"/>
      <c r="Y358" s="343"/>
      <c r="Z358" s="343"/>
    </row>
    <row r="359" spans="1:53" ht="14.25" hidden="1" customHeight="1" x14ac:dyDescent="0.25">
      <c r="A359" s="366" t="s">
        <v>108</v>
      </c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8"/>
      <c r="N359" s="358"/>
      <c r="O359" s="358"/>
      <c r="P359" s="358"/>
      <c r="Q359" s="358"/>
      <c r="R359" s="358"/>
      <c r="S359" s="358"/>
      <c r="T359" s="358"/>
      <c r="U359" s="358"/>
      <c r="V359" s="358"/>
      <c r="W359" s="358"/>
      <c r="X359" s="358"/>
      <c r="Y359" s="344"/>
      <c r="Z359" s="344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61"/>
      <c r="P360" s="361"/>
      <c r="Q360" s="361"/>
      <c r="R360" s="353"/>
      <c r="S360" s="34"/>
      <c r="T360" s="34"/>
      <c r="U360" s="35" t="s">
        <v>65</v>
      </c>
      <c r="V360" s="348">
        <v>30</v>
      </c>
      <c r="W360" s="349">
        <f>IFERROR(IF(V360="",0,CEILING((V360/$H360),1)*$H360),"")</f>
        <v>36</v>
      </c>
      <c r="X360" s="36">
        <f>IFERROR(IF(W360=0,"",ROUNDUP(W360/H360,0)*0.02175),"")</f>
        <v>6.5250000000000002E-2</v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61"/>
      <c r="P361" s="361"/>
      <c r="Q361" s="361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61"/>
      <c r="P362" s="361"/>
      <c r="Q362" s="361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8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61"/>
      <c r="P363" s="361"/>
      <c r="Q363" s="361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61"/>
      <c r="P364" s="361"/>
      <c r="Q364" s="361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57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9"/>
      <c r="N365" s="354" t="s">
        <v>66</v>
      </c>
      <c r="O365" s="355"/>
      <c r="P365" s="355"/>
      <c r="Q365" s="355"/>
      <c r="R365" s="355"/>
      <c r="S365" s="355"/>
      <c r="T365" s="356"/>
      <c r="U365" s="37" t="s">
        <v>67</v>
      </c>
      <c r="V365" s="350">
        <f>IFERROR(V360/H360,"0")+IFERROR(V361/H361,"0")+IFERROR(V362/H362,"0")+IFERROR(V363/H363,"0")+IFERROR(V364/H364,"0")</f>
        <v>2.5</v>
      </c>
      <c r="W365" s="350">
        <f>IFERROR(W360/H360,"0")+IFERROR(W361/H361,"0")+IFERROR(W362/H362,"0")+IFERROR(W363/H363,"0")+IFERROR(W364/H364,"0")</f>
        <v>3</v>
      </c>
      <c r="X365" s="350">
        <f>IFERROR(IF(X360="",0,X360),"0")+IFERROR(IF(X361="",0,X361),"0")+IFERROR(IF(X362="",0,X362),"0")+IFERROR(IF(X363="",0,X363),"0")+IFERROR(IF(X364="",0,X364),"0")</f>
        <v>6.5250000000000002E-2</v>
      </c>
      <c r="Y365" s="351"/>
      <c r="Z365" s="351"/>
    </row>
    <row r="366" spans="1:53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59"/>
      <c r="N366" s="354" t="s">
        <v>66</v>
      </c>
      <c r="O366" s="355"/>
      <c r="P366" s="355"/>
      <c r="Q366" s="355"/>
      <c r="R366" s="355"/>
      <c r="S366" s="355"/>
      <c r="T366" s="356"/>
      <c r="U366" s="37" t="s">
        <v>65</v>
      </c>
      <c r="V366" s="350">
        <f>IFERROR(SUM(V360:V364),"0")</f>
        <v>30</v>
      </c>
      <c r="W366" s="350">
        <f>IFERROR(SUM(W360:W364),"0")</f>
        <v>36</v>
      </c>
      <c r="X366" s="37"/>
      <c r="Y366" s="351"/>
      <c r="Z366" s="351"/>
    </row>
    <row r="367" spans="1:53" ht="14.25" hidden="1" customHeight="1" x14ac:dyDescent="0.25">
      <c r="A367" s="366" t="s">
        <v>60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61"/>
      <c r="P368" s="361"/>
      <c r="Q368" s="361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61"/>
      <c r="P369" s="361"/>
      <c r="Q369" s="361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66</v>
      </c>
      <c r="O370" s="355"/>
      <c r="P370" s="355"/>
      <c r="Q370" s="355"/>
      <c r="R370" s="355"/>
      <c r="S370" s="355"/>
      <c r="T370" s="356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66</v>
      </c>
      <c r="O371" s="355"/>
      <c r="P371" s="355"/>
      <c r="Q371" s="355"/>
      <c r="R371" s="355"/>
      <c r="S371" s="355"/>
      <c r="T371" s="356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6" t="s">
        <v>68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61"/>
      <c r="P373" s="361"/>
      <c r="Q373" s="361"/>
      <c r="R373" s="353"/>
      <c r="S373" s="34"/>
      <c r="T373" s="34"/>
      <c r="U373" s="35" t="s">
        <v>65</v>
      </c>
      <c r="V373" s="348">
        <v>20</v>
      </c>
      <c r="W373" s="349">
        <f>IFERROR(IF(V373="",0,CEILING((V373/$H373),1)*$H373),"")</f>
        <v>23.4</v>
      </c>
      <c r="X373" s="36">
        <f>IFERROR(IF(W373=0,"",ROUNDUP(W373/H373,0)*0.02175),"")</f>
        <v>6.5250000000000002E-2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61"/>
      <c r="P374" s="361"/>
      <c r="Q374" s="361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61"/>
      <c r="P375" s="361"/>
      <c r="Q375" s="361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61"/>
      <c r="P376" s="361"/>
      <c r="Q376" s="361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57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9"/>
      <c r="N377" s="354" t="s">
        <v>66</v>
      </c>
      <c r="O377" s="355"/>
      <c r="P377" s="355"/>
      <c r="Q377" s="355"/>
      <c r="R377" s="355"/>
      <c r="S377" s="355"/>
      <c r="T377" s="356"/>
      <c r="U377" s="37" t="s">
        <v>67</v>
      </c>
      <c r="V377" s="350">
        <f>IFERROR(V373/H373,"0")+IFERROR(V374/H374,"0")+IFERROR(V375/H375,"0")+IFERROR(V376/H376,"0")</f>
        <v>2.5641025641025643</v>
      </c>
      <c r="W377" s="350">
        <f>IFERROR(W373/H373,"0")+IFERROR(W374/H374,"0")+IFERROR(W375/H375,"0")+IFERROR(W376/H376,"0")</f>
        <v>3</v>
      </c>
      <c r="X377" s="350">
        <f>IFERROR(IF(X373="",0,X373),"0")+IFERROR(IF(X374="",0,X374),"0")+IFERROR(IF(X375="",0,X375),"0")+IFERROR(IF(X376="",0,X376),"0")</f>
        <v>6.5250000000000002E-2</v>
      </c>
      <c r="Y377" s="351"/>
      <c r="Z377" s="351"/>
    </row>
    <row r="378" spans="1:53" x14ac:dyDescent="0.2">
      <c r="A378" s="358"/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9"/>
      <c r="N378" s="354" t="s">
        <v>66</v>
      </c>
      <c r="O378" s="355"/>
      <c r="P378" s="355"/>
      <c r="Q378" s="355"/>
      <c r="R378" s="355"/>
      <c r="S378" s="355"/>
      <c r="T378" s="356"/>
      <c r="U378" s="37" t="s">
        <v>65</v>
      </c>
      <c r="V378" s="350">
        <f>IFERROR(SUM(V373:V376),"0")</f>
        <v>20</v>
      </c>
      <c r="W378" s="350">
        <f>IFERROR(SUM(W373:W376),"0")</f>
        <v>23.4</v>
      </c>
      <c r="X378" s="37"/>
      <c r="Y378" s="351"/>
      <c r="Z378" s="351"/>
    </row>
    <row r="379" spans="1:53" ht="14.25" hidden="1" customHeight="1" x14ac:dyDescent="0.25">
      <c r="A379" s="366" t="s">
        <v>205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4"/>
      <c r="Z379" s="344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6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61"/>
      <c r="P380" s="361"/>
      <c r="Q380" s="361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66</v>
      </c>
      <c r="O381" s="355"/>
      <c r="P381" s="355"/>
      <c r="Q381" s="355"/>
      <c r="R381" s="355"/>
      <c r="S381" s="355"/>
      <c r="T381" s="356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66</v>
      </c>
      <c r="O382" s="355"/>
      <c r="P382" s="355"/>
      <c r="Q382" s="355"/>
      <c r="R382" s="355"/>
      <c r="S382" s="355"/>
      <c r="T382" s="356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hidden="1" customHeight="1" x14ac:dyDescent="0.25">
      <c r="A384" s="386" t="s">
        <v>520</v>
      </c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58"/>
      <c r="N384" s="358"/>
      <c r="O384" s="358"/>
      <c r="P384" s="358"/>
      <c r="Q384" s="358"/>
      <c r="R384" s="358"/>
      <c r="S384" s="358"/>
      <c r="T384" s="358"/>
      <c r="U384" s="358"/>
      <c r="V384" s="358"/>
      <c r="W384" s="358"/>
      <c r="X384" s="358"/>
      <c r="Y384" s="343"/>
      <c r="Z384" s="343"/>
    </row>
    <row r="385" spans="1:53" ht="14.25" hidden="1" customHeight="1" x14ac:dyDescent="0.25">
      <c r="A385" s="366" t="s">
        <v>108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61"/>
      <c r="P386" s="361"/>
      <c r="Q386" s="361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61"/>
      <c r="P387" s="361"/>
      <c r="Q387" s="361"/>
      <c r="R387" s="353"/>
      <c r="S387" s="34"/>
      <c r="T387" s="34"/>
      <c r="U387" s="35" t="s">
        <v>65</v>
      </c>
      <c r="V387" s="348">
        <v>45</v>
      </c>
      <c r="W387" s="349">
        <f>IFERROR(IF(V387="",0,CEILING((V387/$H387),1)*$H387),"")</f>
        <v>45.900000000000006</v>
      </c>
      <c r="X387" s="36">
        <f>IFERROR(IF(W387=0,"",ROUNDUP(W387/H387,0)*0.00753),"")</f>
        <v>0.12801000000000001</v>
      </c>
      <c r="Y387" s="56"/>
      <c r="Z387" s="57"/>
      <c r="AD387" s="58"/>
      <c r="BA387" s="268" t="s">
        <v>1</v>
      </c>
    </row>
    <row r="388" spans="1:53" x14ac:dyDescent="0.2">
      <c r="A388" s="357"/>
      <c r="B388" s="358"/>
      <c r="C388" s="358"/>
      <c r="D388" s="358"/>
      <c r="E388" s="358"/>
      <c r="F388" s="358"/>
      <c r="G388" s="358"/>
      <c r="H388" s="358"/>
      <c r="I388" s="358"/>
      <c r="J388" s="358"/>
      <c r="K388" s="358"/>
      <c r="L388" s="358"/>
      <c r="M388" s="359"/>
      <c r="N388" s="354" t="s">
        <v>66</v>
      </c>
      <c r="O388" s="355"/>
      <c r="P388" s="355"/>
      <c r="Q388" s="355"/>
      <c r="R388" s="355"/>
      <c r="S388" s="355"/>
      <c r="T388" s="356"/>
      <c r="U388" s="37" t="s">
        <v>67</v>
      </c>
      <c r="V388" s="350">
        <f>IFERROR(V386/H386,"0")+IFERROR(V387/H387,"0")</f>
        <v>16.666666666666664</v>
      </c>
      <c r="W388" s="350">
        <f>IFERROR(W386/H386,"0")+IFERROR(W387/H387,"0")</f>
        <v>17</v>
      </c>
      <c r="X388" s="350">
        <f>IFERROR(IF(X386="",0,X386),"0")+IFERROR(IF(X387="",0,X387),"0")</f>
        <v>0.12801000000000001</v>
      </c>
      <c r="Y388" s="351"/>
      <c r="Z388" s="351"/>
    </row>
    <row r="389" spans="1:53" x14ac:dyDescent="0.2">
      <c r="A389" s="358"/>
      <c r="B389" s="358"/>
      <c r="C389" s="358"/>
      <c r="D389" s="358"/>
      <c r="E389" s="358"/>
      <c r="F389" s="358"/>
      <c r="G389" s="358"/>
      <c r="H389" s="358"/>
      <c r="I389" s="358"/>
      <c r="J389" s="358"/>
      <c r="K389" s="358"/>
      <c r="L389" s="358"/>
      <c r="M389" s="359"/>
      <c r="N389" s="354" t="s">
        <v>66</v>
      </c>
      <c r="O389" s="355"/>
      <c r="P389" s="355"/>
      <c r="Q389" s="355"/>
      <c r="R389" s="355"/>
      <c r="S389" s="355"/>
      <c r="T389" s="356"/>
      <c r="U389" s="37" t="s">
        <v>65</v>
      </c>
      <c r="V389" s="350">
        <f>IFERROR(SUM(V386:V387),"0")</f>
        <v>45</v>
      </c>
      <c r="W389" s="350">
        <f>IFERROR(SUM(W386:W387),"0")</f>
        <v>45.900000000000006</v>
      </c>
      <c r="X389" s="37"/>
      <c r="Y389" s="351"/>
      <c r="Z389" s="351"/>
    </row>
    <row r="390" spans="1:53" ht="14.25" hidden="1" customHeight="1" x14ac:dyDescent="0.25">
      <c r="A390" s="366" t="s">
        <v>60</v>
      </c>
      <c r="B390" s="358"/>
      <c r="C390" s="358"/>
      <c r="D390" s="358"/>
      <c r="E390" s="358"/>
      <c r="F390" s="358"/>
      <c r="G390" s="358"/>
      <c r="H390" s="358"/>
      <c r="I390" s="358"/>
      <c r="J390" s="358"/>
      <c r="K390" s="358"/>
      <c r="L390" s="358"/>
      <c r="M390" s="358"/>
      <c r="N390" s="358"/>
      <c r="O390" s="358"/>
      <c r="P390" s="358"/>
      <c r="Q390" s="358"/>
      <c r="R390" s="358"/>
      <c r="S390" s="358"/>
      <c r="T390" s="358"/>
      <c r="U390" s="358"/>
      <c r="V390" s="358"/>
      <c r="W390" s="358"/>
      <c r="X390" s="358"/>
      <c r="Y390" s="344"/>
      <c r="Z390" s="344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61"/>
      <c r="P391" s="361"/>
      <c r="Q391" s="361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61"/>
      <c r="P392" s="361"/>
      <c r="Q392" s="361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61"/>
      <c r="P393" s="361"/>
      <c r="Q393" s="361"/>
      <c r="R393" s="353"/>
      <c r="S393" s="34"/>
      <c r="T393" s="34"/>
      <c r="U393" s="35" t="s">
        <v>65</v>
      </c>
      <c r="V393" s="348">
        <v>100</v>
      </c>
      <c r="W393" s="349">
        <f t="shared" si="18"/>
        <v>100.80000000000001</v>
      </c>
      <c r="X393" s="36">
        <f>IFERROR(IF(W393=0,"",ROUNDUP(W393/H393,0)*0.00753),"")</f>
        <v>0.18071999999999999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61"/>
      <c r="P394" s="361"/>
      <c r="Q394" s="361"/>
      <c r="R394" s="353"/>
      <c r="S394" s="34"/>
      <c r="T394" s="34"/>
      <c r="U394" s="35" t="s">
        <v>65</v>
      </c>
      <c r="V394" s="348">
        <v>196</v>
      </c>
      <c r="W394" s="349">
        <f t="shared" si="18"/>
        <v>196.56</v>
      </c>
      <c r="X394" s="36">
        <f>IFERROR(IF(W394=0,"",ROUNDUP(W394/H394,0)*0.00753),"")</f>
        <v>0.88101000000000007</v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61"/>
      <c r="P395" s="361"/>
      <c r="Q395" s="361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61"/>
      <c r="P396" s="361"/>
      <c r="Q396" s="361"/>
      <c r="R396" s="353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61"/>
      <c r="P397" s="361"/>
      <c r="Q397" s="361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61"/>
      <c r="P398" s="361"/>
      <c r="Q398" s="361"/>
      <c r="R398" s="353"/>
      <c r="S398" s="34"/>
      <c r="T398" s="34"/>
      <c r="U398" s="35" t="s">
        <v>65</v>
      </c>
      <c r="V398" s="348">
        <v>87.5</v>
      </c>
      <c r="W398" s="349">
        <f t="shared" si="18"/>
        <v>88.2</v>
      </c>
      <c r="X398" s="36">
        <f t="shared" si="19"/>
        <v>0.21084</v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61"/>
      <c r="P399" s="361"/>
      <c r="Q399" s="361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61"/>
      <c r="P400" s="361"/>
      <c r="Q400" s="361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61"/>
      <c r="P401" s="361"/>
      <c r="Q401" s="361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61"/>
      <c r="P402" s="361"/>
      <c r="Q402" s="361"/>
      <c r="R402" s="353"/>
      <c r="S402" s="34"/>
      <c r="T402" s="34"/>
      <c r="U402" s="35" t="s">
        <v>65</v>
      </c>
      <c r="V402" s="348">
        <v>105</v>
      </c>
      <c r="W402" s="349">
        <f t="shared" si="18"/>
        <v>105</v>
      </c>
      <c r="X402" s="36">
        <f t="shared" si="19"/>
        <v>0.251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61"/>
      <c r="P403" s="361"/>
      <c r="Q403" s="361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66</v>
      </c>
      <c r="O404" s="355"/>
      <c r="P404" s="355"/>
      <c r="Q404" s="355"/>
      <c r="R404" s="355"/>
      <c r="S404" s="355"/>
      <c r="T404" s="356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282.14285714285711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283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1.7745700000000002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66</v>
      </c>
      <c r="O405" s="355"/>
      <c r="P405" s="355"/>
      <c r="Q405" s="355"/>
      <c r="R405" s="355"/>
      <c r="S405" s="355"/>
      <c r="T405" s="356"/>
      <c r="U405" s="37" t="s">
        <v>65</v>
      </c>
      <c r="V405" s="350">
        <f>IFERROR(SUM(V391:V403),"0")</f>
        <v>593.5</v>
      </c>
      <c r="W405" s="350">
        <f>IFERROR(SUM(W391:W403),"0")</f>
        <v>595.55999999999995</v>
      </c>
      <c r="X405" s="37"/>
      <c r="Y405" s="351"/>
      <c r="Z405" s="351"/>
    </row>
    <row r="406" spans="1:53" ht="14.25" hidden="1" customHeight="1" x14ac:dyDescent="0.25">
      <c r="A406" s="366" t="s">
        <v>68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122</v>
      </c>
      <c r="M407" s="32">
        <v>45</v>
      </c>
      <c r="N407" s="40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61"/>
      <c r="P407" s="361"/>
      <c r="Q407" s="361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122</v>
      </c>
      <c r="M408" s="32">
        <v>45</v>
      </c>
      <c r="N408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61"/>
      <c r="P408" s="361"/>
      <c r="Q408" s="361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122</v>
      </c>
      <c r="M409" s="32">
        <v>45</v>
      </c>
      <c r="N409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61"/>
      <c r="P409" s="361"/>
      <c r="Q409" s="361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122</v>
      </c>
      <c r="M410" s="32">
        <v>45</v>
      </c>
      <c r="N410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61"/>
      <c r="P410" s="361"/>
      <c r="Q410" s="361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57"/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9"/>
      <c r="N411" s="354" t="s">
        <v>66</v>
      </c>
      <c r="O411" s="355"/>
      <c r="P411" s="355"/>
      <c r="Q411" s="355"/>
      <c r="R411" s="355"/>
      <c r="S411" s="355"/>
      <c r="T411" s="356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58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358"/>
      <c r="M412" s="359"/>
      <c r="N412" s="354" t="s">
        <v>66</v>
      </c>
      <c r="O412" s="355"/>
      <c r="P412" s="355"/>
      <c r="Q412" s="355"/>
      <c r="R412" s="355"/>
      <c r="S412" s="355"/>
      <c r="T412" s="356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6" t="s">
        <v>205</v>
      </c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358"/>
      <c r="M413" s="358"/>
      <c r="N413" s="358"/>
      <c r="O413" s="358"/>
      <c r="P413" s="358"/>
      <c r="Q413" s="358"/>
      <c r="R413" s="358"/>
      <c r="S413" s="358"/>
      <c r="T413" s="358"/>
      <c r="U413" s="358"/>
      <c r="V413" s="358"/>
      <c r="W413" s="358"/>
      <c r="X413" s="358"/>
      <c r="Y413" s="344"/>
      <c r="Z413" s="344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61"/>
      <c r="P414" s="361"/>
      <c r="Q414" s="361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57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66</v>
      </c>
      <c r="O415" s="355"/>
      <c r="P415" s="355"/>
      <c r="Q415" s="355"/>
      <c r="R415" s="355"/>
      <c r="S415" s="355"/>
      <c r="T415" s="356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9"/>
      <c r="N416" s="354" t="s">
        <v>66</v>
      </c>
      <c r="O416" s="355"/>
      <c r="P416" s="355"/>
      <c r="Q416" s="355"/>
      <c r="R416" s="355"/>
      <c r="S416" s="355"/>
      <c r="T416" s="356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6" t="s">
        <v>86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1"/>
      <c r="P418" s="361"/>
      <c r="Q418" s="361"/>
      <c r="R418" s="353"/>
      <c r="S418" s="34"/>
      <c r="T418" s="34"/>
      <c r="U418" s="35" t="s">
        <v>65</v>
      </c>
      <c r="V418" s="348">
        <v>12</v>
      </c>
      <c r="W418" s="349">
        <f>IFERROR(IF(V418="",0,CEILING((V418/$H418),1)*$H418),"")</f>
        <v>12</v>
      </c>
      <c r="X418" s="36">
        <f>IFERROR(IF(W418=0,"",ROUNDUP(W418/H418,0)*0.00627),"")</f>
        <v>6.2700000000000006E-2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1"/>
      <c r="P419" s="361"/>
      <c r="Q419" s="361"/>
      <c r="R419" s="353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1"/>
      <c r="P420" s="361"/>
      <c r="Q420" s="361"/>
      <c r="R420" s="353"/>
      <c r="S420" s="34"/>
      <c r="T420" s="34"/>
      <c r="U420" s="35" t="s">
        <v>65</v>
      </c>
      <c r="V420" s="348">
        <v>11</v>
      </c>
      <c r="W420" s="349">
        <f>IFERROR(IF(V420="",0,CEILING((V420/$H420),1)*$H420),"")</f>
        <v>11.88</v>
      </c>
      <c r="X420" s="36">
        <f>IFERROR(IF(W420=0,"",ROUNDUP(W420/H420,0)*0.00627),"")</f>
        <v>5.6430000000000001E-2</v>
      </c>
      <c r="Y420" s="56"/>
      <c r="Z420" s="57"/>
      <c r="AD420" s="58"/>
      <c r="BA420" s="289" t="s">
        <v>1</v>
      </c>
    </row>
    <row r="421" spans="1:53" x14ac:dyDescent="0.2">
      <c r="A421" s="357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66</v>
      </c>
      <c r="O421" s="355"/>
      <c r="P421" s="355"/>
      <c r="Q421" s="355"/>
      <c r="R421" s="355"/>
      <c r="S421" s="355"/>
      <c r="T421" s="356"/>
      <c r="U421" s="37" t="s">
        <v>67</v>
      </c>
      <c r="V421" s="350">
        <f>IFERROR(V418/H418,"0")+IFERROR(V419/H419,"0")+IFERROR(V420/H420,"0")</f>
        <v>28.333333333333332</v>
      </c>
      <c r="W421" s="350">
        <f>IFERROR(W418/H418,"0")+IFERROR(W419/H419,"0")+IFERROR(W420/H420,"0")</f>
        <v>29</v>
      </c>
      <c r="X421" s="350">
        <f>IFERROR(IF(X418="",0,X418),"0")+IFERROR(IF(X419="",0,X419),"0")+IFERROR(IF(X420="",0,X420),"0")</f>
        <v>0.18183000000000002</v>
      </c>
      <c r="Y421" s="351"/>
      <c r="Z421" s="351"/>
    </row>
    <row r="422" spans="1:53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9"/>
      <c r="N422" s="354" t="s">
        <v>66</v>
      </c>
      <c r="O422" s="355"/>
      <c r="P422" s="355"/>
      <c r="Q422" s="355"/>
      <c r="R422" s="355"/>
      <c r="S422" s="355"/>
      <c r="T422" s="356"/>
      <c r="U422" s="37" t="s">
        <v>65</v>
      </c>
      <c r="V422" s="350">
        <f>IFERROR(SUM(V418:V420),"0")</f>
        <v>35</v>
      </c>
      <c r="W422" s="350">
        <f>IFERROR(SUM(W418:W420),"0")</f>
        <v>35.880000000000003</v>
      </c>
      <c r="X422" s="37"/>
      <c r="Y422" s="351"/>
      <c r="Z422" s="351"/>
    </row>
    <row r="423" spans="1:53" ht="16.5" hidden="1" customHeight="1" x14ac:dyDescent="0.25">
      <c r="A423" s="386" t="s">
        <v>569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3"/>
      <c r="Z423" s="343"/>
    </row>
    <row r="424" spans="1:53" ht="14.25" hidden="1" customHeight="1" x14ac:dyDescent="0.25">
      <c r="A424" s="366" t="s">
        <v>100</v>
      </c>
      <c r="B424" s="358"/>
      <c r="C424" s="358"/>
      <c r="D424" s="358"/>
      <c r="E424" s="358"/>
      <c r="F424" s="358"/>
      <c r="G424" s="358"/>
      <c r="H424" s="358"/>
      <c r="I424" s="358"/>
      <c r="J424" s="358"/>
      <c r="K424" s="358"/>
      <c r="L424" s="358"/>
      <c r="M424" s="358"/>
      <c r="N424" s="358"/>
      <c r="O424" s="358"/>
      <c r="P424" s="358"/>
      <c r="Q424" s="358"/>
      <c r="R424" s="358"/>
      <c r="S424" s="358"/>
      <c r="T424" s="358"/>
      <c r="U424" s="358"/>
      <c r="V424" s="358"/>
      <c r="W424" s="358"/>
      <c r="X424" s="358"/>
      <c r="Y424" s="344"/>
      <c r="Z424" s="344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1"/>
      <c r="P425" s="361"/>
      <c r="Q425" s="361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122</v>
      </c>
      <c r="M426" s="32">
        <v>35</v>
      </c>
      <c r="N426" s="40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1"/>
      <c r="P426" s="361"/>
      <c r="Q426" s="361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57"/>
      <c r="B427" s="358"/>
      <c r="C427" s="358"/>
      <c r="D427" s="358"/>
      <c r="E427" s="358"/>
      <c r="F427" s="358"/>
      <c r="G427" s="358"/>
      <c r="H427" s="358"/>
      <c r="I427" s="358"/>
      <c r="J427" s="358"/>
      <c r="K427" s="358"/>
      <c r="L427" s="358"/>
      <c r="M427" s="359"/>
      <c r="N427" s="354" t="s">
        <v>66</v>
      </c>
      <c r="O427" s="355"/>
      <c r="P427" s="355"/>
      <c r="Q427" s="355"/>
      <c r="R427" s="355"/>
      <c r="S427" s="355"/>
      <c r="T427" s="356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58"/>
      <c r="B428" s="358"/>
      <c r="C428" s="358"/>
      <c r="D428" s="358"/>
      <c r="E428" s="358"/>
      <c r="F428" s="358"/>
      <c r="G428" s="358"/>
      <c r="H428" s="358"/>
      <c r="I428" s="358"/>
      <c r="J428" s="358"/>
      <c r="K428" s="358"/>
      <c r="L428" s="358"/>
      <c r="M428" s="359"/>
      <c r="N428" s="354" t="s">
        <v>66</v>
      </c>
      <c r="O428" s="355"/>
      <c r="P428" s="355"/>
      <c r="Q428" s="355"/>
      <c r="R428" s="355"/>
      <c r="S428" s="355"/>
      <c r="T428" s="356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6" t="s">
        <v>60</v>
      </c>
      <c r="B429" s="358"/>
      <c r="C429" s="358"/>
      <c r="D429" s="358"/>
      <c r="E429" s="358"/>
      <c r="F429" s="358"/>
      <c r="G429" s="358"/>
      <c r="H429" s="358"/>
      <c r="I429" s="358"/>
      <c r="J429" s="358"/>
      <c r="K429" s="358"/>
      <c r="L429" s="358"/>
      <c r="M429" s="358"/>
      <c r="N429" s="358"/>
      <c r="O429" s="358"/>
      <c r="P429" s="358"/>
      <c r="Q429" s="358"/>
      <c r="R429" s="358"/>
      <c r="S429" s="358"/>
      <c r="T429" s="358"/>
      <c r="U429" s="358"/>
      <c r="V429" s="358"/>
      <c r="W429" s="358"/>
      <c r="X429" s="358"/>
      <c r="Y429" s="344"/>
      <c r="Z429" s="344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1"/>
      <c r="P430" s="361"/>
      <c r="Q430" s="361"/>
      <c r="R430" s="353"/>
      <c r="S430" s="34"/>
      <c r="T430" s="34"/>
      <c r="U430" s="35" t="s">
        <v>65</v>
      </c>
      <c r="V430" s="348">
        <v>100</v>
      </c>
      <c r="W430" s="349">
        <f t="shared" ref="W430:W436" si="20">IFERROR(IF(V430="",0,CEILING((V430/$H430),1)*$H430),"")</f>
        <v>100.80000000000001</v>
      </c>
      <c r="X430" s="36">
        <f>IFERROR(IF(W430=0,"",ROUNDUP(W430/H430,0)*0.00753),"")</f>
        <v>0.18071999999999999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1"/>
      <c r="P431" s="361"/>
      <c r="Q431" s="361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1"/>
      <c r="P432" s="361"/>
      <c r="Q432" s="361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1"/>
      <c r="P433" s="361"/>
      <c r="Q433" s="361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1"/>
      <c r="P434" s="361"/>
      <c r="Q434" s="361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1"/>
      <c r="P435" s="361"/>
      <c r="Q435" s="361"/>
      <c r="R435" s="353"/>
      <c r="S435" s="34"/>
      <c r="T435" s="34"/>
      <c r="U435" s="35" t="s">
        <v>65</v>
      </c>
      <c r="V435" s="348">
        <v>10.5</v>
      </c>
      <c r="W435" s="349">
        <f t="shared" si="20"/>
        <v>10.5</v>
      </c>
      <c r="X435" s="36">
        <f>IFERROR(IF(W435=0,"",ROUNDUP(W435/H435,0)*0.00502),"")</f>
        <v>2.5100000000000001E-2</v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1"/>
      <c r="P436" s="361"/>
      <c r="Q436" s="361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57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9"/>
      <c r="N437" s="354" t="s">
        <v>66</v>
      </c>
      <c r="O437" s="355"/>
      <c r="P437" s="355"/>
      <c r="Q437" s="355"/>
      <c r="R437" s="355"/>
      <c r="S437" s="355"/>
      <c r="T437" s="356"/>
      <c r="U437" s="37" t="s">
        <v>67</v>
      </c>
      <c r="V437" s="350">
        <f>IFERROR(V430/H430,"0")+IFERROR(V431/H431,"0")+IFERROR(V432/H432,"0")+IFERROR(V433/H433,"0")+IFERROR(V434/H434,"0")+IFERROR(V435/H435,"0")+IFERROR(V436/H436,"0")</f>
        <v>28.80952380952381</v>
      </c>
      <c r="W437" s="350">
        <f>IFERROR(W430/H430,"0")+IFERROR(W431/H431,"0")+IFERROR(W432/H432,"0")+IFERROR(W433/H433,"0")+IFERROR(W434/H434,"0")+IFERROR(W435/H435,"0")+IFERROR(W436/H436,"0")</f>
        <v>29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0.20582</v>
      </c>
      <c r="Y437" s="351"/>
      <c r="Z437" s="351"/>
    </row>
    <row r="438" spans="1:53" x14ac:dyDescent="0.2">
      <c r="A438" s="358"/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9"/>
      <c r="N438" s="354" t="s">
        <v>66</v>
      </c>
      <c r="O438" s="355"/>
      <c r="P438" s="355"/>
      <c r="Q438" s="355"/>
      <c r="R438" s="355"/>
      <c r="S438" s="355"/>
      <c r="T438" s="356"/>
      <c r="U438" s="37" t="s">
        <v>65</v>
      </c>
      <c r="V438" s="350">
        <f>IFERROR(SUM(V430:V436),"0")</f>
        <v>110.5</v>
      </c>
      <c r="W438" s="350">
        <f>IFERROR(SUM(W430:W436),"0")</f>
        <v>111.30000000000001</v>
      </c>
      <c r="X438" s="37"/>
      <c r="Y438" s="351"/>
      <c r="Z438" s="351"/>
    </row>
    <row r="439" spans="1:53" ht="14.25" hidden="1" customHeight="1" x14ac:dyDescent="0.25">
      <c r="A439" s="366" t="s">
        <v>95</v>
      </c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8"/>
      <c r="N439" s="358"/>
      <c r="O439" s="358"/>
      <c r="P439" s="358"/>
      <c r="Q439" s="358"/>
      <c r="R439" s="358"/>
      <c r="S439" s="358"/>
      <c r="T439" s="358"/>
      <c r="U439" s="358"/>
      <c r="V439" s="358"/>
      <c r="W439" s="358"/>
      <c r="X439" s="358"/>
      <c r="Y439" s="344"/>
      <c r="Z439" s="344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1"/>
      <c r="P440" s="361"/>
      <c r="Q440" s="361"/>
      <c r="R440" s="353"/>
      <c r="S440" s="34"/>
      <c r="T440" s="34"/>
      <c r="U440" s="35" t="s">
        <v>65</v>
      </c>
      <c r="V440" s="348">
        <v>11</v>
      </c>
      <c r="W440" s="349">
        <f>IFERROR(IF(V440="",0,CEILING((V440/$H440),1)*$H440),"")</f>
        <v>11.88</v>
      </c>
      <c r="X440" s="36">
        <f>IFERROR(IF(W440=0,"",ROUNDUP(W440/H440,0)*0.00627),"")</f>
        <v>5.6430000000000001E-2</v>
      </c>
      <c r="Y440" s="56"/>
      <c r="Z440" s="57"/>
      <c r="AD440" s="58"/>
      <c r="BA440" s="299" t="s">
        <v>1</v>
      </c>
    </row>
    <row r="441" spans="1:53" x14ac:dyDescent="0.2">
      <c r="A441" s="357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9"/>
      <c r="N441" s="354" t="s">
        <v>66</v>
      </c>
      <c r="O441" s="355"/>
      <c r="P441" s="355"/>
      <c r="Q441" s="355"/>
      <c r="R441" s="355"/>
      <c r="S441" s="355"/>
      <c r="T441" s="356"/>
      <c r="U441" s="37" t="s">
        <v>67</v>
      </c>
      <c r="V441" s="350">
        <f>IFERROR(V440/H440,"0")</f>
        <v>8.3333333333333321</v>
      </c>
      <c r="W441" s="350">
        <f>IFERROR(W440/H440,"0")</f>
        <v>9</v>
      </c>
      <c r="X441" s="350">
        <f>IFERROR(IF(X440="",0,X440),"0")</f>
        <v>5.6430000000000001E-2</v>
      </c>
      <c r="Y441" s="351"/>
      <c r="Z441" s="351"/>
    </row>
    <row r="442" spans="1:53" x14ac:dyDescent="0.2">
      <c r="A442" s="358"/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9"/>
      <c r="N442" s="354" t="s">
        <v>66</v>
      </c>
      <c r="O442" s="355"/>
      <c r="P442" s="355"/>
      <c r="Q442" s="355"/>
      <c r="R442" s="355"/>
      <c r="S442" s="355"/>
      <c r="T442" s="356"/>
      <c r="U442" s="37" t="s">
        <v>65</v>
      </c>
      <c r="V442" s="350">
        <f>IFERROR(SUM(V440:V440),"0")</f>
        <v>11</v>
      </c>
      <c r="W442" s="350">
        <f>IFERROR(SUM(W440:W440),"0")</f>
        <v>11.88</v>
      </c>
      <c r="X442" s="37"/>
      <c r="Y442" s="351"/>
      <c r="Z442" s="351"/>
    </row>
    <row r="443" spans="1:53" ht="14.25" hidden="1" customHeight="1" x14ac:dyDescent="0.25">
      <c r="A443" s="366" t="s">
        <v>590</v>
      </c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8"/>
      <c r="N443" s="358"/>
      <c r="O443" s="358"/>
      <c r="P443" s="358"/>
      <c r="Q443" s="358"/>
      <c r="R443" s="358"/>
      <c r="S443" s="358"/>
      <c r="T443" s="358"/>
      <c r="U443" s="358"/>
      <c r="V443" s="358"/>
      <c r="W443" s="358"/>
      <c r="X443" s="358"/>
      <c r="Y443" s="344"/>
      <c r="Z443" s="344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6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1"/>
      <c r="P444" s="361"/>
      <c r="Q444" s="361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57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59"/>
      <c r="N445" s="354" t="s">
        <v>66</v>
      </c>
      <c r="O445" s="355"/>
      <c r="P445" s="355"/>
      <c r="Q445" s="355"/>
      <c r="R445" s="355"/>
      <c r="S445" s="355"/>
      <c r="T445" s="356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58"/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9"/>
      <c r="N446" s="354" t="s">
        <v>66</v>
      </c>
      <c r="O446" s="355"/>
      <c r="P446" s="355"/>
      <c r="Q446" s="355"/>
      <c r="R446" s="355"/>
      <c r="S446" s="355"/>
      <c r="T446" s="356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hidden="1" customHeight="1" x14ac:dyDescent="0.25">
      <c r="A448" s="386" t="s">
        <v>593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3"/>
      <c r="Z448" s="343"/>
    </row>
    <row r="449" spans="1:53" ht="14.25" hidden="1" customHeight="1" x14ac:dyDescent="0.25">
      <c r="A449" s="366" t="s">
        <v>108</v>
      </c>
      <c r="B449" s="358"/>
      <c r="C449" s="358"/>
      <c r="D449" s="358"/>
      <c r="E449" s="358"/>
      <c r="F449" s="358"/>
      <c r="G449" s="358"/>
      <c r="H449" s="358"/>
      <c r="I449" s="358"/>
      <c r="J449" s="358"/>
      <c r="K449" s="358"/>
      <c r="L449" s="358"/>
      <c r="M449" s="358"/>
      <c r="N449" s="358"/>
      <c r="O449" s="358"/>
      <c r="P449" s="358"/>
      <c r="Q449" s="358"/>
      <c r="R449" s="358"/>
      <c r="S449" s="358"/>
      <c r="T449" s="358"/>
      <c r="U449" s="358"/>
      <c r="V449" s="358"/>
      <c r="W449" s="358"/>
      <c r="X449" s="358"/>
      <c r="Y449" s="344"/>
      <c r="Z449" s="344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30" t="s">
        <v>596</v>
      </c>
      <c r="O450" s="361"/>
      <c r="P450" s="361"/>
      <c r="Q450" s="361"/>
      <c r="R450" s="353"/>
      <c r="S450" s="34"/>
      <c r="T450" s="34"/>
      <c r="U450" s="35" t="s">
        <v>65</v>
      </c>
      <c r="V450" s="348">
        <v>60</v>
      </c>
      <c r="W450" s="349">
        <f t="shared" ref="W450:W462" si="21">IFERROR(IF(V450="",0,CEILING((V450/$H450),1)*$H450),"")</f>
        <v>63.36</v>
      </c>
      <c r="X450" s="36">
        <f t="shared" ref="X450:X456" si="22">IFERROR(IF(W450=0,"",ROUNDUP(W450/H450,0)*0.01196),"")</f>
        <v>0.14352000000000001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599</v>
      </c>
      <c r="O451" s="361"/>
      <c r="P451" s="361"/>
      <c r="Q451" s="361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1"/>
      <c r="P452" s="361"/>
      <c r="Q452" s="361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8" t="s">
        <v>603</v>
      </c>
      <c r="O453" s="361"/>
      <c r="P453" s="361"/>
      <c r="Q453" s="361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6" t="s">
        <v>606</v>
      </c>
      <c r="O454" s="361"/>
      <c r="P454" s="361"/>
      <c r="Q454" s="361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84" t="s">
        <v>609</v>
      </c>
      <c r="O455" s="361"/>
      <c r="P455" s="361"/>
      <c r="Q455" s="361"/>
      <c r="R455" s="353"/>
      <c r="S455" s="34"/>
      <c r="T455" s="34"/>
      <c r="U455" s="35" t="s">
        <v>65</v>
      </c>
      <c r="V455" s="348">
        <v>50</v>
      </c>
      <c r="W455" s="349">
        <f t="shared" si="21"/>
        <v>52.800000000000004</v>
      </c>
      <c r="X455" s="36">
        <f t="shared" si="22"/>
        <v>0.1196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122</v>
      </c>
      <c r="M456" s="32">
        <v>60</v>
      </c>
      <c r="N456" s="380" t="s">
        <v>612</v>
      </c>
      <c r="O456" s="361"/>
      <c r="P456" s="361"/>
      <c r="Q456" s="361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92" t="s">
        <v>615</v>
      </c>
      <c r="O457" s="361"/>
      <c r="P457" s="361"/>
      <c r="Q457" s="361"/>
      <c r="R457" s="353"/>
      <c r="S457" s="34"/>
      <c r="T457" s="34"/>
      <c r="U457" s="35" t="s">
        <v>65</v>
      </c>
      <c r="V457" s="348">
        <v>42</v>
      </c>
      <c r="W457" s="349">
        <f t="shared" si="21"/>
        <v>43.2</v>
      </c>
      <c r="X457" s="36">
        <f>IFERROR(IF(W457=0,"",ROUNDUP(W457/H457,0)*0.00937),"")</f>
        <v>0.11244</v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4301011168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55</v>
      </c>
      <c r="N458" s="5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61"/>
      <c r="P458" s="361"/>
      <c r="Q458" s="361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618</v>
      </c>
      <c r="C459" s="31">
        <v>4301011775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0" t="s">
        <v>619</v>
      </c>
      <c r="O459" s="361"/>
      <c r="P459" s="361"/>
      <c r="Q459" s="361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8" t="s">
        <v>622</v>
      </c>
      <c r="O460" s="361"/>
      <c r="P460" s="361"/>
      <c r="Q460" s="361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122</v>
      </c>
      <c r="M461" s="32">
        <v>50</v>
      </c>
      <c r="N461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0" t="s">
        <v>627</v>
      </c>
      <c r="O462" s="361"/>
      <c r="P462" s="361"/>
      <c r="Q462" s="361"/>
      <c r="R462" s="353"/>
      <c r="S462" s="34"/>
      <c r="T462" s="34"/>
      <c r="U462" s="35" t="s">
        <v>65</v>
      </c>
      <c r="V462" s="348">
        <v>78</v>
      </c>
      <c r="W462" s="349">
        <f t="shared" si="21"/>
        <v>79.2</v>
      </c>
      <c r="X462" s="36">
        <f>IFERROR(IF(W462=0,"",ROUNDUP(W462/H462,0)*0.00937),"")</f>
        <v>0.20613999999999999</v>
      </c>
      <c r="Y462" s="56"/>
      <c r="Z462" s="57"/>
      <c r="AD462" s="58"/>
      <c r="BA462" s="313" t="s">
        <v>1</v>
      </c>
    </row>
    <row r="463" spans="1:53" x14ac:dyDescent="0.2">
      <c r="A463" s="357"/>
      <c r="B463" s="358"/>
      <c r="C463" s="358"/>
      <c r="D463" s="358"/>
      <c r="E463" s="358"/>
      <c r="F463" s="358"/>
      <c r="G463" s="358"/>
      <c r="H463" s="358"/>
      <c r="I463" s="358"/>
      <c r="J463" s="358"/>
      <c r="K463" s="358"/>
      <c r="L463" s="358"/>
      <c r="M463" s="359"/>
      <c r="N463" s="354" t="s">
        <v>66</v>
      </c>
      <c r="O463" s="355"/>
      <c r="P463" s="355"/>
      <c r="Q463" s="355"/>
      <c r="R463" s="355"/>
      <c r="S463" s="355"/>
      <c r="T463" s="356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54.166666666666671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56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0.58169999999999999</v>
      </c>
      <c r="Y463" s="351"/>
      <c r="Z463" s="351"/>
    </row>
    <row r="464" spans="1:53" x14ac:dyDescent="0.2">
      <c r="A464" s="358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66</v>
      </c>
      <c r="O464" s="355"/>
      <c r="P464" s="355"/>
      <c r="Q464" s="355"/>
      <c r="R464" s="355"/>
      <c r="S464" s="355"/>
      <c r="T464" s="356"/>
      <c r="U464" s="37" t="s">
        <v>65</v>
      </c>
      <c r="V464" s="350">
        <f>IFERROR(SUM(V450:V462),"0")</f>
        <v>230</v>
      </c>
      <c r="W464" s="350">
        <f>IFERROR(SUM(W450:W462),"0")</f>
        <v>238.56</v>
      </c>
      <c r="X464" s="37"/>
      <c r="Y464" s="351"/>
      <c r="Z464" s="351"/>
    </row>
    <row r="465" spans="1:53" ht="14.25" hidden="1" customHeight="1" x14ac:dyDescent="0.25">
      <c r="A465" s="366" t="s">
        <v>100</v>
      </c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8"/>
      <c r="N465" s="358"/>
      <c r="O465" s="358"/>
      <c r="P465" s="358"/>
      <c r="Q465" s="358"/>
      <c r="R465" s="358"/>
      <c r="S465" s="358"/>
      <c r="T465" s="358"/>
      <c r="U465" s="358"/>
      <c r="V465" s="358"/>
      <c r="W465" s="358"/>
      <c r="X465" s="358"/>
      <c r="Y465" s="344"/>
      <c r="Z465" s="344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53"/>
      <c r="S466" s="34"/>
      <c r="T466" s="34"/>
      <c r="U466" s="35" t="s">
        <v>65</v>
      </c>
      <c r="V466" s="348">
        <v>50</v>
      </c>
      <c r="W466" s="349">
        <f>IFERROR(IF(V466="",0,CEILING((V466/$H466),1)*$H466),"")</f>
        <v>52.800000000000004</v>
      </c>
      <c r="X466" s="36">
        <f>IFERROR(IF(W466=0,"",ROUNDUP(W466/H466,0)*0.01196),"")</f>
        <v>0.1196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57"/>
      <c r="B468" s="358"/>
      <c r="C468" s="358"/>
      <c r="D468" s="358"/>
      <c r="E468" s="358"/>
      <c r="F468" s="358"/>
      <c r="G468" s="358"/>
      <c r="H468" s="358"/>
      <c r="I468" s="358"/>
      <c r="J468" s="358"/>
      <c r="K468" s="358"/>
      <c r="L468" s="358"/>
      <c r="M468" s="359"/>
      <c r="N468" s="354" t="s">
        <v>66</v>
      </c>
      <c r="O468" s="355"/>
      <c r="P468" s="355"/>
      <c r="Q468" s="355"/>
      <c r="R468" s="355"/>
      <c r="S468" s="355"/>
      <c r="T468" s="356"/>
      <c r="U468" s="37" t="s">
        <v>67</v>
      </c>
      <c r="V468" s="350">
        <f>IFERROR(V466/H466,"0")+IFERROR(V467/H467,"0")</f>
        <v>9.4696969696969688</v>
      </c>
      <c r="W468" s="350">
        <f>IFERROR(W466/H466,"0")+IFERROR(W467/H467,"0")</f>
        <v>10</v>
      </c>
      <c r="X468" s="350">
        <f>IFERROR(IF(X466="",0,X466),"0")+IFERROR(IF(X467="",0,X467),"0")</f>
        <v>0.1196</v>
      </c>
      <c r="Y468" s="351"/>
      <c r="Z468" s="351"/>
    </row>
    <row r="469" spans="1:53" x14ac:dyDescent="0.2">
      <c r="A469" s="358"/>
      <c r="B469" s="358"/>
      <c r="C469" s="358"/>
      <c r="D469" s="358"/>
      <c r="E469" s="358"/>
      <c r="F469" s="358"/>
      <c r="G469" s="358"/>
      <c r="H469" s="358"/>
      <c r="I469" s="358"/>
      <c r="J469" s="358"/>
      <c r="K469" s="358"/>
      <c r="L469" s="358"/>
      <c r="M469" s="359"/>
      <c r="N469" s="354" t="s">
        <v>66</v>
      </c>
      <c r="O469" s="355"/>
      <c r="P469" s="355"/>
      <c r="Q469" s="355"/>
      <c r="R469" s="355"/>
      <c r="S469" s="355"/>
      <c r="T469" s="356"/>
      <c r="U469" s="37" t="s">
        <v>65</v>
      </c>
      <c r="V469" s="350">
        <f>IFERROR(SUM(V466:V467),"0")</f>
        <v>50</v>
      </c>
      <c r="W469" s="350">
        <f>IFERROR(SUM(W466:W467),"0")</f>
        <v>52.800000000000004</v>
      </c>
      <c r="X469" s="37"/>
      <c r="Y469" s="351"/>
      <c r="Z469" s="351"/>
    </row>
    <row r="470" spans="1:53" ht="14.25" hidden="1" customHeight="1" x14ac:dyDescent="0.25">
      <c r="A470" s="366" t="s">
        <v>60</v>
      </c>
      <c r="B470" s="358"/>
      <c r="C470" s="358"/>
      <c r="D470" s="358"/>
      <c r="E470" s="358"/>
      <c r="F470" s="358"/>
      <c r="G470" s="358"/>
      <c r="H470" s="358"/>
      <c r="I470" s="358"/>
      <c r="J470" s="358"/>
      <c r="K470" s="358"/>
      <c r="L470" s="358"/>
      <c r="M470" s="358"/>
      <c r="N470" s="358"/>
      <c r="O470" s="358"/>
      <c r="P470" s="358"/>
      <c r="Q470" s="358"/>
      <c r="R470" s="358"/>
      <c r="S470" s="358"/>
      <c r="T470" s="358"/>
      <c r="U470" s="358"/>
      <c r="V470" s="358"/>
      <c r="W470" s="358"/>
      <c r="X470" s="358"/>
      <c r="Y470" s="344"/>
      <c r="Z470" s="344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53"/>
      <c r="S471" s="34"/>
      <c r="T471" s="34"/>
      <c r="U471" s="35" t="s">
        <v>65</v>
      </c>
      <c r="V471" s="348">
        <v>60</v>
      </c>
      <c r="W471" s="349">
        <f t="shared" ref="W471:W476" si="23">IFERROR(IF(V471="",0,CEILING((V471/$H471),1)*$H471),"")</f>
        <v>63.36</v>
      </c>
      <c r="X471" s="36">
        <f>IFERROR(IF(W471=0,"",ROUNDUP(W471/H471,0)*0.01196),"")</f>
        <v>0.14352000000000001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53"/>
      <c r="S472" s="34"/>
      <c r="T472" s="34"/>
      <c r="U472" s="35" t="s">
        <v>65</v>
      </c>
      <c r="V472" s="348">
        <v>80</v>
      </c>
      <c r="W472" s="349">
        <f t="shared" si="23"/>
        <v>84.48</v>
      </c>
      <c r="X472" s="36">
        <f>IFERROR(IF(W472=0,"",ROUNDUP(W472/H472,0)*0.01196),"")</f>
        <v>0.19136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53"/>
      <c r="S473" s="34"/>
      <c r="T473" s="34"/>
      <c r="U473" s="35" t="s">
        <v>65</v>
      </c>
      <c r="V473" s="348">
        <v>100</v>
      </c>
      <c r="W473" s="349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3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53"/>
      <c r="S475" s="34"/>
      <c r="T475" s="34"/>
      <c r="U475" s="35" t="s">
        <v>65</v>
      </c>
      <c r="V475" s="348">
        <v>12</v>
      </c>
      <c r="W475" s="349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53"/>
      <c r="S476" s="34"/>
      <c r="T476" s="34"/>
      <c r="U476" s="35" t="s">
        <v>65</v>
      </c>
      <c r="V476" s="348">
        <v>36</v>
      </c>
      <c r="W476" s="349">
        <f t="shared" si="23"/>
        <v>36</v>
      </c>
      <c r="X476" s="36">
        <f>IFERROR(IF(W476=0,"",ROUNDUP(W476/H476,0)*0.00937),"")</f>
        <v>9.3700000000000006E-2</v>
      </c>
      <c r="Y476" s="56"/>
      <c r="Z476" s="57"/>
      <c r="AD476" s="58"/>
      <c r="BA476" s="321" t="s">
        <v>1</v>
      </c>
    </row>
    <row r="477" spans="1:53" x14ac:dyDescent="0.2">
      <c r="A477" s="357"/>
      <c r="B477" s="358"/>
      <c r="C477" s="358"/>
      <c r="D477" s="358"/>
      <c r="E477" s="358"/>
      <c r="F477" s="358"/>
      <c r="G477" s="358"/>
      <c r="H477" s="358"/>
      <c r="I477" s="358"/>
      <c r="J477" s="358"/>
      <c r="K477" s="358"/>
      <c r="L477" s="358"/>
      <c r="M477" s="359"/>
      <c r="N477" s="354" t="s">
        <v>66</v>
      </c>
      <c r="O477" s="355"/>
      <c r="P477" s="355"/>
      <c r="Q477" s="355"/>
      <c r="R477" s="355"/>
      <c r="S477" s="355"/>
      <c r="T477" s="356"/>
      <c r="U477" s="37" t="s">
        <v>67</v>
      </c>
      <c r="V477" s="350">
        <f>IFERROR(V471/H471,"0")+IFERROR(V472/H472,"0")+IFERROR(V473/H473,"0")+IFERROR(V474/H474,"0")+IFERROR(V475/H475,"0")+IFERROR(V476/H476,"0")</f>
        <v>58.787878787878789</v>
      </c>
      <c r="W477" s="350">
        <f>IFERROR(W471/H471,"0")+IFERROR(W472/H472,"0")+IFERROR(W473/H473,"0")+IFERROR(W474/H474,"0")+IFERROR(W475/H475,"0")+IFERROR(W476/H476,"0")</f>
        <v>61</v>
      </c>
      <c r="X477" s="350">
        <f>IFERROR(IF(X471="",0,X471),"0")+IFERROR(IF(X472="",0,X472),"0")+IFERROR(IF(X473="",0,X473),"0")+IFERROR(IF(X474="",0,X474),"0")+IFERROR(IF(X475="",0,X475),"0")+IFERROR(IF(X476="",0,X476),"0")</f>
        <v>0.69329999999999992</v>
      </c>
      <c r="Y477" s="351"/>
      <c r="Z477" s="351"/>
    </row>
    <row r="478" spans="1:53" x14ac:dyDescent="0.2">
      <c r="A478" s="358"/>
      <c r="B478" s="358"/>
      <c r="C478" s="358"/>
      <c r="D478" s="358"/>
      <c r="E478" s="358"/>
      <c r="F478" s="358"/>
      <c r="G478" s="358"/>
      <c r="H478" s="358"/>
      <c r="I478" s="358"/>
      <c r="J478" s="358"/>
      <c r="K478" s="358"/>
      <c r="L478" s="358"/>
      <c r="M478" s="359"/>
      <c r="N478" s="354" t="s">
        <v>66</v>
      </c>
      <c r="O478" s="355"/>
      <c r="P478" s="355"/>
      <c r="Q478" s="355"/>
      <c r="R478" s="355"/>
      <c r="S478" s="355"/>
      <c r="T478" s="356"/>
      <c r="U478" s="37" t="s">
        <v>65</v>
      </c>
      <c r="V478" s="350">
        <f>IFERROR(SUM(V471:V476),"0")</f>
        <v>288</v>
      </c>
      <c r="W478" s="350">
        <f>IFERROR(SUM(W471:W476),"0")</f>
        <v>298.56</v>
      </c>
      <c r="X478" s="37"/>
      <c r="Y478" s="351"/>
      <c r="Z478" s="351"/>
    </row>
    <row r="479" spans="1:53" ht="14.25" hidden="1" customHeight="1" x14ac:dyDescent="0.25">
      <c r="A479" s="366" t="s">
        <v>68</v>
      </c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8"/>
      <c r="N479" s="358"/>
      <c r="O479" s="358"/>
      <c r="P479" s="358"/>
      <c r="Q479" s="358"/>
      <c r="R479" s="358"/>
      <c r="S479" s="358"/>
      <c r="T479" s="358"/>
      <c r="U479" s="358"/>
      <c r="V479" s="358"/>
      <c r="W479" s="358"/>
      <c r="X479" s="358"/>
      <c r="Y479" s="344"/>
      <c r="Z479" s="344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57"/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9"/>
      <c r="N482" s="354" t="s">
        <v>66</v>
      </c>
      <c r="O482" s="355"/>
      <c r="P482" s="355"/>
      <c r="Q482" s="355"/>
      <c r="R482" s="355"/>
      <c r="S482" s="355"/>
      <c r="T482" s="356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58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66</v>
      </c>
      <c r="O483" s="355"/>
      <c r="P483" s="355"/>
      <c r="Q483" s="355"/>
      <c r="R483" s="355"/>
      <c r="S483" s="355"/>
      <c r="T483" s="356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hidden="1" customHeight="1" x14ac:dyDescent="0.25">
      <c r="A485" s="386" t="s">
        <v>649</v>
      </c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58"/>
      <c r="N485" s="358"/>
      <c r="O485" s="358"/>
      <c r="P485" s="358"/>
      <c r="Q485" s="358"/>
      <c r="R485" s="358"/>
      <c r="S485" s="358"/>
      <c r="T485" s="358"/>
      <c r="U485" s="358"/>
      <c r="V485" s="358"/>
      <c r="W485" s="358"/>
      <c r="X485" s="358"/>
      <c r="Y485" s="343"/>
      <c r="Z485" s="343"/>
    </row>
    <row r="486" spans="1:53" ht="14.25" hidden="1" customHeight="1" x14ac:dyDescent="0.25">
      <c r="A486" s="366" t="s">
        <v>108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4"/>
      <c r="Z486" s="344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122</v>
      </c>
      <c r="M487" s="32">
        <v>55</v>
      </c>
      <c r="N487" s="604" t="s">
        <v>652</v>
      </c>
      <c r="O487" s="361"/>
      <c r="P487" s="361"/>
      <c r="Q487" s="361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1" t="s">
        <v>655</v>
      </c>
      <c r="O488" s="361"/>
      <c r="P488" s="361"/>
      <c r="Q488" s="361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7" t="s">
        <v>658</v>
      </c>
      <c r="O489" s="361"/>
      <c r="P489" s="361"/>
      <c r="Q489" s="361"/>
      <c r="R489" s="353"/>
      <c r="S489" s="34"/>
      <c r="T489" s="34"/>
      <c r="U489" s="35" t="s">
        <v>65</v>
      </c>
      <c r="V489" s="348">
        <v>20</v>
      </c>
      <c r="W489" s="349">
        <f>IFERROR(IF(V489="",0,CEILING((V489/$H489),1)*$H489),"")</f>
        <v>24</v>
      </c>
      <c r="X489" s="36">
        <f>IFERROR(IF(W489=0,"",ROUNDUP(W489/H489,0)*0.02175),"")</f>
        <v>4.3499999999999997E-2</v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61"/>
      <c r="P490" s="361"/>
      <c r="Q490" s="361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87" t="s">
        <v>664</v>
      </c>
      <c r="O491" s="361"/>
      <c r="P491" s="361"/>
      <c r="Q491" s="361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57"/>
      <c r="B492" s="358"/>
      <c r="C492" s="358"/>
      <c r="D492" s="358"/>
      <c r="E492" s="358"/>
      <c r="F492" s="358"/>
      <c r="G492" s="358"/>
      <c r="H492" s="358"/>
      <c r="I492" s="358"/>
      <c r="J492" s="358"/>
      <c r="K492" s="358"/>
      <c r="L492" s="358"/>
      <c r="M492" s="359"/>
      <c r="N492" s="354" t="s">
        <v>66</v>
      </c>
      <c r="O492" s="355"/>
      <c r="P492" s="355"/>
      <c r="Q492" s="355"/>
      <c r="R492" s="355"/>
      <c r="S492" s="355"/>
      <c r="T492" s="356"/>
      <c r="U492" s="37" t="s">
        <v>67</v>
      </c>
      <c r="V492" s="350">
        <f>IFERROR(V487/H487,"0")+IFERROR(V488/H488,"0")+IFERROR(V489/H489,"0")+IFERROR(V490/H490,"0")+IFERROR(V491/H491,"0")</f>
        <v>1.6666666666666667</v>
      </c>
      <c r="W492" s="350">
        <f>IFERROR(W487/H487,"0")+IFERROR(W488/H488,"0")+IFERROR(W489/H489,"0")+IFERROR(W490/H490,"0")+IFERROR(W491/H491,"0")</f>
        <v>2</v>
      </c>
      <c r="X492" s="350">
        <f>IFERROR(IF(X487="",0,X487),"0")+IFERROR(IF(X488="",0,X488),"0")+IFERROR(IF(X489="",0,X489),"0")+IFERROR(IF(X490="",0,X490),"0")+IFERROR(IF(X491="",0,X491),"0")</f>
        <v>4.3499999999999997E-2</v>
      </c>
      <c r="Y492" s="351"/>
      <c r="Z492" s="351"/>
    </row>
    <row r="493" spans="1:53" x14ac:dyDescent="0.2">
      <c r="A493" s="358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66</v>
      </c>
      <c r="O493" s="355"/>
      <c r="P493" s="355"/>
      <c r="Q493" s="355"/>
      <c r="R493" s="355"/>
      <c r="S493" s="355"/>
      <c r="T493" s="356"/>
      <c r="U493" s="37" t="s">
        <v>65</v>
      </c>
      <c r="V493" s="350">
        <f>IFERROR(SUM(V487:V491),"0")</f>
        <v>20</v>
      </c>
      <c r="W493" s="350">
        <f>IFERROR(SUM(W487:W491),"0")</f>
        <v>24</v>
      </c>
      <c r="X493" s="37"/>
      <c r="Y493" s="351"/>
      <c r="Z493" s="351"/>
    </row>
    <row r="494" spans="1:53" ht="14.25" hidden="1" customHeight="1" x14ac:dyDescent="0.25">
      <c r="A494" s="366" t="s">
        <v>100</v>
      </c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8"/>
      <c r="N494" s="358"/>
      <c r="O494" s="358"/>
      <c r="P494" s="358"/>
      <c r="Q494" s="358"/>
      <c r="R494" s="358"/>
      <c r="S494" s="358"/>
      <c r="T494" s="358"/>
      <c r="U494" s="358"/>
      <c r="V494" s="358"/>
      <c r="W494" s="358"/>
      <c r="X494" s="358"/>
      <c r="Y494" s="344"/>
      <c r="Z494" s="344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1" t="s">
        <v>667</v>
      </c>
      <c r="O495" s="361"/>
      <c r="P495" s="361"/>
      <c r="Q495" s="361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122</v>
      </c>
      <c r="M496" s="32">
        <v>50</v>
      </c>
      <c r="N496" s="618" t="s">
        <v>670</v>
      </c>
      <c r="O496" s="361"/>
      <c r="P496" s="361"/>
      <c r="Q496" s="361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81" t="s">
        <v>673</v>
      </c>
      <c r="O497" s="361"/>
      <c r="P497" s="361"/>
      <c r="Q497" s="361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57"/>
      <c r="B498" s="358"/>
      <c r="C498" s="358"/>
      <c r="D498" s="358"/>
      <c r="E498" s="358"/>
      <c r="F498" s="358"/>
      <c r="G498" s="358"/>
      <c r="H498" s="358"/>
      <c r="I498" s="358"/>
      <c r="J498" s="358"/>
      <c r="K498" s="358"/>
      <c r="L498" s="358"/>
      <c r="M498" s="359"/>
      <c r="N498" s="354" t="s">
        <v>66</v>
      </c>
      <c r="O498" s="355"/>
      <c r="P498" s="355"/>
      <c r="Q498" s="355"/>
      <c r="R498" s="355"/>
      <c r="S498" s="355"/>
      <c r="T498" s="356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58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66</v>
      </c>
      <c r="O499" s="355"/>
      <c r="P499" s="355"/>
      <c r="Q499" s="355"/>
      <c r="R499" s="355"/>
      <c r="S499" s="355"/>
      <c r="T499" s="356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6" t="s">
        <v>60</v>
      </c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8"/>
      <c r="N500" s="358"/>
      <c r="O500" s="358"/>
      <c r="P500" s="358"/>
      <c r="Q500" s="358"/>
      <c r="R500" s="358"/>
      <c r="S500" s="358"/>
      <c r="T500" s="358"/>
      <c r="U500" s="358"/>
      <c r="V500" s="358"/>
      <c r="W500" s="358"/>
      <c r="X500" s="358"/>
      <c r="Y500" s="344"/>
      <c r="Z500" s="344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5" t="s">
        <v>676</v>
      </c>
      <c r="O501" s="361"/>
      <c r="P501" s="361"/>
      <c r="Q501" s="361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56" t="s">
        <v>679</v>
      </c>
      <c r="O502" s="361"/>
      <c r="P502" s="361"/>
      <c r="Q502" s="361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9" t="s">
        <v>682</v>
      </c>
      <c r="O503" s="361"/>
      <c r="P503" s="361"/>
      <c r="Q503" s="361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3" t="s">
        <v>685</v>
      </c>
      <c r="O504" s="361"/>
      <c r="P504" s="361"/>
      <c r="Q504" s="361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57"/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9"/>
      <c r="N505" s="354" t="s">
        <v>66</v>
      </c>
      <c r="O505" s="355"/>
      <c r="P505" s="355"/>
      <c r="Q505" s="355"/>
      <c r="R505" s="355"/>
      <c r="S505" s="355"/>
      <c r="T505" s="356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58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66</v>
      </c>
      <c r="O506" s="355"/>
      <c r="P506" s="355"/>
      <c r="Q506" s="355"/>
      <c r="R506" s="355"/>
      <c r="S506" s="355"/>
      <c r="T506" s="356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6" t="s">
        <v>68</v>
      </c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8"/>
      <c r="N507" s="358"/>
      <c r="O507" s="358"/>
      <c r="P507" s="358"/>
      <c r="Q507" s="358"/>
      <c r="R507" s="358"/>
      <c r="S507" s="358"/>
      <c r="T507" s="358"/>
      <c r="U507" s="358"/>
      <c r="V507" s="358"/>
      <c r="W507" s="358"/>
      <c r="X507" s="358"/>
      <c r="Y507" s="344"/>
      <c r="Z507" s="344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122</v>
      </c>
      <c r="M508" s="32">
        <v>40</v>
      </c>
      <c r="N508" s="46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1"/>
      <c r="P508" s="361"/>
      <c r="Q508" s="361"/>
      <c r="R508" s="353"/>
      <c r="S508" s="34"/>
      <c r="T508" s="34"/>
      <c r="U508" s="35" t="s">
        <v>65</v>
      </c>
      <c r="V508" s="348">
        <v>550</v>
      </c>
      <c r="W508" s="349">
        <f>IFERROR(IF(V508="",0,CEILING((V508/$H508),1)*$H508),"")</f>
        <v>553.79999999999995</v>
      </c>
      <c r="X508" s="36">
        <f>IFERROR(IF(W508=0,"",ROUNDUP(W508/H508,0)*0.02175),"")</f>
        <v>1.5442499999999999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61"/>
      <c r="P509" s="361"/>
      <c r="Q509" s="361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37" t="s">
        <v>693</v>
      </c>
      <c r="O510" s="361"/>
      <c r="P510" s="361"/>
      <c r="Q510" s="361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61"/>
      <c r="P511" s="361"/>
      <c r="Q511" s="361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38" t="s">
        <v>699</v>
      </c>
      <c r="O512" s="361"/>
      <c r="P512" s="361"/>
      <c r="Q512" s="361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57"/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359"/>
      <c r="N513" s="354" t="s">
        <v>66</v>
      </c>
      <c r="O513" s="355"/>
      <c r="P513" s="355"/>
      <c r="Q513" s="355"/>
      <c r="R513" s="355"/>
      <c r="S513" s="355"/>
      <c r="T513" s="356"/>
      <c r="U513" s="37" t="s">
        <v>67</v>
      </c>
      <c r="V513" s="350">
        <f>IFERROR(V508/H508,"0")+IFERROR(V509/H509,"0")+IFERROR(V510/H510,"0")+IFERROR(V511/H511,"0")+IFERROR(V512/H512,"0")</f>
        <v>70.512820512820511</v>
      </c>
      <c r="W513" s="350">
        <f>IFERROR(W508/H508,"0")+IFERROR(W509/H509,"0")+IFERROR(W510/H510,"0")+IFERROR(W511/H511,"0")+IFERROR(W512/H512,"0")</f>
        <v>71</v>
      </c>
      <c r="X513" s="350">
        <f>IFERROR(IF(X508="",0,X508),"0")+IFERROR(IF(X509="",0,X509),"0")+IFERROR(IF(X510="",0,X510),"0")+IFERROR(IF(X511="",0,X511),"0")+IFERROR(IF(X512="",0,X512),"0")</f>
        <v>1.5442499999999999</v>
      </c>
      <c r="Y513" s="351"/>
      <c r="Z513" s="351"/>
    </row>
    <row r="514" spans="1:29" x14ac:dyDescent="0.2">
      <c r="A514" s="358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66</v>
      </c>
      <c r="O514" s="355"/>
      <c r="P514" s="355"/>
      <c r="Q514" s="355"/>
      <c r="R514" s="355"/>
      <c r="S514" s="355"/>
      <c r="T514" s="356"/>
      <c r="U514" s="37" t="s">
        <v>65</v>
      </c>
      <c r="V514" s="350">
        <f>IFERROR(SUM(V508:V512),"0")</f>
        <v>550</v>
      </c>
      <c r="W514" s="350">
        <f>IFERROR(SUM(W508:W512),"0")</f>
        <v>553.79999999999995</v>
      </c>
      <c r="X514" s="37"/>
      <c r="Y514" s="351"/>
      <c r="Z514" s="351"/>
    </row>
    <row r="515" spans="1:29" ht="15" customHeight="1" x14ac:dyDescent="0.2">
      <c r="A515" s="600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424"/>
      <c r="N515" s="427" t="s">
        <v>700</v>
      </c>
      <c r="O515" s="428"/>
      <c r="P515" s="428"/>
      <c r="Q515" s="428"/>
      <c r="R515" s="428"/>
      <c r="S515" s="428"/>
      <c r="T515" s="429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17456.5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17657.12</v>
      </c>
      <c r="X515" s="37"/>
      <c r="Y515" s="351"/>
      <c r="Z515" s="351"/>
    </row>
    <row r="516" spans="1:29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424"/>
      <c r="N516" s="427" t="s">
        <v>701</v>
      </c>
      <c r="O516" s="428"/>
      <c r="P516" s="428"/>
      <c r="Q516" s="428"/>
      <c r="R516" s="428"/>
      <c r="S516" s="428"/>
      <c r="T516" s="429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18675.439208263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18888.946</v>
      </c>
      <c r="X516" s="37"/>
      <c r="Y516" s="351"/>
      <c r="Z516" s="351"/>
    </row>
    <row r="517" spans="1:29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24"/>
      <c r="N517" s="427" t="s">
        <v>702</v>
      </c>
      <c r="O517" s="428"/>
      <c r="P517" s="428"/>
      <c r="Q517" s="428"/>
      <c r="R517" s="428"/>
      <c r="S517" s="428"/>
      <c r="T517" s="429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24"/>
      <c r="N518" s="427" t="s">
        <v>704</v>
      </c>
      <c r="O518" s="428"/>
      <c r="P518" s="428"/>
      <c r="Q518" s="428"/>
      <c r="R518" s="428"/>
      <c r="S518" s="428"/>
      <c r="T518" s="429"/>
      <c r="U518" s="37" t="s">
        <v>65</v>
      </c>
      <c r="V518" s="350">
        <f>GrossWeightTotal+PalletQtyTotal*25</f>
        <v>19550.439208263</v>
      </c>
      <c r="W518" s="350">
        <f>GrossWeightTotalR+PalletQtyTotalR*25</f>
        <v>19788.946</v>
      </c>
      <c r="X518" s="37"/>
      <c r="Y518" s="351"/>
      <c r="Z518" s="351"/>
    </row>
    <row r="519" spans="1:29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24"/>
      <c r="N519" s="427" t="s">
        <v>705</v>
      </c>
      <c r="O519" s="428"/>
      <c r="P519" s="428"/>
      <c r="Q519" s="428"/>
      <c r="R519" s="428"/>
      <c r="S519" s="428"/>
      <c r="T519" s="429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3883.952378081688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3919</v>
      </c>
      <c r="X519" s="37"/>
      <c r="Y519" s="351"/>
      <c r="Z519" s="351"/>
    </row>
    <row r="520" spans="1:29" ht="14.25" hidden="1" customHeight="1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24"/>
      <c r="N520" s="427" t="s">
        <v>706</v>
      </c>
      <c r="O520" s="428"/>
      <c r="P520" s="428"/>
      <c r="Q520" s="428"/>
      <c r="R520" s="428"/>
      <c r="S520" s="428"/>
      <c r="T520" s="429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40.275230000000001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5" t="s">
        <v>59</v>
      </c>
      <c r="C522" s="419" t="s">
        <v>98</v>
      </c>
      <c r="D522" s="579"/>
      <c r="E522" s="579"/>
      <c r="F522" s="580"/>
      <c r="G522" s="419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5" t="s">
        <v>462</v>
      </c>
      <c r="Q522" s="419" t="s">
        <v>466</v>
      </c>
      <c r="R522" s="580"/>
      <c r="S522" s="419" t="s">
        <v>519</v>
      </c>
      <c r="T522" s="580"/>
      <c r="U522" s="345" t="s">
        <v>593</v>
      </c>
      <c r="V522" s="345" t="s">
        <v>648</v>
      </c>
      <c r="Z522" s="52"/>
      <c r="AC522" s="346"/>
    </row>
    <row r="523" spans="1:29" ht="14.25" customHeight="1" thickTop="1" x14ac:dyDescent="0.2">
      <c r="A523" s="411" t="s">
        <v>709</v>
      </c>
      <c r="B523" s="419" t="s">
        <v>59</v>
      </c>
      <c r="C523" s="419" t="s">
        <v>99</v>
      </c>
      <c r="D523" s="419" t="s">
        <v>107</v>
      </c>
      <c r="E523" s="419" t="s">
        <v>98</v>
      </c>
      <c r="F523" s="419" t="s">
        <v>219</v>
      </c>
      <c r="G523" s="419" t="s">
        <v>228</v>
      </c>
      <c r="H523" s="419" t="s">
        <v>235</v>
      </c>
      <c r="I523" s="419" t="s">
        <v>254</v>
      </c>
      <c r="J523" s="419" t="s">
        <v>313</v>
      </c>
      <c r="K523" s="346"/>
      <c r="L523" s="419" t="s">
        <v>334</v>
      </c>
      <c r="M523" s="419" t="s">
        <v>353</v>
      </c>
      <c r="N523" s="419" t="s">
        <v>431</v>
      </c>
      <c r="O523" s="419" t="s">
        <v>449</v>
      </c>
      <c r="P523" s="419" t="s">
        <v>463</v>
      </c>
      <c r="Q523" s="419" t="s">
        <v>467</v>
      </c>
      <c r="R523" s="419" t="s">
        <v>494</v>
      </c>
      <c r="S523" s="419" t="s">
        <v>520</v>
      </c>
      <c r="T523" s="419" t="s">
        <v>569</v>
      </c>
      <c r="U523" s="419" t="s">
        <v>593</v>
      </c>
      <c r="V523" s="419" t="s">
        <v>649</v>
      </c>
      <c r="Z523" s="52"/>
      <c r="AC523" s="346"/>
    </row>
    <row r="524" spans="1:29" ht="13.5" customHeight="1" thickBot="1" x14ac:dyDescent="0.25">
      <c r="A524" s="412"/>
      <c r="B524" s="420"/>
      <c r="C524" s="420"/>
      <c r="D524" s="420"/>
      <c r="E524" s="420"/>
      <c r="F524" s="420"/>
      <c r="G524" s="420"/>
      <c r="H524" s="420"/>
      <c r="I524" s="420"/>
      <c r="J524" s="420"/>
      <c r="K524" s="346"/>
      <c r="L524" s="420"/>
      <c r="M524" s="420"/>
      <c r="N524" s="420"/>
      <c r="O524" s="420"/>
      <c r="P524" s="420"/>
      <c r="Q524" s="420"/>
      <c r="R524" s="420"/>
      <c r="S524" s="420"/>
      <c r="T524" s="420"/>
      <c r="U524" s="420"/>
      <c r="V524" s="420"/>
      <c r="Z524" s="52"/>
      <c r="AC524" s="346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202.5</v>
      </c>
      <c r="D525" s="46">
        <f>IFERROR(W57*1,"0")+IFERROR(W58*1,"0")+IFERROR(W59*1,"0")+IFERROR(W60*1,"0")</f>
        <v>619.20000000000005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2630.3399999999997</v>
      </c>
      <c r="F525" s="46">
        <f>IFERROR(W133*1,"0")+IFERROR(W134*1,"0")+IFERROR(W135*1,"0")+IFERROR(W136*1,"0")</f>
        <v>854.10000000000014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474.6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2564.1</v>
      </c>
      <c r="J525" s="46">
        <f>IFERROR(W207*1,"0")+IFERROR(W208*1,"0")+IFERROR(W209*1,"0")+IFERROR(W210*1,"0")+IFERROR(W211*1,"0")+IFERROR(W212*1,"0")+IFERROR(W216*1,"0")</f>
        <v>246</v>
      </c>
      <c r="K525" s="346"/>
      <c r="L525" s="46">
        <f>IFERROR(W221*1,"0")+IFERROR(W222*1,"0")+IFERROR(W223*1,"0")+IFERROR(W224*1,"0")+IFERROR(W225*1,"0")+IFERROR(W226*1,"0")</f>
        <v>64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744.4799999999999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1290.3600000000001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5939.8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59.4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677.34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123.18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589.92000000000007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577.79999999999995</v>
      </c>
      <c r="Z525" s="52"/>
      <c r="AC525" s="346"/>
    </row>
  </sheetData>
  <sheetProtection algorithmName="SHA-512" hashValue="+blfQNQT1huG3loNnZ2+/LqISuvCNqK3mvE/lN4xhrckxCoiRuOYnrpkoxByJ8EJ6L9DzEBadyov3dR6yPK8hg==" saltValue="nu++O54LR8D0UXFwMXH4I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225,00"/>
        <filter val="1 654,00"/>
        <filter val="1 800,00"/>
        <filter val="1 808,00"/>
        <filter val="1,67"/>
        <filter val="10,00"/>
        <filter val="10,50"/>
        <filter val="100,00"/>
        <filter val="103,00"/>
        <filter val="103,15"/>
        <filter val="105,00"/>
        <filter val="11,00"/>
        <filter val="110,50"/>
        <filter val="12,00"/>
        <filter val="12,50"/>
        <filter val="120,00"/>
        <filter val="122,00"/>
        <filter val="13,33"/>
        <filter val="14,05"/>
        <filter val="140,00"/>
        <filter val="15,00"/>
        <filter val="157,50"/>
        <filter val="16,00"/>
        <filter val="16,67"/>
        <filter val="17 456,50"/>
        <filter val="175,00"/>
        <filter val="18 675,44"/>
        <filter val="183,10"/>
        <filter val="19 550,44"/>
        <filter val="19,60"/>
        <filter val="196,00"/>
        <filter val="197,50"/>
        <filter val="2 092,00"/>
        <filter val="2 400,00"/>
        <filter val="2,50"/>
        <filter val="2,56"/>
        <filter val="20,00"/>
        <filter val="200,00"/>
        <filter val="21,67"/>
        <filter val="214,29"/>
        <filter val="230,00"/>
        <filter val="24,00"/>
        <filter val="247,68"/>
        <filter val="25,00"/>
        <filter val="250,00"/>
        <filter val="279,67"/>
        <filter val="28,33"/>
        <filter val="28,81"/>
        <filter val="280,00"/>
        <filter val="282,14"/>
        <filter val="288,00"/>
        <filter val="29,60"/>
        <filter val="3 883,95"/>
        <filter val="30,00"/>
        <filter val="310,61"/>
        <filter val="32,00"/>
        <filter val="33,00"/>
        <filter val="35"/>
        <filter val="35,00"/>
        <filter val="350,00"/>
        <filter val="36,00"/>
        <filter val="360,00"/>
        <filter val="38,00"/>
        <filter val="385,00"/>
        <filter val="4 065,00"/>
        <filter val="4,63"/>
        <filter val="40,00"/>
        <filter val="400,00"/>
        <filter val="42,00"/>
        <filter val="43,33"/>
        <filter val="44,00"/>
        <filter val="440,00"/>
        <filter val="45,00"/>
        <filter val="450,00"/>
        <filter val="464,50"/>
        <filter val="5,13"/>
        <filter val="5,17"/>
        <filter val="50,00"/>
        <filter val="500,00"/>
        <filter val="52,00"/>
        <filter val="52,80"/>
        <filter val="520,00"/>
        <filter val="54,17"/>
        <filter val="540,00"/>
        <filter val="550,00"/>
        <filter val="56,10"/>
        <filter val="58,79"/>
        <filter val="583,33"/>
        <filter val="59,50"/>
        <filter val="593,50"/>
        <filter val="60,00"/>
        <filter val="610,00"/>
        <filter val="62,04"/>
        <filter val="64,00"/>
        <filter val="64,81"/>
        <filter val="70,00"/>
        <filter val="70,51"/>
        <filter val="77,20"/>
        <filter val="78,00"/>
        <filter val="791,10"/>
        <filter val="8,00"/>
        <filter val="8,33"/>
        <filter val="80,00"/>
        <filter val="811,32"/>
        <filter val="83,33"/>
        <filter val="840,00"/>
        <filter val="85,80"/>
        <filter val="850,00"/>
        <filter val="87,50"/>
        <filter val="9,47"/>
        <filter val="90,00"/>
        <filter val="92,00"/>
      </filters>
    </filterColumn>
  </autoFilter>
  <mergeCells count="937"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61:R261"/>
    <mergeCell ref="N381:T381"/>
    <mergeCell ref="A347:M348"/>
    <mergeCell ref="D133:E133"/>
    <mergeCell ref="N90:R90"/>
    <mergeCell ref="A34:M35"/>
    <mergeCell ref="N427:T427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A10:C10"/>
    <mergeCell ref="N272:R272"/>
    <mergeCell ref="A341:M342"/>
    <mergeCell ref="N182:R182"/>
    <mergeCell ref="D184:E184"/>
    <mergeCell ref="A63:X63"/>
    <mergeCell ref="N84:R84"/>
    <mergeCell ref="N249:R249"/>
    <mergeCell ref="N169:T169"/>
    <mergeCell ref="D192:E192"/>
    <mergeCell ref="X17:X18"/>
    <mergeCell ref="A15:L15"/>
    <mergeCell ref="A48:X48"/>
    <mergeCell ref="N23:T23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C522:F522"/>
    <mergeCell ref="D57:E57"/>
    <mergeCell ref="D395:E395"/>
    <mergeCell ref="A470:X470"/>
    <mergeCell ref="N480:R480"/>
    <mergeCell ref="A377:M378"/>
    <mergeCell ref="A441:M442"/>
    <mergeCell ref="N165:T165"/>
    <mergeCell ref="N26:R26"/>
    <mergeCell ref="N153:R153"/>
    <mergeCell ref="A205:X205"/>
    <mergeCell ref="N234:R234"/>
    <mergeCell ref="N380:R380"/>
    <mergeCell ref="N184:R184"/>
    <mergeCell ref="N389:T389"/>
    <mergeCell ref="D403:E403"/>
    <mergeCell ref="A64:X64"/>
    <mergeCell ref="A349:X349"/>
    <mergeCell ref="A178:X178"/>
    <mergeCell ref="D52:E52"/>
    <mergeCell ref="D27:E27"/>
    <mergeCell ref="N514:T514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N513:T513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N137:T137"/>
    <mergeCell ref="D266:E266"/>
    <mergeCell ref="S17:T17"/>
    <mergeCell ref="A139:X139"/>
    <mergeCell ref="A406:X406"/>
    <mergeCell ref="E523:E524"/>
    <mergeCell ref="M17:M18"/>
    <mergeCell ref="N67:R67"/>
    <mergeCell ref="A332:X332"/>
    <mergeCell ref="A161:X161"/>
    <mergeCell ref="N430:R430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Q522:R522"/>
    <mergeCell ref="D333:E333"/>
    <mergeCell ref="S522:T522"/>
    <mergeCell ref="N135:R135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A95:X95"/>
    <mergeCell ref="D151:E151"/>
    <mergeCell ref="A331:X331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N510:R510"/>
    <mergeCell ref="N512:R512"/>
    <mergeCell ref="N428:T428"/>
    <mergeCell ref="N228:T228"/>
    <mergeCell ref="N415:T415"/>
    <mergeCell ref="N278:R278"/>
    <mergeCell ref="N107:R107"/>
    <mergeCell ref="N129:T129"/>
    <mergeCell ref="D321:E321"/>
    <mergeCell ref="D150:E150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N298:T298"/>
    <mergeCell ref="D373:E373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N211:R211"/>
    <mergeCell ref="N162:R162"/>
    <mergeCell ref="N62:T62"/>
    <mergeCell ref="D83:E83"/>
    <mergeCell ref="N398:R398"/>
    <mergeCell ref="D143:E143"/>
    <mergeCell ref="N347:T347"/>
    <mergeCell ref="D368:E368"/>
    <mergeCell ref="N176:T176"/>
    <mergeCell ref="N412:T412"/>
    <mergeCell ref="N335:R335"/>
    <mergeCell ref="A300:X300"/>
    <mergeCell ref="D256:E256"/>
    <mergeCell ref="D207:E207"/>
    <mergeCell ref="N120:T120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22:R22"/>
    <mergeCell ref="D65:E65"/>
    <mergeCell ref="O9:P9"/>
    <mergeCell ref="A443:X443"/>
    <mergeCell ref="N478:T478"/>
    <mergeCell ref="N401:R401"/>
    <mergeCell ref="D194:E194"/>
    <mergeCell ref="N496:R496"/>
    <mergeCell ref="D481:E481"/>
    <mergeCell ref="D85:E85"/>
    <mergeCell ref="A343:X343"/>
    <mergeCell ref="N114:R114"/>
    <mergeCell ref="D222:E222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506:T506"/>
    <mergeCell ref="N505:T505"/>
    <mergeCell ref="D510:E510"/>
    <mergeCell ref="N509:R509"/>
    <mergeCell ref="D512:E512"/>
    <mergeCell ref="N511:R511"/>
    <mergeCell ref="A316:X316"/>
    <mergeCell ref="A250:M251"/>
    <mergeCell ref="A492:M493"/>
    <mergeCell ref="N414:R414"/>
    <mergeCell ref="A169:M170"/>
    <mergeCell ref="D80:E80"/>
    <mergeCell ref="N188:R188"/>
    <mergeCell ref="N66:R66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341:T341"/>
    <mergeCell ref="A515:M520"/>
    <mergeCell ref="N408:R408"/>
    <mergeCell ref="N187:R18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4:T54"/>
    <mergeCell ref="N43:T43"/>
    <mergeCell ref="N279:R279"/>
    <mergeCell ref="N472:R472"/>
    <mergeCell ref="D418:E418"/>
    <mergeCell ref="N410:R410"/>
    <mergeCell ref="D393:E393"/>
    <mergeCell ref="D89:E89"/>
    <mergeCell ref="N254:R254"/>
    <mergeCell ref="N34:T34"/>
    <mergeCell ref="G17:G18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A498:M499"/>
    <mergeCell ref="N97:R97"/>
    <mergeCell ref="N395:R395"/>
    <mergeCell ref="D267:E267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190:R190"/>
    <mergeCell ref="D51:E51"/>
    <mergeCell ref="N70:R70"/>
    <mergeCell ref="A282:X282"/>
    <mergeCell ref="N351:R351"/>
    <mergeCell ref="D202:E202"/>
    <mergeCell ref="N365:T365"/>
    <mergeCell ref="D386:E386"/>
    <mergeCell ref="A219:X219"/>
    <mergeCell ref="N318:T318"/>
    <mergeCell ref="N296:R296"/>
    <mergeCell ref="D102:E102"/>
    <mergeCell ref="A318:M319"/>
    <mergeCell ref="A322:M323"/>
    <mergeCell ref="N286:T286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N32:R32"/>
    <mergeCell ref="H10:L10"/>
    <mergeCell ref="A9:C9"/>
    <mergeCell ref="O8:P8"/>
    <mergeCell ref="A19:X19"/>
    <mergeCell ref="A280:M281"/>
    <mergeCell ref="J9:L9"/>
    <mergeCell ref="T6:U9"/>
    <mergeCell ref="D185:E185"/>
    <mergeCell ref="D41:E41"/>
    <mergeCell ref="D277:E277"/>
    <mergeCell ref="D9:E9"/>
    <mergeCell ref="F9:G9"/>
    <mergeCell ref="D232:E232"/>
    <mergeCell ref="N309:T309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D59:E59"/>
    <mergeCell ref="N274:T274"/>
    <mergeCell ref="D295:E295"/>
    <mergeCell ref="A427:M428"/>
    <mergeCell ref="D118:E118"/>
    <mergeCell ref="A320:X320"/>
    <mergeCell ref="N251:T251"/>
    <mergeCell ref="N322:T322"/>
    <mergeCell ref="D167:E167"/>
    <mergeCell ref="N357:T357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460:E460"/>
    <mergeCell ref="N452:R452"/>
    <mergeCell ref="D398:E398"/>
    <mergeCell ref="N15:R16"/>
    <mergeCell ref="D91:E91"/>
    <mergeCell ref="N377:T377"/>
    <mergeCell ref="D327:E327"/>
    <mergeCell ref="D156:E156"/>
    <mergeCell ref="D264:E264"/>
    <mergeCell ref="A42:M43"/>
    <mergeCell ref="N370:T370"/>
    <mergeCell ref="D391:E391"/>
    <mergeCell ref="A17:A18"/>
    <mergeCell ref="A20:X20"/>
    <mergeCell ref="D187:E187"/>
    <mergeCell ref="A367:X367"/>
    <mergeCell ref="N302:R302"/>
    <mergeCell ref="N258:T258"/>
    <mergeCell ref="D174:E174"/>
    <mergeCell ref="A354:X354"/>
    <mergeCell ref="N263:R263"/>
    <mergeCell ref="N92:R92"/>
    <mergeCell ref="A213:M214"/>
    <mergeCell ref="A131:X131"/>
    <mergeCell ref="N200:R200"/>
    <mergeCell ref="N29:R29"/>
    <mergeCell ref="N387:R387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180:E180"/>
    <mergeCell ref="A310:X310"/>
    <mergeCell ref="D157:E157"/>
    <mergeCell ref="A166:X166"/>
    <mergeCell ref="N299:T299"/>
    <mergeCell ref="N99:R99"/>
    <mergeCell ref="N397:R397"/>
    <mergeCell ref="N74:R74"/>
    <mergeCell ref="D182:E182"/>
    <mergeCell ref="N163:R163"/>
    <mergeCell ref="D109:E109"/>
    <mergeCell ref="N24:T24"/>
    <mergeCell ref="D45:E45"/>
    <mergeCell ref="N265:R265"/>
    <mergeCell ref="A203:M204"/>
    <mergeCell ref="A383:X383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D260:E260"/>
    <mergeCell ref="D453:E453"/>
    <mergeCell ref="N241:R241"/>
    <mergeCell ref="N124:R124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221:R221"/>
    <mergeCell ref="N292:R292"/>
    <mergeCell ref="D400:E400"/>
    <mergeCell ref="N236:R236"/>
    <mergeCell ref="D77:E77"/>
    <mergeCell ref="D108:E108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N287:T287"/>
    <mergeCell ref="N46:T46"/>
    <mergeCell ref="D31:E31"/>
    <mergeCell ref="D375:E375"/>
    <mergeCell ref="N223:R223"/>
    <mergeCell ref="D369:E369"/>
    <mergeCell ref="N350:R350"/>
    <mergeCell ref="A248:X248"/>
    <mergeCell ref="N250:T250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N145:T145"/>
    <mergeCell ref="I17:I18"/>
    <mergeCell ref="D135:E135"/>
    <mergeCell ref="O11:P11"/>
    <mergeCell ref="D113:E113"/>
    <mergeCell ref="N118:R118"/>
    <mergeCell ref="A6:C6"/>
    <mergeCell ref="N360:R360"/>
    <mergeCell ref="N438:T438"/>
    <mergeCell ref="A465:X465"/>
    <mergeCell ref="N436:R436"/>
    <mergeCell ref="A5:C5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56:X56"/>
    <mergeCell ref="N125:R125"/>
    <mergeCell ref="A390:X390"/>
    <mergeCell ref="A306:X306"/>
    <mergeCell ref="N281:T281"/>
    <mergeCell ref="A86:M87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D502:E502"/>
    <mergeCell ref="A448:X448"/>
    <mergeCell ref="N422:T422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104:M105"/>
    <mergeCell ref="W17:W1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392:R392"/>
    <mergeCell ref="N186:R186"/>
    <mergeCell ref="N457:R457"/>
    <mergeCell ref="N382:T382"/>
    <mergeCell ref="D307:E307"/>
    <mergeCell ref="D98:E98"/>
    <mergeCell ref="N446:T446"/>
    <mergeCell ref="D337:E337"/>
    <mergeCell ref="D402:E402"/>
    <mergeCell ref="N244:R244"/>
    <mergeCell ref="N164:T164"/>
    <mergeCell ref="N431:R431"/>
    <mergeCell ref="N231:R231"/>
    <mergeCell ref="N285:R285"/>
    <mergeCell ref="A468:M469"/>
    <mergeCell ref="D467:E467"/>
    <mergeCell ref="D345:E345"/>
    <mergeCell ref="N474:R474"/>
    <mergeCell ref="N232:R232"/>
    <mergeCell ref="D340:E340"/>
    <mergeCell ref="D172:E172"/>
    <mergeCell ref="A381:M382"/>
    <mergeCell ref="D473:E473"/>
    <mergeCell ref="N504:R504"/>
    <mergeCell ref="N455:R455"/>
    <mergeCell ref="N333:R333"/>
    <mergeCell ref="D376:E376"/>
    <mergeCell ref="N498:T498"/>
    <mergeCell ref="A479:X479"/>
    <mergeCell ref="A494:X494"/>
    <mergeCell ref="N458:R458"/>
    <mergeCell ref="D490:E490"/>
    <mergeCell ref="N473:R473"/>
    <mergeCell ref="N492:T492"/>
    <mergeCell ref="A40:X40"/>
    <mergeCell ref="N42:T42"/>
    <mergeCell ref="N30:R30"/>
    <mergeCell ref="D73:E73"/>
    <mergeCell ref="D67:E67"/>
    <mergeCell ref="N73:R73"/>
    <mergeCell ref="D60:E60"/>
    <mergeCell ref="N144:R144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D466:E466"/>
    <mergeCell ref="D454:E454"/>
    <mergeCell ref="N469:T469"/>
    <mergeCell ref="N441:T441"/>
    <mergeCell ref="N456:R456"/>
    <mergeCell ref="D487:E487"/>
    <mergeCell ref="D480:E480"/>
    <mergeCell ref="D472:E472"/>
    <mergeCell ref="N329:T329"/>
    <mergeCell ref="D410:E410"/>
    <mergeCell ref="N87:T87"/>
    <mergeCell ref="A61:M62"/>
    <mergeCell ref="N462:R462"/>
    <mergeCell ref="N101:R101"/>
    <mergeCell ref="N77:R77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D312:E312"/>
    <mergeCell ref="N28:R28"/>
    <mergeCell ref="D71:E7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713</v>
      </c>
      <c r="D6" s="47" t="s">
        <v>714</v>
      </c>
      <c r="E6" s="47"/>
    </row>
    <row r="7" spans="2:8" x14ac:dyDescent="0.2">
      <c r="B7" s="47" t="s">
        <v>715</v>
      </c>
      <c r="C7" s="47" t="s">
        <v>716</v>
      </c>
      <c r="D7" s="47" t="s">
        <v>717</v>
      </c>
      <c r="E7" s="47"/>
    </row>
    <row r="9" spans="2:8" x14ac:dyDescent="0.2">
      <c r="B9" s="47" t="s">
        <v>718</v>
      </c>
      <c r="C9" s="47" t="s">
        <v>713</v>
      </c>
      <c r="D9" s="47"/>
      <c r="E9" s="47"/>
    </row>
    <row r="11" spans="2:8" x14ac:dyDescent="0.2">
      <c r="B11" s="47" t="s">
        <v>718</v>
      </c>
      <c r="C11" s="47" t="s">
        <v>716</v>
      </c>
      <c r="D11" s="47"/>
      <c r="E11" s="47"/>
    </row>
    <row r="13" spans="2:8" x14ac:dyDescent="0.2">
      <c r="B13" s="47" t="s">
        <v>719</v>
      </c>
      <c r="C13" s="47"/>
      <c r="D13" s="47"/>
      <c r="E13" s="47"/>
    </row>
    <row r="14" spans="2:8" x14ac:dyDescent="0.2">
      <c r="B14" s="47" t="s">
        <v>720</v>
      </c>
      <c r="C14" s="47"/>
      <c r="D14" s="47"/>
      <c r="E14" s="47"/>
    </row>
    <row r="15" spans="2:8" x14ac:dyDescent="0.2">
      <c r="B15" s="47" t="s">
        <v>721</v>
      </c>
      <c r="C15" s="47"/>
      <c r="D15" s="47"/>
      <c r="E15" s="47"/>
    </row>
    <row r="16" spans="2:8" x14ac:dyDescent="0.2">
      <c r="B16" s="47" t="s">
        <v>722</v>
      </c>
      <c r="C16" s="47"/>
      <c r="D16" s="47"/>
      <c r="E16" s="47"/>
    </row>
    <row r="17" spans="2:5" x14ac:dyDescent="0.2">
      <c r="B17" s="47" t="s">
        <v>723</v>
      </c>
      <c r="C17" s="47"/>
      <c r="D17" s="47"/>
      <c r="E17" s="47"/>
    </row>
    <row r="18" spans="2:5" x14ac:dyDescent="0.2">
      <c r="B18" s="47" t="s">
        <v>724</v>
      </c>
      <c r="C18" s="47"/>
      <c r="D18" s="47"/>
      <c r="E18" s="47"/>
    </row>
    <row r="19" spans="2:5" x14ac:dyDescent="0.2">
      <c r="B19" s="47" t="s">
        <v>725</v>
      </c>
      <c r="C19" s="47"/>
      <c r="D19" s="47"/>
      <c r="E19" s="47"/>
    </row>
    <row r="20" spans="2:5" x14ac:dyDescent="0.2">
      <c r="B20" s="47" t="s">
        <v>726</v>
      </c>
      <c r="C20" s="47"/>
      <c r="D20" s="47"/>
      <c r="E20" s="47"/>
    </row>
    <row r="21" spans="2:5" x14ac:dyDescent="0.2">
      <c r="B21" s="47" t="s">
        <v>727</v>
      </c>
      <c r="C21" s="47"/>
      <c r="D21" s="47"/>
      <c r="E21" s="47"/>
    </row>
    <row r="22" spans="2:5" x14ac:dyDescent="0.2">
      <c r="B22" s="47" t="s">
        <v>728</v>
      </c>
      <c r="C22" s="47"/>
      <c r="D22" s="47"/>
      <c r="E22" s="47"/>
    </row>
    <row r="23" spans="2:5" x14ac:dyDescent="0.2">
      <c r="B23" s="47" t="s">
        <v>729</v>
      </c>
      <c r="C23" s="47"/>
      <c r="D23" s="47"/>
      <c r="E23" s="47"/>
    </row>
  </sheetData>
  <sheetProtection algorithmName="SHA-512" hashValue="89IIyhosjfz1H6HuL/qO5Dskp9Mnq7NMTCEKRugGosL9WlxvzeVpV3v9Bz9WlVWqO7AZXR/k1HVrPToeU3mF/g==" saltValue="RlXHjEjNTmB5wSjDG2Fp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1171</vt:i4>
      </vt:variant>
    </vt:vector>
  </HeadingPairs>
  <TitlesOfParts>
    <vt:vector size="11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2024-03-15T11:15:46Z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