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075739-D86F-4EAC-A27C-842EA167E7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X479" i="1" s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V443" i="1"/>
  <c r="V442" i="1"/>
  <c r="W441" i="1"/>
  <c r="W443" i="1" s="1"/>
  <c r="N441" i="1"/>
  <c r="V439" i="1"/>
  <c r="V438" i="1"/>
  <c r="W437" i="1"/>
  <c r="W439" i="1" s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N422" i="1"/>
  <c r="V419" i="1"/>
  <c r="V418" i="1"/>
  <c r="W417" i="1"/>
  <c r="X417" i="1" s="1"/>
  <c r="N417" i="1"/>
  <c r="W416" i="1"/>
  <c r="X416" i="1" s="1"/>
  <c r="N416" i="1"/>
  <c r="W415" i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N389" i="1"/>
  <c r="W388" i="1"/>
  <c r="X388" i="1" s="1"/>
  <c r="N388" i="1"/>
  <c r="V386" i="1"/>
  <c r="V385" i="1"/>
  <c r="W384" i="1"/>
  <c r="X384" i="1" s="1"/>
  <c r="N384" i="1"/>
  <c r="W383" i="1"/>
  <c r="W385" i="1" s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N371" i="1"/>
  <c r="W370" i="1"/>
  <c r="X370" i="1" s="1"/>
  <c r="N370" i="1"/>
  <c r="V368" i="1"/>
  <c r="V367" i="1"/>
  <c r="W366" i="1"/>
  <c r="X366" i="1" s="1"/>
  <c r="N366" i="1"/>
  <c r="W365" i="1"/>
  <c r="W367" i="1" s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W349" i="1"/>
  <c r="V349" i="1"/>
  <c r="X348" i="1"/>
  <c r="W348" i="1"/>
  <c r="N348" i="1"/>
  <c r="W347" i="1"/>
  <c r="V345" i="1"/>
  <c r="V344" i="1"/>
  <c r="X343" i="1"/>
  <c r="W343" i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W300" i="1" s="1"/>
  <c r="N298" i="1"/>
  <c r="V296" i="1"/>
  <c r="V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W200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22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C522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134" i="1" l="1"/>
  <c r="X22" i="1"/>
  <c r="X23" i="1" s="1"/>
  <c r="W34" i="1"/>
  <c r="X204" i="1"/>
  <c r="X210" i="1" s="1"/>
  <c r="W210" i="1"/>
  <c r="X213" i="1"/>
  <c r="X214" i="1" s="1"/>
  <c r="W214" i="1"/>
  <c r="L522" i="1"/>
  <c r="X265" i="1"/>
  <c r="X344" i="1"/>
  <c r="X408" i="1"/>
  <c r="W435" i="1"/>
  <c r="X277" i="1"/>
  <c r="X61" i="1"/>
  <c r="V512" i="1"/>
  <c r="W93" i="1"/>
  <c r="W103" i="1"/>
  <c r="W116" i="1"/>
  <c r="H522" i="1"/>
  <c r="I522" i="1"/>
  <c r="X164" i="1"/>
  <c r="X166" i="1" s="1"/>
  <c r="W174" i="1"/>
  <c r="W194" i="1"/>
  <c r="X196" i="1"/>
  <c r="X200" i="1" s="1"/>
  <c r="X298" i="1"/>
  <c r="X300" i="1" s="1"/>
  <c r="X427" i="1"/>
  <c r="X437" i="1"/>
  <c r="X438" i="1" s="1"/>
  <c r="W438" i="1"/>
  <c r="X441" i="1"/>
  <c r="X442" i="1" s="1"/>
  <c r="W442" i="1"/>
  <c r="W479" i="1"/>
  <c r="V522" i="1"/>
  <c r="X85" i="1"/>
  <c r="X103" i="1"/>
  <c r="X193" i="1"/>
  <c r="F9" i="1"/>
  <c r="J9" i="1"/>
  <c r="F10" i="1"/>
  <c r="W35" i="1"/>
  <c r="W39" i="1"/>
  <c r="W43" i="1"/>
  <c r="W47" i="1"/>
  <c r="W53" i="1"/>
  <c r="W61" i="1"/>
  <c r="W86" i="1"/>
  <c r="W92" i="1"/>
  <c r="W104" i="1"/>
  <c r="W117" i="1"/>
  <c r="W126" i="1"/>
  <c r="W135" i="1"/>
  <c r="W143" i="1"/>
  <c r="W156" i="1"/>
  <c r="W161" i="1"/>
  <c r="W167" i="1"/>
  <c r="W173" i="1"/>
  <c r="W193" i="1"/>
  <c r="W201" i="1"/>
  <c r="W225" i="1"/>
  <c r="M522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Q522" i="1"/>
  <c r="W339" i="1"/>
  <c r="X330" i="1"/>
  <c r="X338" i="1" s="1"/>
  <c r="W338" i="1"/>
  <c r="X374" i="1"/>
  <c r="X371" i="1"/>
  <c r="W375" i="1"/>
  <c r="X389" i="1"/>
  <c r="X401" i="1" s="1"/>
  <c r="W401" i="1"/>
  <c r="H9" i="1"/>
  <c r="B522" i="1"/>
  <c r="W514" i="1"/>
  <c r="W513" i="1"/>
  <c r="V516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2" i="1"/>
  <c r="W62" i="1"/>
  <c r="E522" i="1"/>
  <c r="W85" i="1"/>
  <c r="X88" i="1"/>
  <c r="X92" i="1" s="1"/>
  <c r="X106" i="1"/>
  <c r="X116" i="1" s="1"/>
  <c r="X119" i="1"/>
  <c r="X126" i="1" s="1"/>
  <c r="F522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3" i="1" s="1"/>
  <c r="W265" i="1"/>
  <c r="W266" i="1"/>
  <c r="W271" i="1"/>
  <c r="X268" i="1"/>
  <c r="X271" i="1" s="1"/>
  <c r="W277" i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45" i="1"/>
  <c r="W344" i="1"/>
  <c r="W350" i="1"/>
  <c r="X347" i="1"/>
  <c r="X349" i="1" s="1"/>
  <c r="W419" i="1"/>
  <c r="T522" i="1"/>
  <c r="W425" i="1"/>
  <c r="X422" i="1"/>
  <c r="X424" i="1" s="1"/>
  <c r="W434" i="1"/>
  <c r="U522" i="1"/>
  <c r="W461" i="1"/>
  <c r="X447" i="1"/>
  <c r="X460" i="1" s="1"/>
  <c r="W460" i="1"/>
  <c r="W466" i="1"/>
  <c r="W475" i="1"/>
  <c r="X468" i="1"/>
  <c r="X474" i="1" s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8" i="1"/>
  <c r="X377" i="1"/>
  <c r="X378" i="1" s="1"/>
  <c r="W379" i="1"/>
  <c r="S522" i="1"/>
  <c r="W386" i="1"/>
  <c r="X383" i="1"/>
  <c r="X385" i="1" s="1"/>
  <c r="W402" i="1"/>
  <c r="W408" i="1"/>
  <c r="W409" i="1"/>
  <c r="W412" i="1"/>
  <c r="X411" i="1"/>
  <c r="X412" i="1" s="1"/>
  <c r="W413" i="1"/>
  <c r="W418" i="1"/>
  <c r="X415" i="1"/>
  <c r="X418" i="1" s="1"/>
  <c r="W424" i="1"/>
  <c r="X434" i="1"/>
  <c r="W465" i="1"/>
  <c r="W474" i="1"/>
  <c r="W480" i="1"/>
  <c r="W495" i="1"/>
  <c r="X492" i="1"/>
  <c r="X495" i="1" s="1"/>
  <c r="W496" i="1"/>
  <c r="W490" i="1"/>
  <c r="W516" i="1" l="1"/>
  <c r="X517" i="1"/>
  <c r="W512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<sst xmlns="http://schemas.openxmlformats.org/spreadsheetml/2006/main" count="2202" uniqueCount="739">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</sst>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45369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719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5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31</v>
      </c>
      <c r="W51" s="346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2.8703703703703702</v>
      </c>
      <c r="W53" s="347">
        <f>IFERROR(W51/H51,"0")+IFERROR(W52/H52,"0")</f>
        <v>3.0000000000000004</v>
      </c>
      <c r="X53" s="347">
        <f>IFERROR(IF(X51="",0,X51),"0")+IFERROR(IF(X52="",0,X52),"0")</f>
        <v>6.5250000000000002E-2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31</v>
      </c>
      <c r="W54" s="347">
        <f>IFERROR(SUM(W51:W52),"0")</f>
        <v>32.400000000000006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91</v>
      </c>
      <c r="W57" s="346">
        <f>IFERROR(IF(V57="",0,CEILING((V57/$H57),1)*$H57),"")</f>
        <v>97.2</v>
      </c>
      <c r="X57" s="36">
        <f>IFERROR(IF(W57=0,"",ROUNDUP(W57/H57,0)*0.02175),"")</f>
        <v>0.19574999999999998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4.4000000000000004</v>
      </c>
      <c r="W60" s="346">
        <f>IFERROR(IF(V60="",0,CEILING((V60/$H60),1)*$H60),"")</f>
        <v>8</v>
      </c>
      <c r="X60" s="36">
        <f>IFERROR(IF(W60=0,"",ROUNDUP(W60/H60,0)*0.00937),"")</f>
        <v>1.874E-2</v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9.5259259259259252</v>
      </c>
      <c r="W61" s="347">
        <f>IFERROR(W57/H57,"0")+IFERROR(W58/H58,"0")+IFERROR(W59/H59,"0")+IFERROR(W60/H60,"0")</f>
        <v>11</v>
      </c>
      <c r="X61" s="347">
        <f>IFERROR(IF(X57="",0,X57),"0")+IFERROR(IF(X58="",0,X58),"0")+IFERROR(IF(X59="",0,X59),"0")+IFERROR(IF(X60="",0,X60),"0")</f>
        <v>0.21448999999999999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95.4</v>
      </c>
      <c r="W62" s="347">
        <f>IFERROR(SUM(W57:W60),"0")</f>
        <v>105.2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30</v>
      </c>
      <c r="W68" s="346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89</v>
      </c>
      <c r="W69" s="346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10.919312169312169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0.26100000000000001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119</v>
      </c>
      <c r="W86" s="347">
        <f>IFERROR(SUM(W65:W84),"0")</f>
        <v>130.80000000000001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20</v>
      </c>
      <c r="W88" s="346">
        <f>IFERROR(IF(V88="",0,CEILING((V88/$H88),1)*$H88),"")</f>
        <v>21.6</v>
      </c>
      <c r="X88" s="36">
        <f>IFERROR(IF(W88=0,"",ROUNDUP(W88/H88,0)*0.02175),"")</f>
        <v>4.3499999999999997E-2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6</v>
      </c>
      <c r="W91" s="346">
        <f>IFERROR(IF(V91="",0,CEILING((V91/$H91),1)*$H91),"")</f>
        <v>7.1999999999999993</v>
      </c>
      <c r="X91" s="36">
        <f>IFERROR(IF(W91=0,"",ROUNDUP(W91/H91,0)*0.00753),"")</f>
        <v>2.2589999999999999E-2</v>
      </c>
      <c r="Y91" s="56"/>
      <c r="Z91" s="57"/>
      <c r="AD91" s="58"/>
      <c r="BA91" s="100" t="s">
        <v>1</v>
      </c>
    </row>
    <row r="92" spans="1:53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4.3518518518518512</v>
      </c>
      <c r="W92" s="347">
        <f>IFERROR(W88/H88,"0")+IFERROR(W89/H89,"0")+IFERROR(W90/H90,"0")+IFERROR(W91/H91,"0")</f>
        <v>5</v>
      </c>
      <c r="X92" s="347">
        <f>IFERROR(IF(X88="",0,X88),"0")+IFERROR(IF(X89="",0,X89),"0")+IFERROR(IF(X90="",0,X90),"0")+IFERROR(IF(X91="",0,X91),"0")</f>
        <v>6.6089999999999996E-2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26</v>
      </c>
      <c r="W93" s="347">
        <f>IFERROR(SUM(W88:W91),"0")</f>
        <v>28.8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57</v>
      </c>
      <c r="W106" s="346">
        <f t="shared" ref="W106:W115" si="6">IFERROR(IF(V106="",0,CEILING((V106/$H106),1)*$H106),"")</f>
        <v>58.800000000000004</v>
      </c>
      <c r="X106" s="36">
        <f>IFERROR(IF(W106=0,"",ROUNDUP(W106/H106,0)*0.02175),"")</f>
        <v>0.15225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54</v>
      </c>
      <c r="W111" s="346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26.785714285714285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27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0.30285000000000001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111</v>
      </c>
      <c r="W117" s="347">
        <f>IFERROR(SUM(W106:W115),"0")</f>
        <v>112.80000000000001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25</v>
      </c>
      <c r="W119" s="346">
        <f t="shared" ref="W119:W125" si="7">IFERROR(IF(V119="",0,CEILING((V119/$H119),1)*$H119),"")</f>
        <v>26.56</v>
      </c>
      <c r="X119" s="36">
        <f>IFERROR(IF(W119=0,"",ROUNDUP(W119/H119,0)*0.00937),"")</f>
        <v>7.4959999999999999E-2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38</v>
      </c>
      <c r="W122" s="346">
        <f t="shared" si="7"/>
        <v>42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12.053930005737236</v>
      </c>
      <c r="W126" s="347">
        <f>IFERROR(W119/H119,"0")+IFERROR(W120/H120,"0")+IFERROR(W121/H121,"0")+IFERROR(W122/H122,"0")+IFERROR(W123/H123,"0")+IFERROR(W124/H124,"0")+IFERROR(W125/H125,"0")</f>
        <v>13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0.18370999999999998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63</v>
      </c>
      <c r="W127" s="347">
        <f>IFERROR(SUM(W119:W125),"0")</f>
        <v>68.56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171</v>
      </c>
      <c r="W131" s="346">
        <f>IFERROR(IF(V131="",0,CEILING((V131/$H131),1)*$H131),"")</f>
        <v>176.4</v>
      </c>
      <c r="X131" s="36">
        <f>IFERROR(IF(W131=0,"",ROUNDUP(W131/H131,0)*0.02175),"")</f>
        <v>0.45674999999999999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130</v>
      </c>
      <c r="W133" s="346">
        <f>IFERROR(IF(V133="",0,CEILING((V133/$H133),1)*$H133),"")</f>
        <v>132.30000000000001</v>
      </c>
      <c r="X133" s="36">
        <f>IFERROR(IF(W133=0,"",ROUNDUP(W133/H133,0)*0.00753),"")</f>
        <v>0.36897000000000002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68.505291005290999</v>
      </c>
      <c r="W134" s="347">
        <f>IFERROR(W130/H130,"0")+IFERROR(W131/H131,"0")+IFERROR(W132/H132,"0")+IFERROR(W133/H133,"0")</f>
        <v>70</v>
      </c>
      <c r="X134" s="347">
        <f>IFERROR(IF(X130="",0,X130),"0")+IFERROR(IF(X131="",0,X131),"0")+IFERROR(IF(X132="",0,X132),"0")+IFERROR(IF(X133="",0,X133),"0")</f>
        <v>0.82572000000000001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301</v>
      </c>
      <c r="W135" s="347">
        <f>IFERROR(SUM(W130:W133),"0")</f>
        <v>308.70000000000005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4</v>
      </c>
      <c r="W149" s="346">
        <f t="shared" si="8"/>
        <v>4.2</v>
      </c>
      <c r="X149" s="36">
        <f>IFERROR(IF(W149=0,"",ROUNDUP(W149/H149,0)*0.00502),"")</f>
        <v>1.004E-2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1.9047619047619047</v>
      </c>
      <c r="W155" s="347">
        <f>IFERROR(W146/H146,"0")+IFERROR(W147/H147,"0")+IFERROR(W148/H148,"0")+IFERROR(W149/H149,"0")+IFERROR(W150/H150,"0")+IFERROR(W151/H151,"0")+IFERROR(W152/H152,"0")+IFERROR(W153/H153,"0")+IFERROR(W154/H154,"0")</f>
        <v>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1.004E-2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4</v>
      </c>
      <c r="W156" s="347">
        <f>IFERROR(SUM(W146:W154),"0")</f>
        <v>4.2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91</v>
      </c>
      <c r="W177" s="346">
        <f t="shared" si="9"/>
        <v>95.699999999999989</v>
      </c>
      <c r="X177" s="36">
        <f>IFERROR(IF(W177=0,"",ROUNDUP(W177/H177,0)*0.02175),"")</f>
        <v>0.23924999999999999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53</v>
      </c>
      <c r="W182" s="346">
        <f t="shared" si="9"/>
        <v>55.199999999999996</v>
      </c>
      <c r="X182" s="36">
        <f>IFERROR(IF(W182=0,"",ROUNDUP(W182/H182,0)*0.00753),"")</f>
        <v>0.17319000000000001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152</v>
      </c>
      <c r="W184" s="346">
        <f t="shared" si="9"/>
        <v>153.6</v>
      </c>
      <c r="X184" s="36">
        <f>IFERROR(IF(W184=0,"",ROUNDUP(W184/H184,0)*0.00753),"")</f>
        <v>0.48192000000000002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106</v>
      </c>
      <c r="W186" s="346">
        <f t="shared" si="9"/>
        <v>108</v>
      </c>
      <c r="X186" s="36">
        <f t="shared" ref="X186:X192" si="10">IFERROR(IF(W186=0,"",ROUNDUP(W186/H186,0)*0.00753),"")</f>
        <v>0.33884999999999998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121.2</v>
      </c>
      <c r="W188" s="346">
        <f t="shared" si="9"/>
        <v>122.39999999999999</v>
      </c>
      <c r="X188" s="36">
        <f t="shared" si="10"/>
        <v>0.38403000000000004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87</v>
      </c>
      <c r="W189" s="346">
        <f t="shared" si="9"/>
        <v>88.8</v>
      </c>
      <c r="X189" s="36">
        <f t="shared" si="10"/>
        <v>0.27861000000000002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59</v>
      </c>
      <c r="W191" s="346">
        <f t="shared" si="9"/>
        <v>60</v>
      </c>
      <c r="X191" s="36">
        <f t="shared" si="10"/>
        <v>0.18825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38</v>
      </c>
      <c r="W192" s="346">
        <f t="shared" si="9"/>
        <v>38.4</v>
      </c>
      <c r="X192" s="36">
        <f t="shared" si="10"/>
        <v>0.12048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267.20977011494256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272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2.2045800000000004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707.2</v>
      </c>
      <c r="W194" s="347">
        <f>IFERROR(SUM(W176:W192),"0")</f>
        <v>722.09999999999991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8.4</v>
      </c>
      <c r="W199" s="346">
        <f>IFERROR(IF(V199="",0,CEILING((V199/$H199),1)*$H199),"")</f>
        <v>9.6</v>
      </c>
      <c r="X199" s="36">
        <f>IFERROR(IF(W199=0,"",ROUNDUP(W199/H199,0)*0.00753),"")</f>
        <v>3.0120000000000001E-2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3.5000000000000004</v>
      </c>
      <c r="W200" s="347">
        <f>IFERROR(W196/H196,"0")+IFERROR(W197/H197,"0")+IFERROR(W198/H198,"0")+IFERROR(W199/H199,"0")</f>
        <v>4</v>
      </c>
      <c r="X200" s="347">
        <f>IFERROR(IF(X196="",0,X196),"0")+IFERROR(IF(X197="",0,X197),"0")+IFERROR(IF(X198="",0,X198),"0")+IFERROR(IF(X199="",0,X199),"0")</f>
        <v>3.0120000000000001E-2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8.4</v>
      </c>
      <c r="W201" s="347">
        <f>IFERROR(SUM(W196:W199),"0")</f>
        <v>9.6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18</v>
      </c>
      <c r="W250" s="346">
        <f>IFERROR(IF(V250="",0,CEILING((V250/$H250),1)*$H250),"")</f>
        <v>21</v>
      </c>
      <c r="X250" s="36">
        <f>IFERROR(IF(W250=0,"",ROUNDUP(W250/H250,0)*0.00753),"")</f>
        <v>3.7650000000000003E-2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4.2857142857142856</v>
      </c>
      <c r="W254" s="347">
        <f>IFERROR(W250/H250,"0")+IFERROR(W251/H251,"0")+IFERROR(W252/H252,"0")+IFERROR(W253/H253,"0")</f>
        <v>5</v>
      </c>
      <c r="X254" s="347">
        <f>IFERROR(IF(X250="",0,X250),"0")+IFERROR(IF(X251="",0,X251),"0")+IFERROR(IF(X252="",0,X252),"0")+IFERROR(IF(X253="",0,X253),"0")</f>
        <v>3.7650000000000003E-2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18</v>
      </c>
      <c r="W255" s="347">
        <f>IFERROR(SUM(W250:W253),"0")</f>
        <v>21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195</v>
      </c>
      <c r="W269" s="346">
        <f>IFERROR(IF(V269="",0,CEILING((V269/$H269),1)*$H269),"")</f>
        <v>195</v>
      </c>
      <c r="X269" s="36">
        <f>IFERROR(IF(W269=0,"",ROUNDUP(W269/H269,0)*0.02175),"")</f>
        <v>0.54374999999999996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25</v>
      </c>
      <c r="W271" s="347">
        <f>IFERROR(W268/H268,"0")+IFERROR(W269/H269,"0")+IFERROR(W270/H270,"0")</f>
        <v>25</v>
      </c>
      <c r="X271" s="347">
        <f>IFERROR(IF(X268="",0,X268),"0")+IFERROR(IF(X269="",0,X269),"0")+IFERROR(IF(X270="",0,X270),"0")</f>
        <v>0.54374999999999996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195</v>
      </c>
      <c r="W272" s="347">
        <f>IFERROR(SUM(W268:W270),"0")</f>
        <v>195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14</v>
      </c>
      <c r="W276" s="346">
        <f>IFERROR(IF(V276="",0,CEILING((V276/$H276),1)*$H276),"")</f>
        <v>15.299999999999999</v>
      </c>
      <c r="X276" s="36">
        <f>IFERROR(IF(W276=0,"",ROUNDUP(W276/H276,0)*0.00753),"")</f>
        <v>4.5179999999999998E-2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5.4901960784313726</v>
      </c>
      <c r="W277" s="347">
        <f>IFERROR(W274/H274,"0")+IFERROR(W275/H275,"0")+IFERROR(W276/H276,"0")</f>
        <v>6</v>
      </c>
      <c r="X277" s="347">
        <f>IFERROR(IF(X274="",0,X274),"0")+IFERROR(IF(X275="",0,X275),"0")+IFERROR(IF(X276="",0,X276),"0")</f>
        <v>4.5179999999999998E-2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14</v>
      </c>
      <c r="W278" s="347">
        <f>IFERROR(SUM(W274:W276),"0")</f>
        <v>15.299999999999999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13</v>
      </c>
      <c r="W304" s="346">
        <f>IFERROR(IF(V304="",0,CEILING((V304/$H304),1)*$H304),"")</f>
        <v>14.4</v>
      </c>
      <c r="X304" s="36">
        <f>IFERROR(IF(W304=0,"",ROUNDUP(W304/H304,0)*0.00753),"")</f>
        <v>6.0240000000000002E-2</v>
      </c>
      <c r="Y304" s="56"/>
      <c r="Z304" s="57"/>
      <c r="AD304" s="58"/>
      <c r="BA304" s="231" t="s">
        <v>1</v>
      </c>
    </row>
    <row r="305" spans="1:53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7.2222222222222223</v>
      </c>
      <c r="W305" s="347">
        <f>IFERROR(W304/H304,"0")</f>
        <v>8</v>
      </c>
      <c r="X305" s="347">
        <f>IFERROR(IF(X304="",0,X304),"0")</f>
        <v>6.0240000000000002E-2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13</v>
      </c>
      <c r="W306" s="347">
        <f>IFERROR(SUM(W304:W304),"0")</f>
        <v>14.4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11</v>
      </c>
      <c r="W310" s="346">
        <f>IFERROR(IF(V310="",0,CEILING((V310/$H310),1)*$H310),"")</f>
        <v>12.600000000000001</v>
      </c>
      <c r="X310" s="36">
        <f>IFERROR(IF(W310=0,"",ROUNDUP(W310/H310,0)*0.00753),"")</f>
        <v>4.5179999999999998E-2</v>
      </c>
      <c r="Y310" s="56"/>
      <c r="Z310" s="57"/>
      <c r="AD310" s="58"/>
      <c r="BA310" s="234" t="s">
        <v>1</v>
      </c>
    </row>
    <row r="311" spans="1:53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5.2380952380952381</v>
      </c>
      <c r="W311" s="347">
        <f>IFERROR(W308/H308,"0")+IFERROR(W309/H309,"0")+IFERROR(W310/H310,"0")</f>
        <v>6</v>
      </c>
      <c r="X311" s="347">
        <f>IFERROR(IF(X308="",0,X308),"0")+IFERROR(IF(X309="",0,X309),"0")+IFERROR(IF(X310="",0,X310),"0")</f>
        <v>4.5179999999999998E-2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11</v>
      </c>
      <c r="W312" s="347">
        <f>IFERROR(SUM(W308:W310),"0")</f>
        <v>12.600000000000001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2500</v>
      </c>
      <c r="W331" s="346">
        <f t="shared" si="17"/>
        <v>2505</v>
      </c>
      <c r="X331" s="36">
        <f>IFERROR(IF(W331=0,"",ROUNDUP(W331/H331,0)*0.02175),"")</f>
        <v>3.6322499999999995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887</v>
      </c>
      <c r="W333" s="346">
        <f t="shared" si="17"/>
        <v>900</v>
      </c>
      <c r="X333" s="36">
        <f>IFERROR(IF(W333=0,"",ROUNDUP(W333/H333,0)*0.02175),"")</f>
        <v>1.3049999999999999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81</v>
      </c>
      <c r="W335" s="346">
        <f t="shared" si="17"/>
        <v>90</v>
      </c>
      <c r="X335" s="36">
        <f>IFERROR(IF(W335=0,"",ROUNDUP(W335/H335,0)*0.02175),"")</f>
        <v>0.1305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231.2</v>
      </c>
      <c r="W338" s="347">
        <f>IFERROR(W330/H330,"0")+IFERROR(W331/H331,"0")+IFERROR(W332/H332,"0")+IFERROR(W333/H333,"0")+IFERROR(W334/H334,"0")+IFERROR(W335/H335,"0")+IFERROR(W336/H336,"0")+IFERROR(W337/H337,"0")</f>
        <v>233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5.0677499999999993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3468</v>
      </c>
      <c r="W339" s="347">
        <f>IFERROR(SUM(W330:W337),"0")</f>
        <v>3495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2500</v>
      </c>
      <c r="W341" s="346">
        <f>IFERROR(IF(V341="",0,CEILING((V341/$H341),1)*$H341),"")</f>
        <v>2505</v>
      </c>
      <c r="X341" s="36">
        <f>IFERROR(IF(W341=0,"",ROUNDUP(W341/H341,0)*0.02175),"")</f>
        <v>3.6322499999999995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166.66666666666666</v>
      </c>
      <c r="W344" s="347">
        <f>IFERROR(W341/H341,"0")+IFERROR(W342/H342,"0")+IFERROR(W343/H343,"0")</f>
        <v>167</v>
      </c>
      <c r="X344" s="347">
        <f>IFERROR(IF(X341="",0,X341),"0")+IFERROR(IF(X342="",0,X342),"0")+IFERROR(IF(X343="",0,X343),"0")</f>
        <v>3.6322499999999995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2500</v>
      </c>
      <c r="W345" s="347">
        <f>IFERROR(SUM(W341:W343),"0")</f>
        <v>2505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1462</v>
      </c>
      <c r="W370" s="346">
        <f>IFERROR(IF(V370="",0,CEILING((V370/$H370),1)*$H370),"")</f>
        <v>1466.3999999999999</v>
      </c>
      <c r="X370" s="36">
        <f>IFERROR(IF(W370=0,"",ROUNDUP(W370/H370,0)*0.02175),"")</f>
        <v>4.0889999999999995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187.43589743589743</v>
      </c>
      <c r="W374" s="347">
        <f>IFERROR(W370/H370,"0")+IFERROR(W371/H371,"0")+IFERROR(W372/H372,"0")+IFERROR(W373/H373,"0")</f>
        <v>188</v>
      </c>
      <c r="X374" s="347">
        <f>IFERROR(IF(X370="",0,X370),"0")+IFERROR(IF(X371="",0,X371),"0")+IFERROR(IF(X372="",0,X372),"0")+IFERROR(IF(X373="",0,X373),"0")</f>
        <v>4.0889999999999995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1462</v>
      </c>
      <c r="W375" s="347">
        <f>IFERROR(SUM(W370:W373),"0")</f>
        <v>1466.3999999999999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43</v>
      </c>
      <c r="W388" s="346">
        <f t="shared" ref="W388:W400" si="18">IFERROR(IF(V388="",0,CEILING((V388/$H388),1)*$H388),"")</f>
        <v>46.2</v>
      </c>
      <c r="X388" s="36">
        <f>IFERROR(IF(W388=0,"",ROUNDUP(W388/H388,0)*0.00753),"")</f>
        <v>8.2830000000000001E-2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39</v>
      </c>
      <c r="W390" s="346">
        <f t="shared" si="18"/>
        <v>42</v>
      </c>
      <c r="X390" s="36">
        <f>IFERROR(IF(W390=0,"",ROUNDUP(W390/H390,0)*0.00753),"")</f>
        <v>7.5300000000000006E-2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19.523809523809522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21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0.15812999999999999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82</v>
      </c>
      <c r="W402" s="347">
        <f>IFERROR(SUM(W388:W400),"0")</f>
        <v>88.2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27</v>
      </c>
      <c r="W427" s="346">
        <f t="shared" ref="W427:W433" si="20">IFERROR(IF(V427="",0,CEILING((V427/$H427),1)*$H427),"")</f>
        <v>29.400000000000002</v>
      </c>
      <c r="X427" s="36">
        <f>IFERROR(IF(W427=0,"",ROUNDUP(W427/H427,0)*0.00753),"")</f>
        <v>5.271E-2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6.4285714285714279</v>
      </c>
      <c r="W434" s="347">
        <f>IFERROR(W427/H427,"0")+IFERROR(W428/H428,"0")+IFERROR(W429/H429,"0")+IFERROR(W430/H430,"0")+IFERROR(W431/H431,"0")+IFERROR(W432/H432,"0")+IFERROR(W433/H433,"0")</f>
        <v>7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5.271E-2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27</v>
      </c>
      <c r="W435" s="347">
        <f>IFERROR(SUM(W427:W433),"0")</f>
        <v>29.400000000000002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1449</v>
      </c>
      <c r="W449" s="346">
        <f t="shared" si="21"/>
        <v>1452</v>
      </c>
      <c r="X449" s="36">
        <f t="shared" si="22"/>
        <v>3.2890000000000001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934</v>
      </c>
      <c r="W452" s="346">
        <f t="shared" si="21"/>
        <v>934.56000000000006</v>
      </c>
      <c r="X452" s="36">
        <f t="shared" si="22"/>
        <v>2.1169199999999999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451.32575757575756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452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5.4059200000000001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2383</v>
      </c>
      <c r="W461" s="347">
        <f>IFERROR(SUM(W447:W459),"0")</f>
        <v>2386.56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496</v>
      </c>
      <c r="W463" s="346">
        <f>IFERROR(IF(V463="",0,CEILING((V463/$H463),1)*$H463),"")</f>
        <v>496.32000000000005</v>
      </c>
      <c r="X463" s="36">
        <f>IFERROR(IF(W463=0,"",ROUNDUP(W463/H463,0)*0.01196),"")</f>
        <v>1.1242399999999999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93.939393939393938</v>
      </c>
      <c r="W465" s="347">
        <f>IFERROR(W463/H463,"0")+IFERROR(W464/H464,"0")</f>
        <v>94</v>
      </c>
      <c r="X465" s="347">
        <f>IFERROR(IF(X463="",0,X463),"0")+IFERROR(IF(X464="",0,X464),"0")</f>
        <v>1.1242399999999999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496</v>
      </c>
      <c r="W466" s="347">
        <f>IFERROR(SUM(W463:W464),"0")</f>
        <v>496.32000000000005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122</v>
      </c>
      <c r="W468" s="346">
        <f t="shared" ref="W468:W473" si="23">IFERROR(IF(V468="",0,CEILING((V468/$H468),1)*$H468),"")</f>
        <v>126.72</v>
      </c>
      <c r="X468" s="36">
        <f>IFERROR(IF(W468=0,"",ROUNDUP(W468/H468,0)*0.01196),"")</f>
        <v>0.28704000000000002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326</v>
      </c>
      <c r="W469" s="346">
        <f t="shared" si="23"/>
        <v>327.36</v>
      </c>
      <c r="X469" s="36">
        <f>IFERROR(IF(W469=0,"",ROUNDUP(W469/H469,0)*0.01196),"")</f>
        <v>0.74151999999999996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418</v>
      </c>
      <c r="W470" s="346">
        <f t="shared" si="23"/>
        <v>422.40000000000003</v>
      </c>
      <c r="X470" s="36">
        <f>IFERROR(IF(W470=0,"",ROUNDUP(W470/H470,0)*0.01196),"")</f>
        <v>0.95679999999999998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164.0151515151515</v>
      </c>
      <c r="W474" s="347">
        <f>IFERROR(W468/H468,"0")+IFERROR(W469/H469,"0")+IFERROR(W470/H470,"0")+IFERROR(W471/H471,"0")+IFERROR(W472/H472,"0")+IFERROR(W473/H473,"0")</f>
        <v>166</v>
      </c>
      <c r="X474" s="347">
        <f>IFERROR(IF(X468="",0,X468),"0")+IFERROR(IF(X469="",0,X469),"0")+IFERROR(IF(X470="",0,X470),"0")+IFERROR(IF(X471="",0,X471),"0")+IFERROR(IF(X472="",0,X472),"0")+IFERROR(IF(X473="",0,X473),"0")</f>
        <v>1.98536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866</v>
      </c>
      <c r="W475" s="347">
        <f>IFERROR(SUM(W468:W473),"0")</f>
        <v>876.48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25</v>
      </c>
      <c r="W478" s="346">
        <f>IFERROR(IF(V478="",0,CEILING((V478/$H478),1)*$H478),"")</f>
        <v>31.2</v>
      </c>
      <c r="X478" s="36">
        <f>IFERROR(IF(W478=0,"",ROUNDUP(W478/H478,0)*0.02175),"")</f>
        <v>8.6999999999999994E-2</v>
      </c>
      <c r="Y478" s="56"/>
      <c r="Z478" s="57"/>
      <c r="AD478" s="58"/>
      <c r="BA478" s="320" t="s">
        <v>1</v>
      </c>
    </row>
    <row r="479" spans="1:53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3.2051282051282053</v>
      </c>
      <c r="W479" s="347">
        <f>IFERROR(W477/H477,"0")+IFERROR(W478/H478,"0")</f>
        <v>4</v>
      </c>
      <c r="X479" s="347">
        <f>IFERROR(IF(X477="",0,X477),"0")+IFERROR(IF(X478="",0,X478),"0")</f>
        <v>8.6999999999999994E-2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25</v>
      </c>
      <c r="W480" s="347">
        <f>IFERROR(SUM(W477:W478),"0")</f>
        <v>31.2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13026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13156.02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13729.867028428802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13867.792000000003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14304.867028428802</v>
      </c>
      <c r="W515" s="347">
        <f>GrossWeightTotalR+PalletQtyTotalR*25</f>
        <v>14442.792000000003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1778.6035317487465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1801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26.498210000000004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32.400000000000006</v>
      </c>
      <c r="D522" s="46">
        <f>IFERROR(W57*1,"0")+IFERROR(W58*1,"0")+IFERROR(W59*1,"0")+IFERROR(W60*1,"0")</f>
        <v>105.2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340.96</v>
      </c>
      <c r="F522" s="46">
        <f>IFERROR(W130*1,"0")+IFERROR(W131*1,"0")+IFERROR(W132*1,"0")+IFERROR(W133*1,"0")</f>
        <v>308.70000000000005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4.2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731.69999999999993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231.3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27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6000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1466.3999999999999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88.2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29.400000000000002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3790.56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49,00"/>
        <filter val="1 462,00"/>
        <filter val="1 778,60"/>
        <filter val="1,90"/>
        <filter val="10,92"/>
        <filter val="106,00"/>
        <filter val="11,00"/>
        <filter val="111,00"/>
        <filter val="119,00"/>
        <filter val="12,05"/>
        <filter val="121,20"/>
        <filter val="122,00"/>
        <filter val="13 026,00"/>
        <filter val="13 729,87"/>
        <filter val="13,00"/>
        <filter val="130,00"/>
        <filter val="14 304,87"/>
        <filter val="14,00"/>
        <filter val="152,00"/>
        <filter val="164,02"/>
        <filter val="166,67"/>
        <filter val="171,00"/>
        <filter val="18,00"/>
        <filter val="187,44"/>
        <filter val="19,52"/>
        <filter val="195,00"/>
        <filter val="2 383,00"/>
        <filter val="2 500,00"/>
        <filter val="2,87"/>
        <filter val="20,00"/>
        <filter val="23"/>
        <filter val="231,20"/>
        <filter val="25,00"/>
        <filter val="26,00"/>
        <filter val="26,79"/>
        <filter val="267,21"/>
        <filter val="27,00"/>
        <filter val="3 468,00"/>
        <filter val="3,21"/>
        <filter val="3,50"/>
        <filter val="30,00"/>
        <filter val="301,00"/>
        <filter val="31,00"/>
        <filter val="326,00"/>
        <filter val="38,00"/>
        <filter val="39,00"/>
        <filter val="4,00"/>
        <filter val="4,29"/>
        <filter val="4,35"/>
        <filter val="4,40"/>
        <filter val="418,00"/>
        <filter val="43,00"/>
        <filter val="451,33"/>
        <filter val="496,00"/>
        <filter val="5,24"/>
        <filter val="5,49"/>
        <filter val="53,00"/>
        <filter val="54,00"/>
        <filter val="57,00"/>
        <filter val="59,00"/>
        <filter val="6,00"/>
        <filter val="6,43"/>
        <filter val="63,00"/>
        <filter val="68,51"/>
        <filter val="7,22"/>
        <filter val="707,20"/>
        <filter val="8,40"/>
        <filter val="81,00"/>
        <filter val="82,00"/>
        <filter val="866,00"/>
        <filter val="87,00"/>
        <filter val="887,00"/>
        <filter val="89,00"/>
        <filter val="9,53"/>
        <filter val="91,00"/>
        <filter val="93,94"/>
        <filter val="934,00"/>
        <filter val="95,4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