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3797B9B-B4CE-42E5-A914-39AA0213E0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V479" i="1"/>
  <c r="W478" i="1"/>
  <c r="X478" i="1" s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X468" i="1"/>
  <c r="W468" i="1"/>
  <c r="N468" i="1"/>
  <c r="V466" i="1"/>
  <c r="W465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W418" i="1"/>
  <c r="V418" i="1"/>
  <c r="X417" i="1"/>
  <c r="W417" i="1"/>
  <c r="N417" i="1"/>
  <c r="W416" i="1"/>
  <c r="X416" i="1" s="1"/>
  <c r="N416" i="1"/>
  <c r="W415" i="1"/>
  <c r="N415" i="1"/>
  <c r="V413" i="1"/>
  <c r="V412" i="1"/>
  <c r="W411" i="1"/>
  <c r="N411" i="1"/>
  <c r="V409" i="1"/>
  <c r="V408" i="1"/>
  <c r="W407" i="1"/>
  <c r="X407" i="1" s="1"/>
  <c r="N407" i="1"/>
  <c r="W406" i="1"/>
  <c r="X406" i="1" s="1"/>
  <c r="N406" i="1"/>
  <c r="W405" i="1"/>
  <c r="X405" i="1" s="1"/>
  <c r="N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X391" i="1"/>
  <c r="W391" i="1"/>
  <c r="N391" i="1"/>
  <c r="W390" i="1"/>
  <c r="N390" i="1"/>
  <c r="W389" i="1"/>
  <c r="X389" i="1" s="1"/>
  <c r="N389" i="1"/>
  <c r="W388" i="1"/>
  <c r="N388" i="1"/>
  <c r="V386" i="1"/>
  <c r="V385" i="1"/>
  <c r="W384" i="1"/>
  <c r="X384" i="1" s="1"/>
  <c r="N384" i="1"/>
  <c r="W383" i="1"/>
  <c r="X383" i="1" s="1"/>
  <c r="X385" i="1" s="1"/>
  <c r="N383" i="1"/>
  <c r="V379" i="1"/>
  <c r="V378" i="1"/>
  <c r="W377" i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X370" i="1"/>
  <c r="X374" i="1" s="1"/>
  <c r="W370" i="1"/>
  <c r="N370" i="1"/>
  <c r="V368" i="1"/>
  <c r="W367" i="1"/>
  <c r="V367" i="1"/>
  <c r="X366" i="1"/>
  <c r="W366" i="1"/>
  <c r="N366" i="1"/>
  <c r="W365" i="1"/>
  <c r="N365" i="1"/>
  <c r="V363" i="1"/>
  <c r="V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4" i="1"/>
  <c r="V353" i="1"/>
  <c r="W352" i="1"/>
  <c r="N352" i="1"/>
  <c r="V350" i="1"/>
  <c r="V349" i="1"/>
  <c r="W348" i="1"/>
  <c r="X348" i="1" s="1"/>
  <c r="N348" i="1"/>
  <c r="W347" i="1"/>
  <c r="V345" i="1"/>
  <c r="V344" i="1"/>
  <c r="W343" i="1"/>
  <c r="X343" i="1" s="1"/>
  <c r="N343" i="1"/>
  <c r="W342" i="1"/>
  <c r="X342" i="1" s="1"/>
  <c r="N342" i="1"/>
  <c r="W341" i="1"/>
  <c r="N341" i="1"/>
  <c r="V339" i="1"/>
  <c r="V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X332" i="1"/>
  <c r="W332" i="1"/>
  <c r="N332" i="1"/>
  <c r="W331" i="1"/>
  <c r="X331" i="1" s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W309" i="1"/>
  <c r="N309" i="1"/>
  <c r="W308" i="1"/>
  <c r="X308" i="1" s="1"/>
  <c r="N308" i="1"/>
  <c r="V306" i="1"/>
  <c r="V305" i="1"/>
  <c r="W304" i="1"/>
  <c r="W306" i="1" s="1"/>
  <c r="N304" i="1"/>
  <c r="V301" i="1"/>
  <c r="V300" i="1"/>
  <c r="W299" i="1"/>
  <c r="X299" i="1" s="1"/>
  <c r="N299" i="1"/>
  <c r="W298" i="1"/>
  <c r="W300" i="1" s="1"/>
  <c r="N298" i="1"/>
  <c r="V296" i="1"/>
  <c r="V295" i="1"/>
  <c r="W294" i="1"/>
  <c r="X294" i="1" s="1"/>
  <c r="N294" i="1"/>
  <c r="X293" i="1"/>
  <c r="W293" i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V284" i="1"/>
  <c r="V283" i="1"/>
  <c r="X282" i="1"/>
  <c r="W282" i="1"/>
  <c r="N282" i="1"/>
  <c r="W281" i="1"/>
  <c r="X281" i="1" s="1"/>
  <c r="N281" i="1"/>
  <c r="W280" i="1"/>
  <c r="X280" i="1" s="1"/>
  <c r="N280" i="1"/>
  <c r="V278" i="1"/>
  <c r="V277" i="1"/>
  <c r="W276" i="1"/>
  <c r="X276" i="1" s="1"/>
  <c r="N276" i="1"/>
  <c r="W275" i="1"/>
  <c r="X275" i="1" s="1"/>
  <c r="W274" i="1"/>
  <c r="V272" i="1"/>
  <c r="V271" i="1"/>
  <c r="X270" i="1"/>
  <c r="W270" i="1"/>
  <c r="N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N260" i="1"/>
  <c r="W259" i="1"/>
  <c r="X259" i="1" s="1"/>
  <c r="N259" i="1"/>
  <c r="W258" i="1"/>
  <c r="X258" i="1" s="1"/>
  <c r="N258" i="1"/>
  <c r="W257" i="1"/>
  <c r="N257" i="1"/>
  <c r="V255" i="1"/>
  <c r="V254" i="1"/>
  <c r="W253" i="1"/>
  <c r="X253" i="1" s="1"/>
  <c r="N253" i="1"/>
  <c r="W252" i="1"/>
  <c r="X252" i="1" s="1"/>
  <c r="N252" i="1"/>
  <c r="W251" i="1"/>
  <c r="X251" i="1" s="1"/>
  <c r="N251" i="1"/>
  <c r="W250" i="1"/>
  <c r="X250" i="1" s="1"/>
  <c r="N250" i="1"/>
  <c r="V248" i="1"/>
  <c r="V247" i="1"/>
  <c r="W246" i="1"/>
  <c r="N246" i="1"/>
  <c r="V244" i="1"/>
  <c r="V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X169" i="1" s="1"/>
  <c r="X173" i="1" s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X139" i="1" s="1"/>
  <c r="N139" i="1"/>
  <c r="V135" i="1"/>
  <c r="V134" i="1"/>
  <c r="W133" i="1"/>
  <c r="X133" i="1" s="1"/>
  <c r="N133" i="1"/>
  <c r="W132" i="1"/>
  <c r="X132" i="1" s="1"/>
  <c r="N132" i="1"/>
  <c r="X131" i="1"/>
  <c r="W131" i="1"/>
  <c r="N131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X115" i="1"/>
  <c r="W115" i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X106" i="1" s="1"/>
  <c r="X116" i="1" s="1"/>
  <c r="N106" i="1"/>
  <c r="V104" i="1"/>
  <c r="V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X88" i="1"/>
  <c r="X92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X61" i="1" s="1"/>
  <c r="N57" i="1"/>
  <c r="V54" i="1"/>
  <c r="V53" i="1"/>
  <c r="W52" i="1"/>
  <c r="X52" i="1" s="1"/>
  <c r="N52" i="1"/>
  <c r="W51" i="1"/>
  <c r="C522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A9" i="1"/>
  <c r="F10" i="1" s="1"/>
  <c r="D7" i="1"/>
  <c r="O6" i="1"/>
  <c r="N2" i="1"/>
  <c r="X295" i="1" l="1"/>
  <c r="X474" i="1"/>
  <c r="X22" i="1"/>
  <c r="X23" i="1" s="1"/>
  <c r="W35" i="1"/>
  <c r="W211" i="1"/>
  <c r="X304" i="1"/>
  <c r="X305" i="1" s="1"/>
  <c r="W305" i="1"/>
  <c r="H522" i="1"/>
  <c r="X146" i="1"/>
  <c r="X155" i="1" s="1"/>
  <c r="L522" i="1"/>
  <c r="W224" i="1"/>
  <c r="X218" i="1"/>
  <c r="X224" i="1" s="1"/>
  <c r="W272" i="1"/>
  <c r="X268" i="1"/>
  <c r="W349" i="1"/>
  <c r="X347" i="1"/>
  <c r="X349" i="1" s="1"/>
  <c r="W460" i="1"/>
  <c r="X447" i="1"/>
  <c r="W126" i="1"/>
  <c r="X119" i="1"/>
  <c r="X126" i="1" s="1"/>
  <c r="W142" i="1"/>
  <c r="M522" i="1"/>
  <c r="X228" i="1"/>
  <c r="W248" i="1"/>
  <c r="W247" i="1"/>
  <c r="X246" i="1"/>
  <c r="X247" i="1" s="1"/>
  <c r="X254" i="1"/>
  <c r="W271" i="1"/>
  <c r="X283" i="1"/>
  <c r="W316" i="1"/>
  <c r="W315" i="1"/>
  <c r="X314" i="1"/>
  <c r="X315" i="1" s="1"/>
  <c r="W320" i="1"/>
  <c r="W319" i="1"/>
  <c r="X318" i="1"/>
  <c r="X319" i="1" s="1"/>
  <c r="P522" i="1"/>
  <c r="W325" i="1"/>
  <c r="X324" i="1"/>
  <c r="X325" i="1" s="1"/>
  <c r="Q522" i="1"/>
  <c r="X330" i="1"/>
  <c r="X338" i="1" s="1"/>
  <c r="W413" i="1"/>
  <c r="W412" i="1"/>
  <c r="X411" i="1"/>
  <c r="X412" i="1" s="1"/>
  <c r="W419" i="1"/>
  <c r="X415" i="1"/>
  <c r="V516" i="1"/>
  <c r="V512" i="1"/>
  <c r="W93" i="1"/>
  <c r="W117" i="1"/>
  <c r="W173" i="1"/>
  <c r="W312" i="1"/>
  <c r="W311" i="1"/>
  <c r="W385" i="1"/>
  <c r="X85" i="1"/>
  <c r="H9" i="1"/>
  <c r="A10" i="1"/>
  <c r="W514" i="1"/>
  <c r="W513" i="1"/>
  <c r="B522" i="1"/>
  <c r="W24" i="1"/>
  <c r="X26" i="1"/>
  <c r="X34" i="1" s="1"/>
  <c r="W34" i="1"/>
  <c r="X37" i="1"/>
  <c r="X38" i="1" s="1"/>
  <c r="W38" i="1"/>
  <c r="X41" i="1"/>
  <c r="X42" i="1" s="1"/>
  <c r="W42" i="1"/>
  <c r="X45" i="1"/>
  <c r="X46" i="1" s="1"/>
  <c r="W46" i="1"/>
  <c r="X51" i="1"/>
  <c r="X53" i="1" s="1"/>
  <c r="W54" i="1"/>
  <c r="D522" i="1"/>
  <c r="W62" i="1"/>
  <c r="E522" i="1"/>
  <c r="W85" i="1"/>
  <c r="W104" i="1"/>
  <c r="X95" i="1"/>
  <c r="X103" i="1" s="1"/>
  <c r="W103" i="1"/>
  <c r="W116" i="1"/>
  <c r="W127" i="1"/>
  <c r="W135" i="1"/>
  <c r="X130" i="1"/>
  <c r="X134" i="1" s="1"/>
  <c r="F522" i="1"/>
  <c r="W134" i="1"/>
  <c r="X142" i="1"/>
  <c r="W214" i="1"/>
  <c r="X213" i="1"/>
  <c r="X214" i="1" s="1"/>
  <c r="W215" i="1"/>
  <c r="X243" i="1"/>
  <c r="W254" i="1"/>
  <c r="W255" i="1"/>
  <c r="W266" i="1"/>
  <c r="X257" i="1"/>
  <c r="X265" i="1" s="1"/>
  <c r="W265" i="1"/>
  <c r="X271" i="1"/>
  <c r="W284" i="1"/>
  <c r="W283" i="1"/>
  <c r="X309" i="1"/>
  <c r="X311" i="1" s="1"/>
  <c r="O522" i="1"/>
  <c r="W339" i="1"/>
  <c r="W344" i="1"/>
  <c r="X341" i="1"/>
  <c r="X344" i="1" s="1"/>
  <c r="W425" i="1"/>
  <c r="W434" i="1"/>
  <c r="X427" i="1"/>
  <c r="X434" i="1" s="1"/>
  <c r="W435" i="1"/>
  <c r="W475" i="1"/>
  <c r="W480" i="1"/>
  <c r="X477" i="1"/>
  <c r="X479" i="1" s="1"/>
  <c r="W479" i="1"/>
  <c r="F9" i="1"/>
  <c r="J9" i="1"/>
  <c r="W53" i="1"/>
  <c r="W61" i="1"/>
  <c r="W86" i="1"/>
  <c r="W92" i="1"/>
  <c r="W155" i="1"/>
  <c r="W162" i="1"/>
  <c r="W167" i="1"/>
  <c r="X164" i="1"/>
  <c r="X166" i="1" s="1"/>
  <c r="W174" i="1"/>
  <c r="W193" i="1"/>
  <c r="X176" i="1"/>
  <c r="X193" i="1" s="1"/>
  <c r="W194" i="1"/>
  <c r="W201" i="1"/>
  <c r="X196" i="1"/>
  <c r="X200" i="1" s="1"/>
  <c r="W200" i="1"/>
  <c r="W210" i="1"/>
  <c r="X204" i="1"/>
  <c r="X210" i="1" s="1"/>
  <c r="J522" i="1"/>
  <c r="W243" i="1"/>
  <c r="W278" i="1"/>
  <c r="X274" i="1"/>
  <c r="X277" i="1" s="1"/>
  <c r="W277" i="1"/>
  <c r="W296" i="1"/>
  <c r="W301" i="1"/>
  <c r="X298" i="1"/>
  <c r="X300" i="1" s="1"/>
  <c r="W345" i="1"/>
  <c r="W350" i="1"/>
  <c r="W353" i="1"/>
  <c r="X352" i="1"/>
  <c r="X353" i="1" s="1"/>
  <c r="W354" i="1"/>
  <c r="R522" i="1"/>
  <c r="W362" i="1"/>
  <c r="X357" i="1"/>
  <c r="X362" i="1" s="1"/>
  <c r="W363" i="1"/>
  <c r="W368" i="1"/>
  <c r="X365" i="1"/>
  <c r="X367" i="1" s="1"/>
  <c r="W374" i="1"/>
  <c r="W375" i="1"/>
  <c r="W379" i="1"/>
  <c r="W378" i="1"/>
  <c r="X377" i="1"/>
  <c r="X378" i="1" s="1"/>
  <c r="X390" i="1"/>
  <c r="S522" i="1"/>
  <c r="X460" i="1"/>
  <c r="W503" i="1"/>
  <c r="W510" i="1"/>
  <c r="X505" i="1"/>
  <c r="X510" i="1" s="1"/>
  <c r="W511" i="1"/>
  <c r="G522" i="1"/>
  <c r="W143" i="1"/>
  <c r="W156" i="1"/>
  <c r="I522" i="1"/>
  <c r="W161" i="1"/>
  <c r="W225" i="1"/>
  <c r="W244" i="1"/>
  <c r="N522" i="1"/>
  <c r="W295" i="1"/>
  <c r="W326" i="1"/>
  <c r="W338" i="1"/>
  <c r="W386" i="1"/>
  <c r="W401" i="1"/>
  <c r="X388" i="1"/>
  <c r="X401" i="1" s="1"/>
  <c r="W402" i="1"/>
  <c r="W409" i="1"/>
  <c r="X404" i="1"/>
  <c r="X408" i="1" s="1"/>
  <c r="W408" i="1"/>
  <c r="X418" i="1"/>
  <c r="T522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74" i="1"/>
  <c r="V522" i="1"/>
  <c r="W489" i="1"/>
  <c r="X484" i="1"/>
  <c r="X489" i="1" s="1"/>
  <c r="W490" i="1"/>
  <c r="W502" i="1"/>
  <c r="X498" i="1"/>
  <c r="X502" i="1" s="1"/>
  <c r="U522" i="1"/>
  <c r="W424" i="1"/>
  <c r="W516" i="1" l="1"/>
  <c r="W515" i="1"/>
  <c r="X517" i="1"/>
  <c r="W512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<sst xmlns="http://schemas.openxmlformats.org/spreadsheetml/2006/main" count="2202" uniqueCount="739">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</sst>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45369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716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Понедельник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4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0.45833333333333331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199</v>
      </c>
      <c r="W51" s="346">
        <f>IFERROR(IF(V51="",0,CEILING((V51/$H51),1)*$H51),"")</f>
        <v>205.20000000000002</v>
      </c>
      <c r="X51" s="36">
        <f>IFERROR(IF(W51=0,"",ROUNDUP(W51/H51,0)*0.02175),"")</f>
        <v>0.41324999999999995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18.425925925925924</v>
      </c>
      <c r="W53" s="347">
        <f>IFERROR(W51/H51,"0")+IFERROR(W52/H52,"0")</f>
        <v>19</v>
      </c>
      <c r="X53" s="347">
        <f>IFERROR(IF(X51="",0,X51),"0")+IFERROR(IF(X52="",0,X52),"0")</f>
        <v>0.41324999999999995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199</v>
      </c>
      <c r="W54" s="347">
        <f>IFERROR(SUM(W51:W52),"0")</f>
        <v>205.20000000000002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161</v>
      </c>
      <c r="W57" s="346">
        <f>IFERROR(IF(V57="",0,CEILING((V57/$H57),1)*$H57),"")</f>
        <v>162</v>
      </c>
      <c r="X57" s="36">
        <f>IFERROR(IF(W57=0,"",ROUNDUP(W57/H57,0)*0.02175),"")</f>
        <v>0.32624999999999998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106</v>
      </c>
      <c r="W60" s="346">
        <f>IFERROR(IF(V60="",0,CEILING((V60/$H60),1)*$H60),"")</f>
        <v>108</v>
      </c>
      <c r="X60" s="36">
        <f>IFERROR(IF(W60=0,"",ROUNDUP(W60/H60,0)*0.00937),"")</f>
        <v>0.25298999999999999</v>
      </c>
      <c r="Y60" s="56"/>
      <c r="Z60" s="57"/>
      <c r="AD60" s="58"/>
      <c r="BA60" s="76" t="s">
        <v>1</v>
      </c>
    </row>
    <row r="61" spans="1:53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41.407407407407405</v>
      </c>
      <c r="W61" s="347">
        <f>IFERROR(W57/H57,"0")+IFERROR(W58/H58,"0")+IFERROR(W59/H59,"0")+IFERROR(W60/H60,"0")</f>
        <v>42</v>
      </c>
      <c r="X61" s="347">
        <f>IFERROR(IF(X57="",0,X57),"0")+IFERROR(IF(X58="",0,X58),"0")+IFERROR(IF(X59="",0,X59),"0")+IFERROR(IF(X60="",0,X60),"0")</f>
        <v>0.57923999999999998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267</v>
      </c>
      <c r="W62" s="347">
        <f>IFERROR(SUM(W57:W60),"0")</f>
        <v>270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395</v>
      </c>
      <c r="W67" s="346">
        <f t="shared" si="2"/>
        <v>403.2</v>
      </c>
      <c r="X67" s="36">
        <f t="shared" si="3"/>
        <v>0.78299999999999992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72</v>
      </c>
      <c r="W68" s="346">
        <f t="shared" si="2"/>
        <v>78.399999999999991</v>
      </c>
      <c r="X68" s="36">
        <f t="shared" si="3"/>
        <v>0.15225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164</v>
      </c>
      <c r="W69" s="346">
        <f t="shared" si="2"/>
        <v>172.8</v>
      </c>
      <c r="X69" s="36">
        <f t="shared" si="3"/>
        <v>0.34799999999999998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217</v>
      </c>
      <c r="W70" s="346">
        <f t="shared" si="2"/>
        <v>224</v>
      </c>
      <c r="X70" s="36">
        <f t="shared" si="3"/>
        <v>0.43499999999999994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58</v>
      </c>
      <c r="W74" s="346">
        <f t="shared" si="2"/>
        <v>59.2</v>
      </c>
      <c r="X74" s="36">
        <f t="shared" si="4"/>
        <v>0.14992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164</v>
      </c>
      <c r="W78" s="346">
        <f t="shared" si="2"/>
        <v>166.5</v>
      </c>
      <c r="X78" s="36">
        <f t="shared" si="4"/>
        <v>0.34669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128.37673387673388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132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2.2148599999999998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1070</v>
      </c>
      <c r="W86" s="347">
        <f>IFERROR(SUM(W65:W84),"0")</f>
        <v>1104.0999999999999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hidden="1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37</v>
      </c>
      <c r="W91" s="346">
        <f>IFERROR(IF(V91="",0,CEILING((V91/$H91),1)*$H91),"")</f>
        <v>38.4</v>
      </c>
      <c r="X91" s="36">
        <f>IFERROR(IF(W91=0,"",ROUNDUP(W91/H91,0)*0.00753),"")</f>
        <v>0.12048</v>
      </c>
      <c r="Y91" s="56"/>
      <c r="Z91" s="57"/>
      <c r="AD91" s="58"/>
      <c r="BA91" s="100" t="s">
        <v>1</v>
      </c>
    </row>
    <row r="92" spans="1:53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15.416666666666668</v>
      </c>
      <c r="W92" s="347">
        <f>IFERROR(W88/H88,"0")+IFERROR(W89/H89,"0")+IFERROR(W90/H90,"0")+IFERROR(W91/H91,"0")</f>
        <v>16</v>
      </c>
      <c r="X92" s="347">
        <f>IFERROR(IF(X88="",0,X88),"0")+IFERROR(IF(X89="",0,X89),"0")+IFERROR(IF(X90="",0,X90),"0")+IFERROR(IF(X91="",0,X91),"0")</f>
        <v>0.12048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37</v>
      </c>
      <c r="W93" s="347">
        <f>IFERROR(SUM(W88:W91),"0")</f>
        <v>38.4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129</v>
      </c>
      <c r="W106" s="346">
        <f t="shared" ref="W106:W115" si="6">IFERROR(IF(V106="",0,CEILING((V106/$H106),1)*$H106),"")</f>
        <v>134.4</v>
      </c>
      <c r="X106" s="36">
        <f>IFERROR(IF(W106=0,"",ROUNDUP(W106/H106,0)*0.02175),"")</f>
        <v>0.34799999999999998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114</v>
      </c>
      <c r="W108" s="346">
        <f t="shared" si="6"/>
        <v>117.60000000000001</v>
      </c>
      <c r="X108" s="36">
        <f>IFERROR(IF(W108=0,"",ROUNDUP(W108/H108,0)*0.02175),"")</f>
        <v>0.30449999999999999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77</v>
      </c>
      <c r="W111" s="346">
        <f t="shared" si="6"/>
        <v>78.300000000000011</v>
      </c>
      <c r="X111" s="36">
        <f>IFERROR(IF(W111=0,"",ROUNDUP(W111/H111,0)*0.00753),"")</f>
        <v>0.21837000000000001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43</v>
      </c>
      <c r="W112" s="346">
        <f t="shared" si="6"/>
        <v>43.2</v>
      </c>
      <c r="X112" s="36">
        <f>IFERROR(IF(W112=0,"",ROUNDUP(W112/H112,0)*0.00937),"")</f>
        <v>0.14992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73.373015873015873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75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1.0207900000000001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363</v>
      </c>
      <c r="W117" s="347">
        <f>IFERROR(SUM(W106:W115),"0")</f>
        <v>373.5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184</v>
      </c>
      <c r="W122" s="346">
        <f t="shared" si="7"/>
        <v>184.8</v>
      </c>
      <c r="X122" s="36">
        <f>IFERROR(IF(W122=0,"",ROUNDUP(W122/H122,0)*0.02175),"")</f>
        <v>0.47849999999999998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19</v>
      </c>
      <c r="W125" s="346">
        <f t="shared" si="7"/>
        <v>19.2</v>
      </c>
      <c r="X125" s="36">
        <f>IFERROR(IF(W125=0,"",ROUNDUP(W125/H125,0)*0.00753),"")</f>
        <v>6.0240000000000002E-2</v>
      </c>
      <c r="Y125" s="56"/>
      <c r="Z125" s="57"/>
      <c r="AD125" s="58"/>
      <c r="BA125" s="125" t="s">
        <v>1</v>
      </c>
    </row>
    <row r="126" spans="1:53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29.821428571428573</v>
      </c>
      <c r="W126" s="347">
        <f>IFERROR(W119/H119,"0")+IFERROR(W120/H120,"0")+IFERROR(W121/H121,"0")+IFERROR(W122/H122,"0")+IFERROR(W123/H123,"0")+IFERROR(W124/H124,"0")+IFERROR(W125/H125,"0")</f>
        <v>30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0.53874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203</v>
      </c>
      <c r="W127" s="347">
        <f>IFERROR(SUM(W119:W125),"0")</f>
        <v>204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121</v>
      </c>
      <c r="W131" s="346">
        <f>IFERROR(IF(V131="",0,CEILING((V131/$H131),1)*$H131),"")</f>
        <v>126</v>
      </c>
      <c r="X131" s="36">
        <f>IFERROR(IF(W131=0,"",ROUNDUP(W131/H131,0)*0.02175),"")</f>
        <v>0.32624999999999998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71</v>
      </c>
      <c r="W133" s="346">
        <f>IFERROR(IF(V133="",0,CEILING((V133/$H133),1)*$H133),"")</f>
        <v>72.900000000000006</v>
      </c>
      <c r="X133" s="36">
        <f>IFERROR(IF(W133=0,"",ROUNDUP(W133/H133,0)*0.00753),"")</f>
        <v>0.20331000000000002</v>
      </c>
      <c r="Y133" s="56"/>
      <c r="Z133" s="57"/>
      <c r="AD133" s="58"/>
      <c r="BA133" s="129" t="s">
        <v>1</v>
      </c>
    </row>
    <row r="134" spans="1:53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40.701058201058196</v>
      </c>
      <c r="W134" s="347">
        <f>IFERROR(W130/H130,"0")+IFERROR(W131/H131,"0")+IFERROR(W132/H132,"0")+IFERROR(W133/H133,"0")</f>
        <v>42</v>
      </c>
      <c r="X134" s="347">
        <f>IFERROR(IF(X130="",0,X130),"0")+IFERROR(IF(X131="",0,X131),"0")+IFERROR(IF(X132="",0,X132),"0")+IFERROR(IF(X133="",0,X133),"0")</f>
        <v>0.52956000000000003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192</v>
      </c>
      <c r="W135" s="347">
        <f>IFERROR(SUM(W130:W133),"0")</f>
        <v>198.9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92</v>
      </c>
      <c r="W146" s="346">
        <f t="shared" ref="W146:W154" si="8">IFERROR(IF(V146="",0,CEILING((V146/$H146),1)*$H146),"")</f>
        <v>92.4</v>
      </c>
      <c r="X146" s="36">
        <f>IFERROR(IF(W146=0,"",ROUNDUP(W146/H146,0)*0.00753),"")</f>
        <v>0.16566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77</v>
      </c>
      <c r="W148" s="346">
        <f t="shared" si="8"/>
        <v>79.8</v>
      </c>
      <c r="X148" s="36">
        <f>IFERROR(IF(W148=0,"",ROUNDUP(W148/H148,0)*0.00753),"")</f>
        <v>0.14307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151</v>
      </c>
      <c r="W149" s="346">
        <f t="shared" si="8"/>
        <v>151.20000000000002</v>
      </c>
      <c r="X149" s="36">
        <f>IFERROR(IF(W149=0,"",ROUNDUP(W149/H149,0)*0.00502),"")</f>
        <v>0.36143999999999998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112</v>
      </c>
      <c r="W152" s="346">
        <f t="shared" si="8"/>
        <v>113.4</v>
      </c>
      <c r="X152" s="36">
        <f>IFERROR(IF(W152=0,"",ROUNDUP(W152/H152,0)*0.00502),"")</f>
        <v>0.27107999999999999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165.47619047619048</v>
      </c>
      <c r="W155" s="347">
        <f>IFERROR(W146/H146,"0")+IFERROR(W147/H147,"0")+IFERROR(W148/H148,"0")+IFERROR(W149/H149,"0")+IFERROR(W150/H150,"0")+IFERROR(W151/H151,"0")+IFERROR(W152/H152,"0")+IFERROR(W153/H153,"0")+IFERROR(W154/H154,"0")</f>
        <v>167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0.94124999999999992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432</v>
      </c>
      <c r="W156" s="347">
        <f>IFERROR(SUM(W146:W154),"0")</f>
        <v>436.79999999999995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37</v>
      </c>
      <c r="W165" s="346">
        <f>IFERROR(IF(V165="",0,CEILING((V165/$H165),1)*$H165),"")</f>
        <v>37.800000000000004</v>
      </c>
      <c r="X165" s="36">
        <f>IFERROR(IF(W165=0,"",ROUNDUP(W165/H165,0)*0.00753),"")</f>
        <v>0.13553999999999999</v>
      </c>
      <c r="Y165" s="56"/>
      <c r="Z165" s="57"/>
      <c r="AD165" s="58"/>
      <c r="BA165" s="145" t="s">
        <v>1</v>
      </c>
    </row>
    <row r="166" spans="1:53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17.619047619047617</v>
      </c>
      <c r="W166" s="347">
        <f>IFERROR(W164/H164,"0")+IFERROR(W165/H165,"0")</f>
        <v>18</v>
      </c>
      <c r="X166" s="347">
        <f>IFERROR(IF(X164="",0,X164),"0")+IFERROR(IF(X165="",0,X165),"0")</f>
        <v>0.13553999999999999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37</v>
      </c>
      <c r="W167" s="347">
        <f>IFERROR(SUM(W164:W165),"0")</f>
        <v>37.800000000000004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570</v>
      </c>
      <c r="W169" s="346">
        <f>IFERROR(IF(V169="",0,CEILING((V169/$H169),1)*$H169),"")</f>
        <v>572.40000000000009</v>
      </c>
      <c r="X169" s="36">
        <f>IFERROR(IF(W169=0,"",ROUNDUP(W169/H169,0)*0.00937),"")</f>
        <v>0.99321999999999999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121</v>
      </c>
      <c r="W170" s="346">
        <f>IFERROR(IF(V170="",0,CEILING((V170/$H170),1)*$H170),"")</f>
        <v>124.2</v>
      </c>
      <c r="X170" s="36">
        <f>IFERROR(IF(W170=0,"",ROUNDUP(W170/H170,0)*0.00937),"")</f>
        <v>0.21551000000000001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150</v>
      </c>
      <c r="W172" s="346">
        <f>IFERROR(IF(V172="",0,CEILING((V172/$H172),1)*$H172),"")</f>
        <v>151.20000000000002</v>
      </c>
      <c r="X172" s="36">
        <f>IFERROR(IF(W172=0,"",ROUNDUP(W172/H172,0)*0.00937),"")</f>
        <v>0.26235999999999998</v>
      </c>
      <c r="Y172" s="56"/>
      <c r="Z172" s="57"/>
      <c r="AD172" s="58"/>
      <c r="BA172" s="149" t="s">
        <v>1</v>
      </c>
    </row>
    <row r="173" spans="1:53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155.74074074074073</v>
      </c>
      <c r="W173" s="347">
        <f>IFERROR(W169/H169,"0")+IFERROR(W170/H170,"0")+IFERROR(W171/H171,"0")+IFERROR(W172/H172,"0")</f>
        <v>157</v>
      </c>
      <c r="X173" s="347">
        <f>IFERROR(IF(X169="",0,X169),"0")+IFERROR(IF(X170="",0,X170),"0")+IFERROR(IF(X171="",0,X171),"0")+IFERROR(IF(X172="",0,X172),"0")</f>
        <v>1.47109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841</v>
      </c>
      <c r="W174" s="347">
        <f>IFERROR(SUM(W169:W172),"0")</f>
        <v>847.80000000000018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309</v>
      </c>
      <c r="W177" s="346">
        <f t="shared" si="9"/>
        <v>313.2</v>
      </c>
      <c r="X177" s="36">
        <f>IFERROR(IF(W177=0,"",ROUNDUP(W177/H177,0)*0.02175),"")</f>
        <v>0.78299999999999992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150</v>
      </c>
      <c r="W180" s="346">
        <f t="shared" si="9"/>
        <v>156</v>
      </c>
      <c r="X180" s="36">
        <f>IFERROR(IF(W180=0,"",ROUNDUP(W180/H180,0)*0.02175),"")</f>
        <v>0.43499999999999994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147</v>
      </c>
      <c r="W182" s="346">
        <f t="shared" si="9"/>
        <v>148.79999999999998</v>
      </c>
      <c r="X182" s="36">
        <f>IFERROR(IF(W182=0,"",ROUNDUP(W182/H182,0)*0.00753),"")</f>
        <v>0.46686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292</v>
      </c>
      <c r="W184" s="346">
        <f t="shared" si="9"/>
        <v>292.8</v>
      </c>
      <c r="X184" s="36">
        <f>IFERROR(IF(W184=0,"",ROUNDUP(W184/H184,0)*0.00753),"")</f>
        <v>0.91866000000000003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61</v>
      </c>
      <c r="W186" s="346">
        <f t="shared" si="9"/>
        <v>62.4</v>
      </c>
      <c r="X186" s="36">
        <f t="shared" ref="X186:X192" si="10">IFERROR(IF(W186=0,"",ROUNDUP(W186/H186,0)*0.00753),"")</f>
        <v>0.19578000000000001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363</v>
      </c>
      <c r="W188" s="346">
        <f t="shared" si="9"/>
        <v>364.8</v>
      </c>
      <c r="X188" s="36">
        <f t="shared" si="10"/>
        <v>1.14456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258</v>
      </c>
      <c r="W189" s="346">
        <f t="shared" si="9"/>
        <v>259.2</v>
      </c>
      <c r="X189" s="36">
        <f t="shared" si="10"/>
        <v>0.81324000000000007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80</v>
      </c>
      <c r="W191" s="346">
        <f t="shared" si="9"/>
        <v>81.599999999999994</v>
      </c>
      <c r="X191" s="36">
        <f t="shared" si="10"/>
        <v>0.25602000000000003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80</v>
      </c>
      <c r="W192" s="346">
        <f t="shared" si="9"/>
        <v>81.599999999999994</v>
      </c>
      <c r="X192" s="36">
        <f t="shared" si="10"/>
        <v>0.25602000000000003</v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588.49801061007975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594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5.269140000000001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1740</v>
      </c>
      <c r="W194" s="347">
        <f>IFERROR(SUM(W176:W192),"0")</f>
        <v>1760.3999999999999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28</v>
      </c>
      <c r="W199" s="346">
        <f>IFERROR(IF(V199="",0,CEILING((V199/$H199),1)*$H199),"")</f>
        <v>28.799999999999997</v>
      </c>
      <c r="X199" s="36">
        <f>IFERROR(IF(W199=0,"",ROUNDUP(W199/H199,0)*0.00753),"")</f>
        <v>9.0359999999999996E-2</v>
      </c>
      <c r="Y199" s="56"/>
      <c r="Z199" s="57"/>
      <c r="AD199" s="58"/>
      <c r="BA199" s="170" t="s">
        <v>1</v>
      </c>
    </row>
    <row r="200" spans="1:53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11.666666666666668</v>
      </c>
      <c r="W200" s="347">
        <f>IFERROR(W196/H196,"0")+IFERROR(W197/H197,"0")+IFERROR(W198/H198,"0")+IFERROR(W199/H199,"0")</f>
        <v>12</v>
      </c>
      <c r="X200" s="347">
        <f>IFERROR(IF(X196="",0,X196),"0")+IFERROR(IF(X197="",0,X197),"0")+IFERROR(IF(X198="",0,X198),"0")+IFERROR(IF(X199="",0,X199),"0")</f>
        <v>9.0359999999999996E-2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28</v>
      </c>
      <c r="W201" s="347">
        <f>IFERROR(SUM(W196:W199),"0")</f>
        <v>28.799999999999997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hidden="1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hidden="1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hidden="1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idden="1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0</v>
      </c>
      <c r="W254" s="347">
        <f>IFERROR(W250/H250,"0")+IFERROR(W251/H251,"0")+IFERROR(W252/H252,"0")+IFERROR(W253/H253,"0")</f>
        <v>0</v>
      </c>
      <c r="X254" s="347">
        <f>IFERROR(IF(X250="",0,X250),"0")+IFERROR(IF(X251="",0,X251),"0")+IFERROR(IF(X252="",0,X252),"0")+IFERROR(IF(X253="",0,X253),"0")</f>
        <v>0</v>
      </c>
      <c r="Y254" s="348"/>
      <c r="Z254" s="348"/>
    </row>
    <row r="255" spans="1:53" hidden="1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0</v>
      </c>
      <c r="W255" s="347">
        <f>IFERROR(SUM(W250:W253),"0")</f>
        <v>0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9</v>
      </c>
      <c r="W262" s="346">
        <f t="shared" si="15"/>
        <v>10.8</v>
      </c>
      <c r="X262" s="36">
        <f>IFERROR(IF(W262=0,"",ROUNDUP(W262/H262,0)*0.00753),"")</f>
        <v>3.0120000000000001E-2</v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3.333333333333333</v>
      </c>
      <c r="W265" s="347">
        <f>IFERROR(W257/H257,"0")+IFERROR(W258/H258,"0")+IFERROR(W259/H259,"0")+IFERROR(W260/H260,"0")+IFERROR(W261/H261,"0")+IFERROR(W262/H262,"0")+IFERROR(W263/H263,"0")+IFERROR(W264/H264,"0")</f>
        <v>4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3.0120000000000001E-2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9</v>
      </c>
      <c r="W266" s="347">
        <f>IFERROR(SUM(W257:W264),"0")</f>
        <v>10.8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72</v>
      </c>
      <c r="W268" s="346">
        <f>IFERROR(IF(V268="",0,CEILING((V268/$H268),1)*$H268),"")</f>
        <v>75.600000000000009</v>
      </c>
      <c r="X268" s="36">
        <f>IFERROR(IF(W268=0,"",ROUNDUP(W268/H268,0)*0.02175),"")</f>
        <v>0.19574999999999998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115</v>
      </c>
      <c r="W269" s="346">
        <f>IFERROR(IF(V269="",0,CEILING((V269/$H269),1)*$H269),"")</f>
        <v>117</v>
      </c>
      <c r="X269" s="36">
        <f>IFERROR(IF(W269=0,"",ROUNDUP(W269/H269,0)*0.02175),"")</f>
        <v>0.32624999999999998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59</v>
      </c>
      <c r="W270" s="346">
        <f>IFERROR(IF(V270="",0,CEILING((V270/$H270),1)*$H270),"")</f>
        <v>67.2</v>
      </c>
      <c r="X270" s="36">
        <f>IFERROR(IF(W270=0,"",ROUNDUP(W270/H270,0)*0.02175),"")</f>
        <v>0.17399999999999999</v>
      </c>
      <c r="Y270" s="56"/>
      <c r="Z270" s="57"/>
      <c r="AD270" s="58"/>
      <c r="BA270" s="214" t="s">
        <v>1</v>
      </c>
    </row>
    <row r="271" spans="1:53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30.338827838827839</v>
      </c>
      <c r="W271" s="347">
        <f>IFERROR(W268/H268,"0")+IFERROR(W269/H269,"0")+IFERROR(W270/H270,"0")</f>
        <v>32</v>
      </c>
      <c r="X271" s="347">
        <f>IFERROR(IF(X268="",0,X268),"0")+IFERROR(IF(X269="",0,X269),"0")+IFERROR(IF(X270="",0,X270),"0")</f>
        <v>0.69599999999999995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246</v>
      </c>
      <c r="W272" s="347">
        <f>IFERROR(SUM(W268:W270),"0")</f>
        <v>259.8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hidden="1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9</v>
      </c>
      <c r="W304" s="346">
        <f>IFERROR(IF(V304="",0,CEILING((V304/$H304),1)*$H304),"")</f>
        <v>9</v>
      </c>
      <c r="X304" s="36">
        <f>IFERROR(IF(W304=0,"",ROUNDUP(W304/H304,0)*0.00753),"")</f>
        <v>3.7650000000000003E-2</v>
      </c>
      <c r="Y304" s="56"/>
      <c r="Z304" s="57"/>
      <c r="AD304" s="58"/>
      <c r="BA304" s="231" t="s">
        <v>1</v>
      </c>
    </row>
    <row r="305" spans="1:53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5</v>
      </c>
      <c r="W305" s="347">
        <f>IFERROR(W304/H304,"0")</f>
        <v>5</v>
      </c>
      <c r="X305" s="347">
        <f>IFERROR(IF(X304="",0,X304),"0")</f>
        <v>3.7650000000000003E-2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9</v>
      </c>
      <c r="W306" s="347">
        <f>IFERROR(SUM(W304:W304),"0")</f>
        <v>9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71</v>
      </c>
      <c r="W308" s="346">
        <f>IFERROR(IF(V308="",0,CEILING((V308/$H308),1)*$H308),"")</f>
        <v>72.899999999999991</v>
      </c>
      <c r="X308" s="36">
        <f>IFERROR(IF(W308=0,"",ROUNDUP(W308/H308,0)*0.02175),"")</f>
        <v>0.19574999999999998</v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hidden="1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8.7654320987654319</v>
      </c>
      <c r="W311" s="347">
        <f>IFERROR(W308/H308,"0")+IFERROR(W309/H309,"0")+IFERROR(W310/H310,"0")</f>
        <v>9</v>
      </c>
      <c r="X311" s="347">
        <f>IFERROR(IF(X308="",0,X308),"0")+IFERROR(IF(X309="",0,X309),"0")+IFERROR(IF(X310="",0,X310),"0")</f>
        <v>0.19574999999999998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71</v>
      </c>
      <c r="W312" s="347">
        <f>IFERROR(SUM(W308:W310),"0")</f>
        <v>72.899999999999991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3</v>
      </c>
      <c r="W318" s="346">
        <f>IFERROR(IF(V318="",0,CEILING((V318/$H318),1)*$H318),"")</f>
        <v>5.0999999999999996</v>
      </c>
      <c r="X318" s="36">
        <f>IFERROR(IF(W318=0,"",ROUNDUP(W318/H318,0)*0.00753),"")</f>
        <v>1.506E-2</v>
      </c>
      <c r="Y318" s="56"/>
      <c r="Z318" s="57"/>
      <c r="AD318" s="58"/>
      <c r="BA318" s="236" t="s">
        <v>1</v>
      </c>
    </row>
    <row r="319" spans="1:53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1.1764705882352942</v>
      </c>
      <c r="W319" s="347">
        <f>IFERROR(W318/H318,"0")</f>
        <v>2</v>
      </c>
      <c r="X319" s="347">
        <f>IFERROR(IF(X318="",0,X318),"0")</f>
        <v>1.506E-2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3</v>
      </c>
      <c r="W320" s="347">
        <f>IFERROR(SUM(W318:W318),"0")</f>
        <v>5.0999999999999996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1500</v>
      </c>
      <c r="W331" s="346">
        <f t="shared" si="17"/>
        <v>1500</v>
      </c>
      <c r="X331" s="36">
        <f>IFERROR(IF(W331=0,"",ROUNDUP(W331/H331,0)*0.02175),"")</f>
        <v>2.1749999999999998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1000</v>
      </c>
      <c r="W333" s="346">
        <f t="shared" si="17"/>
        <v>1005</v>
      </c>
      <c r="X333" s="36">
        <f>IFERROR(IF(W333=0,"",ROUNDUP(W333/H333,0)*0.02175),"")</f>
        <v>1.4572499999999999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700</v>
      </c>
      <c r="W335" s="346">
        <f t="shared" si="17"/>
        <v>705</v>
      </c>
      <c r="X335" s="36">
        <f>IFERROR(IF(W335=0,"",ROUNDUP(W335/H335,0)*0.02175),"")</f>
        <v>1.0222499999999999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213.33333333333334</v>
      </c>
      <c r="W338" s="347">
        <f>IFERROR(W330/H330,"0")+IFERROR(W331/H331,"0")+IFERROR(W332/H332,"0")+IFERROR(W333/H333,"0")+IFERROR(W334/H334,"0")+IFERROR(W335/H335,"0")+IFERROR(W336/H336,"0")+IFERROR(W337/H337,"0")</f>
        <v>214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4.6544999999999996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3200</v>
      </c>
      <c r="W339" s="347">
        <f>IFERROR(SUM(W330:W337),"0")</f>
        <v>3210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1300</v>
      </c>
      <c r="W341" s="346">
        <f>IFERROR(IF(V341="",0,CEILING((V341/$H341),1)*$H341),"")</f>
        <v>1305</v>
      </c>
      <c r="X341" s="36">
        <f>IFERROR(IF(W341=0,"",ROUNDUP(W341/H341,0)*0.02175),"")</f>
        <v>1.8922499999999998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86.666666666666671</v>
      </c>
      <c r="W344" s="347">
        <f>IFERROR(W341/H341,"0")+IFERROR(W342/H342,"0")+IFERROR(W343/H343,"0")</f>
        <v>87</v>
      </c>
      <c r="X344" s="347">
        <f>IFERROR(IF(X341="",0,X341),"0")+IFERROR(IF(X342="",0,X342),"0")+IFERROR(IF(X343="",0,X343),"0")</f>
        <v>1.8922499999999998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1300</v>
      </c>
      <c r="W345" s="347">
        <f>IFERROR(SUM(W341:W343),"0")</f>
        <v>1305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56</v>
      </c>
      <c r="W348" s="346">
        <f>IFERROR(IF(V348="",0,CEILING((V348/$H348),1)*$H348),"")</f>
        <v>62.4</v>
      </c>
      <c r="X348" s="36">
        <f>IFERROR(IF(W348=0,"",ROUNDUP(W348/H348,0)*0.02175),"")</f>
        <v>0.17399999999999999</v>
      </c>
      <c r="Y348" s="56"/>
      <c r="Z348" s="57"/>
      <c r="AD348" s="58"/>
      <c r="BA348" s="250" t="s">
        <v>1</v>
      </c>
    </row>
    <row r="349" spans="1:53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7.1794871794871797</v>
      </c>
      <c r="W349" s="347">
        <f>IFERROR(W347/H347,"0")+IFERROR(W348/H348,"0")</f>
        <v>8</v>
      </c>
      <c r="X349" s="347">
        <f>IFERROR(IF(X347="",0,X347),"0")+IFERROR(IF(X348="",0,X348),"0")</f>
        <v>0.17399999999999999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56</v>
      </c>
      <c r="W350" s="347">
        <f>IFERROR(SUM(W347:W348),"0")</f>
        <v>62.4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19</v>
      </c>
      <c r="W352" s="346">
        <f>IFERROR(IF(V352="",0,CEILING((V352/$H352),1)*$H352),"")</f>
        <v>23.4</v>
      </c>
      <c r="X352" s="36">
        <f>IFERROR(IF(W352=0,"",ROUNDUP(W352/H352,0)*0.02175),"")</f>
        <v>6.5250000000000002E-2</v>
      </c>
      <c r="Y352" s="56"/>
      <c r="Z352" s="57"/>
      <c r="AD352" s="58"/>
      <c r="BA352" s="251" t="s">
        <v>1</v>
      </c>
    </row>
    <row r="353" spans="1:53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2.4358974358974361</v>
      </c>
      <c r="W353" s="347">
        <f>IFERROR(W352/H352,"0")</f>
        <v>3</v>
      </c>
      <c r="X353" s="347">
        <f>IFERROR(IF(X352="",0,X352),"0")</f>
        <v>6.5250000000000002E-2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19</v>
      </c>
      <c r="W354" s="347">
        <f>IFERROR(SUM(W352:W352),"0")</f>
        <v>23.4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hidden="1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hidden="1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hidden="1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378</v>
      </c>
      <c r="W370" s="346">
        <f>IFERROR(IF(V370="",0,CEILING((V370/$H370),1)*$H370),"")</f>
        <v>382.2</v>
      </c>
      <c r="X370" s="36">
        <f>IFERROR(IF(W370=0,"",ROUNDUP(W370/H370,0)*0.02175),"")</f>
        <v>1.06575</v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48.46153846153846</v>
      </c>
      <c r="W374" s="347">
        <f>IFERROR(W370/H370,"0")+IFERROR(W371/H371,"0")+IFERROR(W372/H372,"0")+IFERROR(W373/H373,"0")</f>
        <v>49</v>
      </c>
      <c r="X374" s="347">
        <f>IFERROR(IF(X370="",0,X370),"0")+IFERROR(IF(X371="",0,X371),"0")+IFERROR(IF(X372="",0,X372),"0")+IFERROR(IF(X373="",0,X373),"0")</f>
        <v>1.06575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378</v>
      </c>
      <c r="W375" s="347">
        <f>IFERROR(SUM(W370:W373),"0")</f>
        <v>382.2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hidden="1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89</v>
      </c>
      <c r="W390" s="346">
        <f t="shared" si="18"/>
        <v>92.4</v>
      </c>
      <c r="X390" s="36">
        <f>IFERROR(IF(W390=0,"",ROUNDUP(W390/H390,0)*0.00753),"")</f>
        <v>0.16566</v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hidden="1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21.19047619047619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22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0.16566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89</v>
      </c>
      <c r="W402" s="347">
        <f>IFERROR(SUM(W388:W400),"0")</f>
        <v>92.4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hidden="1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hidden="1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hidden="1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hidden="1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0</v>
      </c>
      <c r="W427" s="346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idden="1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0</v>
      </c>
      <c r="W434" s="347">
        <f>IFERROR(W427/H427,"0")+IFERROR(W428/H428,"0")+IFERROR(W429/H429,"0")+IFERROR(W430/H430,"0")+IFERROR(W431/H431,"0")+IFERROR(W432/H432,"0")+IFERROR(W433/H433,"0")</f>
        <v>0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48"/>
      <c r="Z434" s="348"/>
    </row>
    <row r="435" spans="1:53" hidden="1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0</v>
      </c>
      <c r="W435" s="347">
        <f>IFERROR(SUM(W427:W433),"0")</f>
        <v>0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hidden="1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hidden="1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481</v>
      </c>
      <c r="W449" s="346">
        <f t="shared" si="21"/>
        <v>485.76000000000005</v>
      </c>
      <c r="X449" s="36">
        <f t="shared" si="22"/>
        <v>1.10032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108</v>
      </c>
      <c r="W450" s="346">
        <f t="shared" si="21"/>
        <v>110.88000000000001</v>
      </c>
      <c r="X450" s="36">
        <f t="shared" si="22"/>
        <v>0.25115999999999999</v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328</v>
      </c>
      <c r="W452" s="346">
        <f t="shared" si="21"/>
        <v>332.64000000000004</v>
      </c>
      <c r="X452" s="36">
        <f t="shared" si="22"/>
        <v>0.75348000000000004</v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173.67424242424241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176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2.1049600000000002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917</v>
      </c>
      <c r="W461" s="347">
        <f>IFERROR(SUM(W447:W459),"0")</f>
        <v>929.2800000000002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239</v>
      </c>
      <c r="W463" s="346">
        <f>IFERROR(IF(V463="",0,CEILING((V463/$H463),1)*$H463),"")</f>
        <v>242.88000000000002</v>
      </c>
      <c r="X463" s="36">
        <f>IFERROR(IF(W463=0,"",ROUNDUP(W463/H463,0)*0.01196),"")</f>
        <v>0.55015999999999998</v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63</v>
      </c>
      <c r="W464" s="346">
        <f>IFERROR(IF(V464="",0,CEILING((V464/$H464),1)*$H464),"")</f>
        <v>64.8</v>
      </c>
      <c r="X464" s="36">
        <f>IFERROR(IF(W464=0,"",ROUNDUP(W464/H464,0)*0.00937),"")</f>
        <v>0.16866</v>
      </c>
      <c r="Y464" s="56"/>
      <c r="Z464" s="57"/>
      <c r="AD464" s="58"/>
      <c r="BA464" s="312" t="s">
        <v>1</v>
      </c>
    </row>
    <row r="465" spans="1:53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62.765151515151516</v>
      </c>
      <c r="W465" s="347">
        <f>IFERROR(W463/H463,"0")+IFERROR(W464/H464,"0")</f>
        <v>64</v>
      </c>
      <c r="X465" s="347">
        <f>IFERROR(IF(X463="",0,X463),"0")+IFERROR(IF(X464="",0,X464),"0")</f>
        <v>0.71882000000000001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302</v>
      </c>
      <c r="W466" s="347">
        <f>IFERROR(SUM(W463:W464),"0")</f>
        <v>307.68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169</v>
      </c>
      <c r="W468" s="346">
        <f t="shared" ref="W468:W473" si="23">IFERROR(IF(V468="",0,CEILING((V468/$H468),1)*$H468),"")</f>
        <v>174.24</v>
      </c>
      <c r="X468" s="36">
        <f>IFERROR(IF(W468=0,"",ROUNDUP(W468/H468,0)*0.01196),"")</f>
        <v>0.39468000000000003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212</v>
      </c>
      <c r="W469" s="346">
        <f t="shared" si="23"/>
        <v>216.48000000000002</v>
      </c>
      <c r="X469" s="36">
        <f>IFERROR(IF(W469=0,"",ROUNDUP(W469/H469,0)*0.01196),"")</f>
        <v>0.49036000000000002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33</v>
      </c>
      <c r="W470" s="346">
        <f t="shared" si="23"/>
        <v>36.96</v>
      </c>
      <c r="X470" s="36">
        <f>IFERROR(IF(W470=0,"",ROUNDUP(W470/H470,0)*0.01196),"")</f>
        <v>8.3720000000000003E-2</v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78.409090909090907</v>
      </c>
      <c r="W474" s="347">
        <f>IFERROR(W468/H468,"0")+IFERROR(W469/H469,"0")+IFERROR(W470/H470,"0")+IFERROR(W471/H471,"0")+IFERROR(W472/H472,"0")+IFERROR(W473/H473,"0")</f>
        <v>81</v>
      </c>
      <c r="X474" s="347">
        <f>IFERROR(IF(X468="",0,X468),"0")+IFERROR(IF(X469="",0,X469),"0")+IFERROR(IF(X470="",0,X470),"0")+IFERROR(IF(X471="",0,X471),"0")+IFERROR(IF(X472="",0,X472),"0")+IFERROR(IF(X473="",0,X473),"0")</f>
        <v>0.96876000000000007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414</v>
      </c>
      <c r="W475" s="347">
        <f>IFERROR(SUM(W468:W473),"0")</f>
        <v>427.68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hidden="1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hidden="1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hidden="1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hidden="1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hidden="1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hidden="1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hidden="1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hidden="1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idden="1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hidden="1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12422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12603.34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13102.24654170025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13295.036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23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23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13677.24654170025</v>
      </c>
      <c r="W515" s="347">
        <f>GrossWeightTotalR+PalletQtyTotalR*25</f>
        <v>13870.036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2029.252840610008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2060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26.108830000000001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205.20000000000002</v>
      </c>
      <c r="D522" s="46">
        <f>IFERROR(W57*1,"0")+IFERROR(W58*1,"0")+IFERROR(W59*1,"0")+IFERROR(W60*1,"0")</f>
        <v>270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1720</v>
      </c>
      <c r="F522" s="46">
        <f>IFERROR(W130*1,"0")+IFERROR(W131*1,"0")+IFERROR(W132*1,"0")+IFERROR(W133*1,"0")</f>
        <v>198.9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436.79999999999995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2674.8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270.60000000000002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86.999999999999986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4600.7999999999993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382.2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92.4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0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1664.6400000000003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70,00"/>
        <filter val="1 300,00"/>
        <filter val="1 500,00"/>
        <filter val="1 740,00"/>
        <filter val="1,18"/>
        <filter val="106,00"/>
        <filter val="108,00"/>
        <filter val="11,67"/>
        <filter val="112,00"/>
        <filter val="114,00"/>
        <filter val="115,00"/>
        <filter val="12 422,00"/>
        <filter val="121,00"/>
        <filter val="128,38"/>
        <filter val="129,00"/>
        <filter val="13 102,25"/>
        <filter val="13 677,25"/>
        <filter val="147,00"/>
        <filter val="15,42"/>
        <filter val="150,00"/>
        <filter val="151,00"/>
        <filter val="155,74"/>
        <filter val="161,00"/>
        <filter val="164,00"/>
        <filter val="165,48"/>
        <filter val="169,00"/>
        <filter val="17,62"/>
        <filter val="173,67"/>
        <filter val="18,43"/>
        <filter val="184,00"/>
        <filter val="19,00"/>
        <filter val="192,00"/>
        <filter val="199,00"/>
        <filter val="2 029,25"/>
        <filter val="2,44"/>
        <filter val="203,00"/>
        <filter val="21,19"/>
        <filter val="212,00"/>
        <filter val="213,33"/>
        <filter val="217,00"/>
        <filter val="23"/>
        <filter val="239,00"/>
        <filter val="246,00"/>
        <filter val="258,00"/>
        <filter val="267,00"/>
        <filter val="28,00"/>
        <filter val="29,82"/>
        <filter val="292,00"/>
        <filter val="3 200,00"/>
        <filter val="3,00"/>
        <filter val="3,33"/>
        <filter val="30,34"/>
        <filter val="302,00"/>
        <filter val="309,00"/>
        <filter val="328,00"/>
        <filter val="33,00"/>
        <filter val="363,00"/>
        <filter val="37,00"/>
        <filter val="378,00"/>
        <filter val="395,00"/>
        <filter val="40,70"/>
        <filter val="41,41"/>
        <filter val="414,00"/>
        <filter val="43,00"/>
        <filter val="432,00"/>
        <filter val="48,46"/>
        <filter val="481,00"/>
        <filter val="5,00"/>
        <filter val="56,00"/>
        <filter val="570,00"/>
        <filter val="58,00"/>
        <filter val="588,50"/>
        <filter val="59,00"/>
        <filter val="61,00"/>
        <filter val="62,77"/>
        <filter val="63,00"/>
        <filter val="7,18"/>
        <filter val="700,00"/>
        <filter val="71,00"/>
        <filter val="72,00"/>
        <filter val="73,37"/>
        <filter val="77,00"/>
        <filter val="78,41"/>
        <filter val="8,77"/>
        <filter val="80,00"/>
        <filter val="841,00"/>
        <filter val="86,67"/>
        <filter val="89,00"/>
        <filter val="9,00"/>
        <filter val="917,00"/>
        <filter val="92,00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2024-03-15T11:28:16Z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