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42F81B0-DBD2-4174-9996-5ADB85992A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X347" i="1" s="1"/>
  <c r="X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X310" i="1"/>
  <c r="W310" i="1"/>
  <c r="N310" i="1"/>
  <c r="W309" i="1"/>
  <c r="X309" i="1" s="1"/>
  <c r="N309" i="1"/>
  <c r="W308" i="1"/>
  <c r="W312" i="1" s="1"/>
  <c r="N308" i="1"/>
  <c r="V306" i="1"/>
  <c r="V305" i="1"/>
  <c r="W304" i="1"/>
  <c r="W306" i="1" s="1"/>
  <c r="N304" i="1"/>
  <c r="V301" i="1"/>
  <c r="V300" i="1"/>
  <c r="W299" i="1"/>
  <c r="X299" i="1" s="1"/>
  <c r="N299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N281" i="1"/>
  <c r="X280" i="1"/>
  <c r="W280" i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N251" i="1"/>
  <c r="X250" i="1"/>
  <c r="W250" i="1"/>
  <c r="N250" i="1"/>
  <c r="V248" i="1"/>
  <c r="W247" i="1"/>
  <c r="V247" i="1"/>
  <c r="X246" i="1"/>
  <c r="X247" i="1" s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W117" i="1" l="1"/>
  <c r="X295" i="1"/>
  <c r="X314" i="1"/>
  <c r="X315" i="1" s="1"/>
  <c r="W315" i="1"/>
  <c r="X318" i="1"/>
  <c r="X319" i="1" s="1"/>
  <c r="W319" i="1"/>
  <c r="X324" i="1"/>
  <c r="X325" i="1" s="1"/>
  <c r="W325" i="1"/>
  <c r="X374" i="1"/>
  <c r="X85" i="1"/>
  <c r="X126" i="1"/>
  <c r="W142" i="1"/>
  <c r="W61" i="1"/>
  <c r="X155" i="1"/>
  <c r="W311" i="1"/>
  <c r="W418" i="1"/>
  <c r="X474" i="1"/>
  <c r="X22" i="1"/>
  <c r="X23" i="1" s="1"/>
  <c r="X106" i="1"/>
  <c r="W126" i="1"/>
  <c r="X169" i="1"/>
  <c r="X173" i="1" s="1"/>
  <c r="W272" i="1"/>
  <c r="W271" i="1"/>
  <c r="X304" i="1"/>
  <c r="X305" i="1" s="1"/>
  <c r="W305" i="1"/>
  <c r="X308" i="1"/>
  <c r="W374" i="1"/>
  <c r="W385" i="1"/>
  <c r="X411" i="1"/>
  <c r="X412" i="1" s="1"/>
  <c r="W412" i="1"/>
  <c r="X415" i="1"/>
  <c r="X447" i="1"/>
  <c r="X460" i="1" s="1"/>
  <c r="W34" i="1"/>
  <c r="X26" i="1"/>
  <c r="X34" i="1" s="1"/>
  <c r="B522" i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2" i="1"/>
  <c r="W54" i="1"/>
  <c r="X51" i="1"/>
  <c r="X53" i="1" s="1"/>
  <c r="W155" i="1"/>
  <c r="W162" i="1"/>
  <c r="W167" i="1"/>
  <c r="X164" i="1"/>
  <c r="X166" i="1" s="1"/>
  <c r="W166" i="1"/>
  <c r="W278" i="1"/>
  <c r="X274" i="1"/>
  <c r="X277" i="1" s="1"/>
  <c r="W277" i="1"/>
  <c r="X281" i="1"/>
  <c r="X283" i="1" s="1"/>
  <c r="W283" i="1"/>
  <c r="X338" i="1"/>
  <c r="X331" i="1"/>
  <c r="W339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67" i="1"/>
  <c r="V512" i="1"/>
  <c r="W53" i="1"/>
  <c r="X61" i="1"/>
  <c r="W86" i="1"/>
  <c r="W92" i="1"/>
  <c r="W93" i="1"/>
  <c r="X88" i="1"/>
  <c r="X92" i="1" s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W211" i="1"/>
  <c r="J522" i="1"/>
  <c r="M522" i="1"/>
  <c r="W243" i="1"/>
  <c r="X251" i="1"/>
  <c r="X254" i="1" s="1"/>
  <c r="W255" i="1"/>
  <c r="W296" i="1"/>
  <c r="W301" i="1"/>
  <c r="X298" i="1"/>
  <c r="X300" i="1" s="1"/>
  <c r="W300" i="1"/>
  <c r="W375" i="1"/>
  <c r="W379" i="1"/>
  <c r="W378" i="1"/>
  <c r="X377" i="1"/>
  <c r="X378" i="1" s="1"/>
  <c r="X390" i="1"/>
  <c r="S522" i="1"/>
  <c r="X499" i="1"/>
  <c r="W503" i="1"/>
  <c r="W510" i="1"/>
  <c r="X505" i="1"/>
  <c r="X510" i="1" s="1"/>
  <c r="W511" i="1"/>
  <c r="H9" i="1"/>
  <c r="W514" i="1"/>
  <c r="W513" i="1"/>
  <c r="V516" i="1"/>
  <c r="W24" i="1"/>
  <c r="D522" i="1"/>
  <c r="W62" i="1"/>
  <c r="E522" i="1"/>
  <c r="W85" i="1"/>
  <c r="W104" i="1"/>
  <c r="X95" i="1"/>
  <c r="X103" i="1" s="1"/>
  <c r="W103" i="1"/>
  <c r="X116" i="1"/>
  <c r="W116" i="1"/>
  <c r="W127" i="1"/>
  <c r="W135" i="1"/>
  <c r="X130" i="1"/>
  <c r="X134" i="1" s="1"/>
  <c r="W134" i="1"/>
  <c r="X142" i="1"/>
  <c r="H522" i="1"/>
  <c r="W214" i="1"/>
  <c r="X213" i="1"/>
  <c r="X214" i="1" s="1"/>
  <c r="W215" i="1"/>
  <c r="X243" i="1"/>
  <c r="W254" i="1"/>
  <c r="W266" i="1"/>
  <c r="X257" i="1"/>
  <c r="X265" i="1" s="1"/>
  <c r="W265" i="1"/>
  <c r="X271" i="1"/>
  <c r="W284" i="1"/>
  <c r="X311" i="1"/>
  <c r="Q522" i="1"/>
  <c r="W344" i="1"/>
  <c r="X341" i="1"/>
  <c r="X344" i="1" s="1"/>
  <c r="W349" i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U522" i="1"/>
  <c r="W424" i="1"/>
  <c r="W516" i="1" l="1"/>
  <c r="X502" i="1"/>
  <c r="X401" i="1"/>
  <c r="X517" i="1" s="1"/>
  <c r="W512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<sst xmlns="http://schemas.openxmlformats.org/spreadsheetml/2006/main" count="2201" uniqueCount="738">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</sst>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90" t="s">
        <v>0</v>
      </c>
      <c r="E1" s="353"/>
      <c r="F1" s="353"/>
      <c r="G1" s="12" t="s">
        <v>1</v>
      </c>
      <c r="H1" s="490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587" t="s">
        <v>8</v>
      </c>
      <c r="B5" s="350"/>
      <c r="C5" s="351"/>
      <c r="D5" s="644"/>
      <c r="E5" s="645"/>
      <c r="F5" s="422" t="s">
        <v>9</v>
      </c>
      <c r="G5" s="351"/>
      <c r="H5" s="644"/>
      <c r="I5" s="687"/>
      <c r="J5" s="687"/>
      <c r="K5" s="687"/>
      <c r="L5" s="645"/>
      <c r="N5" s="24" t="s">
        <v>10</v>
      </c>
      <c r="O5" s="406">
        <v>45367</v>
      </c>
      <c r="P5" s="407"/>
      <c r="R5" s="377" t="s">
        <v>11</v>
      </c>
      <c r="S5" s="378"/>
      <c r="T5" s="551" t="s">
        <v>12</v>
      </c>
      <c r="U5" s="407"/>
      <c r="Z5" s="51"/>
      <c r="AA5" s="51"/>
      <c r="AB5" s="51"/>
    </row>
    <row r="6" spans="1:29" s="343" customFormat="1" ht="24" customHeight="1" x14ac:dyDescent="0.2">
      <c r="A6" s="587" t="s">
        <v>13</v>
      </c>
      <c r="B6" s="350"/>
      <c r="C6" s="351"/>
      <c r="D6" s="447" t="s">
        <v>14</v>
      </c>
      <c r="E6" s="448"/>
      <c r="F6" s="448"/>
      <c r="G6" s="448"/>
      <c r="H6" s="448"/>
      <c r="I6" s="448"/>
      <c r="J6" s="448"/>
      <c r="K6" s="448"/>
      <c r="L6" s="407"/>
      <c r="N6" s="24" t="s">
        <v>15</v>
      </c>
      <c r="O6" s="628" t="str">
        <f>IF(O5=0," ",CHOOSE(WEEKDAY(O5,2),"Понедельник","Вторник","Среда","Четверг","Пятница","Суббота","Воскресенье"))</f>
        <v>Суббота</v>
      </c>
      <c r="P6" s="359"/>
      <c r="R6" s="660" t="s">
        <v>16</v>
      </c>
      <c r="S6" s="378"/>
      <c r="T6" s="601" t="s">
        <v>17</v>
      </c>
      <c r="U6" s="602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60"/>
      <c r="N7" s="24"/>
      <c r="O7" s="42"/>
      <c r="P7" s="42"/>
      <c r="R7" s="362"/>
      <c r="S7" s="378"/>
      <c r="T7" s="603"/>
      <c r="U7" s="604"/>
      <c r="Z7" s="51"/>
      <c r="AA7" s="51"/>
      <c r="AB7" s="51"/>
    </row>
    <row r="8" spans="1:29" s="343" customFormat="1" ht="25.5" customHeight="1" x14ac:dyDescent="0.2">
      <c r="A8" s="389" t="s">
        <v>18</v>
      </c>
      <c r="B8" s="364"/>
      <c r="C8" s="365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19</v>
      </c>
      <c r="O8" s="440">
        <v>0.41666666666666669</v>
      </c>
      <c r="P8" s="407"/>
      <c r="R8" s="362"/>
      <c r="S8" s="378"/>
      <c r="T8" s="603"/>
      <c r="U8" s="604"/>
      <c r="Z8" s="51"/>
      <c r="AA8" s="51"/>
      <c r="AB8" s="51"/>
    </row>
    <row r="9" spans="1:29" s="343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433"/>
      <c r="E9" s="434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446" t="str">
        <f>IF(AND($A$9="Тип доверенности/получателя при получении в адресе перегруза:",$D$9="Разовая доверенность"),"Введите ФИО","")</f>
        <v/>
      </c>
      <c r="I9" s="434"/>
      <c r="J9" s="4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4"/>
      <c r="L9" s="434"/>
      <c r="N9" s="26" t="s">
        <v>20</v>
      </c>
      <c r="O9" s="406"/>
      <c r="P9" s="407"/>
      <c r="R9" s="362"/>
      <c r="S9" s="378"/>
      <c r="T9" s="605"/>
      <c r="U9" s="606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433"/>
      <c r="E10" s="434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472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40"/>
      <c r="P10" s="407"/>
      <c r="S10" s="24" t="s">
        <v>22</v>
      </c>
      <c r="T10" s="695" t="s">
        <v>23</v>
      </c>
      <c r="U10" s="602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07"/>
      <c r="S11" s="24" t="s">
        <v>26</v>
      </c>
      <c r="T11" s="428" t="s">
        <v>27</v>
      </c>
      <c r="U11" s="429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393" t="s">
        <v>28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29</v>
      </c>
      <c r="O12" s="459"/>
      <c r="P12" s="460"/>
      <c r="Q12" s="23"/>
      <c r="S12" s="24"/>
      <c r="T12" s="353"/>
      <c r="U12" s="362"/>
      <c r="Z12" s="51"/>
      <c r="AA12" s="51"/>
      <c r="AB12" s="51"/>
    </row>
    <row r="13" spans="1:29" s="343" customFormat="1" ht="23.25" customHeight="1" x14ac:dyDescent="0.2">
      <c r="A13" s="393" t="s">
        <v>30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31</v>
      </c>
      <c r="O13" s="428"/>
      <c r="P13" s="429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393" t="s">
        <v>32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399" t="s">
        <v>33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599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4" t="s">
        <v>35</v>
      </c>
      <c r="B17" s="354" t="s">
        <v>36</v>
      </c>
      <c r="C17" s="580" t="s">
        <v>37</v>
      </c>
      <c r="D17" s="354" t="s">
        <v>38</v>
      </c>
      <c r="E17" s="355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626"/>
      <c r="P17" s="626"/>
      <c r="Q17" s="626"/>
      <c r="R17" s="355"/>
      <c r="S17" s="371" t="s">
        <v>48</v>
      </c>
      <c r="T17" s="351"/>
      <c r="U17" s="354" t="s">
        <v>49</v>
      </c>
      <c r="V17" s="354" t="s">
        <v>50</v>
      </c>
      <c r="W17" s="676" t="s">
        <v>51</v>
      </c>
      <c r="X17" s="354" t="s">
        <v>52</v>
      </c>
      <c r="Y17" s="372" t="s">
        <v>53</v>
      </c>
      <c r="Z17" s="372" t="s">
        <v>54</v>
      </c>
      <c r="AA17" s="372" t="s">
        <v>55</v>
      </c>
      <c r="AB17" s="670"/>
      <c r="AC17" s="671"/>
      <c r="AD17" s="594"/>
      <c r="BA17" s="665" t="s">
        <v>56</v>
      </c>
    </row>
    <row r="18" spans="1:53" ht="14.25" customHeight="1" x14ac:dyDescent="0.2">
      <c r="A18" s="360"/>
      <c r="B18" s="360"/>
      <c r="C18" s="360"/>
      <c r="D18" s="356"/>
      <c r="E18" s="357"/>
      <c r="F18" s="360"/>
      <c r="G18" s="360"/>
      <c r="H18" s="360"/>
      <c r="I18" s="360"/>
      <c r="J18" s="360"/>
      <c r="K18" s="360"/>
      <c r="L18" s="360"/>
      <c r="M18" s="360"/>
      <c r="N18" s="356"/>
      <c r="O18" s="627"/>
      <c r="P18" s="627"/>
      <c r="Q18" s="627"/>
      <c r="R18" s="357"/>
      <c r="S18" s="342" t="s">
        <v>57</v>
      </c>
      <c r="T18" s="342" t="s">
        <v>58</v>
      </c>
      <c r="U18" s="360"/>
      <c r="V18" s="360"/>
      <c r="W18" s="677"/>
      <c r="X18" s="360"/>
      <c r="Y18" s="373"/>
      <c r="Z18" s="373"/>
      <c r="AA18" s="672"/>
      <c r="AB18" s="673"/>
      <c r="AC18" s="674"/>
      <c r="AD18" s="595"/>
      <c r="BA18" s="362"/>
    </row>
    <row r="19" spans="1:53" ht="27.75" customHeight="1" x14ac:dyDescent="0.2">
      <c r="A19" s="394" t="s">
        <v>59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48"/>
      <c r="Z19" s="48"/>
    </row>
    <row r="20" spans="1:53" ht="16.5" customHeight="1" x14ac:dyDescent="0.25">
      <c r="A20" s="387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1"/>
      <c r="Z20" s="341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59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81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82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82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9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07" t="s">
        <v>71</v>
      </c>
      <c r="O26" s="367"/>
      <c r="P26" s="367"/>
      <c r="Q26" s="367"/>
      <c r="R26" s="359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9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7"/>
      <c r="P27" s="367"/>
      <c r="Q27" s="367"/>
      <c r="R27" s="359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9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7"/>
      <c r="P28" s="367"/>
      <c r="Q28" s="367"/>
      <c r="R28" s="359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9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7"/>
      <c r="P29" s="367"/>
      <c r="Q29" s="367"/>
      <c r="R29" s="359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9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7"/>
      <c r="P30" s="367"/>
      <c r="Q30" s="367"/>
      <c r="R30" s="359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9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4" t="s">
        <v>82</v>
      </c>
      <c r="O31" s="367"/>
      <c r="P31" s="367"/>
      <c r="Q31" s="367"/>
      <c r="R31" s="359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9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0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7"/>
      <c r="P32" s="367"/>
      <c r="Q32" s="367"/>
      <c r="R32" s="359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9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7"/>
      <c r="P33" s="367"/>
      <c r="Q33" s="367"/>
      <c r="R33" s="359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81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82"/>
      <c r="N34" s="363" t="s">
        <v>66</v>
      </c>
      <c r="O34" s="364"/>
      <c r="P34" s="364"/>
      <c r="Q34" s="364"/>
      <c r="R34" s="364"/>
      <c r="S34" s="364"/>
      <c r="T34" s="365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62"/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82"/>
      <c r="N35" s="363" t="s">
        <v>66</v>
      </c>
      <c r="O35" s="364"/>
      <c r="P35" s="364"/>
      <c r="Q35" s="364"/>
      <c r="R35" s="364"/>
      <c r="S35" s="364"/>
      <c r="T35" s="365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61" t="s">
        <v>86</v>
      </c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  <c r="X36" s="36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9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7"/>
      <c r="P37" s="367"/>
      <c r="Q37" s="367"/>
      <c r="R37" s="359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81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82"/>
      <c r="N38" s="363" t="s">
        <v>66</v>
      </c>
      <c r="O38" s="364"/>
      <c r="P38" s="364"/>
      <c r="Q38" s="364"/>
      <c r="R38" s="364"/>
      <c r="S38" s="364"/>
      <c r="T38" s="365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82"/>
      <c r="N39" s="363" t="s">
        <v>66</v>
      </c>
      <c r="O39" s="364"/>
      <c r="P39" s="364"/>
      <c r="Q39" s="364"/>
      <c r="R39" s="364"/>
      <c r="S39" s="364"/>
      <c r="T39" s="365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61" t="s">
        <v>91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9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7"/>
      <c r="P41" s="367"/>
      <c r="Q41" s="367"/>
      <c r="R41" s="359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81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82"/>
      <c r="N42" s="363" t="s">
        <v>66</v>
      </c>
      <c r="O42" s="364"/>
      <c r="P42" s="364"/>
      <c r="Q42" s="364"/>
      <c r="R42" s="364"/>
      <c r="S42" s="364"/>
      <c r="T42" s="365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82"/>
      <c r="N43" s="363" t="s">
        <v>66</v>
      </c>
      <c r="O43" s="364"/>
      <c r="P43" s="364"/>
      <c r="Q43" s="364"/>
      <c r="R43" s="364"/>
      <c r="S43" s="364"/>
      <c r="T43" s="365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61" t="s">
        <v>95</v>
      </c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  <c r="X44" s="36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9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7"/>
      <c r="P45" s="367"/>
      <c r="Q45" s="367"/>
      <c r="R45" s="359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81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82"/>
      <c r="N46" s="363" t="s">
        <v>66</v>
      </c>
      <c r="O46" s="364"/>
      <c r="P46" s="364"/>
      <c r="Q46" s="364"/>
      <c r="R46" s="364"/>
      <c r="S46" s="364"/>
      <c r="T46" s="365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62"/>
      <c r="B47" s="362"/>
      <c r="C47" s="362"/>
      <c r="D47" s="362"/>
      <c r="E47" s="362"/>
      <c r="F47" s="362"/>
      <c r="G47" s="362"/>
      <c r="H47" s="362"/>
      <c r="I47" s="362"/>
      <c r="J47" s="362"/>
      <c r="K47" s="362"/>
      <c r="L47" s="362"/>
      <c r="M47" s="382"/>
      <c r="N47" s="363" t="s">
        <v>66</v>
      </c>
      <c r="O47" s="364"/>
      <c r="P47" s="364"/>
      <c r="Q47" s="364"/>
      <c r="R47" s="364"/>
      <c r="S47" s="364"/>
      <c r="T47" s="365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394" t="s">
        <v>98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48"/>
      <c r="Z48" s="48"/>
    </row>
    <row r="49" spans="1:53" ht="16.5" customHeight="1" x14ac:dyDescent="0.25">
      <c r="A49" s="387" t="s">
        <v>99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1"/>
      <c r="Z49" s="341"/>
    </row>
    <row r="50" spans="1:53" ht="14.25" customHeight="1" x14ac:dyDescent="0.25">
      <c r="A50" s="361" t="s">
        <v>100</v>
      </c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9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7"/>
      <c r="P51" s="367"/>
      <c r="Q51" s="367"/>
      <c r="R51" s="359"/>
      <c r="S51" s="34"/>
      <c r="T51" s="34"/>
      <c r="U51" s="35" t="s">
        <v>65</v>
      </c>
      <c r="V51" s="345">
        <v>124</v>
      </c>
      <c r="W51" s="346">
        <f>IFERROR(IF(V51="",0,CEILING((V51/$H51),1)*$H51),"")</f>
        <v>129.60000000000002</v>
      </c>
      <c r="X51" s="36">
        <f>IFERROR(IF(W51=0,"",ROUNDUP(W51/H51,0)*0.02175),"")</f>
        <v>0.26100000000000001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9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7"/>
      <c r="P52" s="367"/>
      <c r="Q52" s="367"/>
      <c r="R52" s="359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81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82"/>
      <c r="N53" s="363" t="s">
        <v>66</v>
      </c>
      <c r="O53" s="364"/>
      <c r="P53" s="364"/>
      <c r="Q53" s="364"/>
      <c r="R53" s="364"/>
      <c r="S53" s="364"/>
      <c r="T53" s="365"/>
      <c r="U53" s="37" t="s">
        <v>67</v>
      </c>
      <c r="V53" s="347">
        <f>IFERROR(V51/H51,"0")+IFERROR(V52/H52,"0")</f>
        <v>11.481481481481481</v>
      </c>
      <c r="W53" s="347">
        <f>IFERROR(W51/H51,"0")+IFERROR(W52/H52,"0")</f>
        <v>12.000000000000002</v>
      </c>
      <c r="X53" s="347">
        <f>IFERROR(IF(X51="",0,X51),"0")+IFERROR(IF(X52="",0,X52),"0")</f>
        <v>0.26100000000000001</v>
      </c>
      <c r="Y53" s="348"/>
      <c r="Z53" s="348"/>
    </row>
    <row r="54" spans="1:53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82"/>
      <c r="N54" s="363" t="s">
        <v>66</v>
      </c>
      <c r="O54" s="364"/>
      <c r="P54" s="364"/>
      <c r="Q54" s="364"/>
      <c r="R54" s="364"/>
      <c r="S54" s="364"/>
      <c r="T54" s="365"/>
      <c r="U54" s="37" t="s">
        <v>65</v>
      </c>
      <c r="V54" s="347">
        <f>IFERROR(SUM(V51:V52),"0")</f>
        <v>124</v>
      </c>
      <c r="W54" s="347">
        <f>IFERROR(SUM(W51:W52),"0")</f>
        <v>129.60000000000002</v>
      </c>
      <c r="X54" s="37"/>
      <c r="Y54" s="348"/>
      <c r="Z54" s="348"/>
    </row>
    <row r="55" spans="1:53" ht="16.5" customHeight="1" x14ac:dyDescent="0.25">
      <c r="A55" s="387" t="s">
        <v>107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1"/>
      <c r="Z55" s="341"/>
    </row>
    <row r="56" spans="1:53" ht="14.25" customHeight="1" x14ac:dyDescent="0.25">
      <c r="A56" s="361" t="s">
        <v>108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2"/>
      <c r="V56" s="362"/>
      <c r="W56" s="362"/>
      <c r="X56" s="36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9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59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9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7"/>
      <c r="P58" s="367"/>
      <c r="Q58" s="367"/>
      <c r="R58" s="359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9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7"/>
      <c r="P59" s="367"/>
      <c r="Q59" s="367"/>
      <c r="R59" s="359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9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17" t="s">
        <v>117</v>
      </c>
      <c r="O60" s="367"/>
      <c r="P60" s="367"/>
      <c r="Q60" s="367"/>
      <c r="R60" s="359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81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82"/>
      <c r="N61" s="363" t="s">
        <v>66</v>
      </c>
      <c r="O61" s="364"/>
      <c r="P61" s="364"/>
      <c r="Q61" s="364"/>
      <c r="R61" s="364"/>
      <c r="S61" s="364"/>
      <c r="T61" s="365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62"/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82"/>
      <c r="N62" s="363" t="s">
        <v>66</v>
      </c>
      <c r="O62" s="364"/>
      <c r="P62" s="364"/>
      <c r="Q62" s="364"/>
      <c r="R62" s="364"/>
      <c r="S62" s="364"/>
      <c r="T62" s="365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87" t="s">
        <v>98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1"/>
      <c r="Z63" s="341"/>
    </row>
    <row r="64" spans="1:53" ht="14.25" customHeight="1" x14ac:dyDescent="0.25">
      <c r="A64" s="361" t="s">
        <v>108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9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7"/>
      <c r="P65" s="367"/>
      <c r="Q65" s="367"/>
      <c r="R65" s="359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9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7"/>
      <c r="P66" s="367"/>
      <c r="Q66" s="367"/>
      <c r="R66" s="359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9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7"/>
      <c r="P67" s="367"/>
      <c r="Q67" s="367"/>
      <c r="R67" s="359"/>
      <c r="S67" s="34"/>
      <c r="T67" s="34"/>
      <c r="U67" s="35" t="s">
        <v>65</v>
      </c>
      <c r="V67" s="345">
        <v>50</v>
      </c>
      <c r="W67" s="346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9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7"/>
      <c r="P68" s="367"/>
      <c r="Q68" s="367"/>
      <c r="R68" s="359"/>
      <c r="S68" s="34"/>
      <c r="T68" s="34"/>
      <c r="U68" s="35" t="s">
        <v>65</v>
      </c>
      <c r="V68" s="345">
        <v>48</v>
      </c>
      <c r="W68" s="346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9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7"/>
      <c r="P69" s="367"/>
      <c r="Q69" s="367"/>
      <c r="R69" s="359"/>
      <c r="S69" s="34"/>
      <c r="T69" s="34"/>
      <c r="U69" s="35" t="s">
        <v>65</v>
      </c>
      <c r="V69" s="345">
        <v>100</v>
      </c>
      <c r="W69" s="346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9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59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9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7"/>
      <c r="P71" s="367"/>
      <c r="Q71" s="367"/>
      <c r="R71" s="359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9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7"/>
      <c r="P72" s="367"/>
      <c r="Q72" s="367"/>
      <c r="R72" s="359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9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7"/>
      <c r="P73" s="367"/>
      <c r="Q73" s="367"/>
      <c r="R73" s="359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9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7"/>
      <c r="P74" s="367"/>
      <c r="Q74" s="367"/>
      <c r="R74" s="359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9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7"/>
      <c r="P75" s="367"/>
      <c r="Q75" s="367"/>
      <c r="R75" s="359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9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7"/>
      <c r="P76" s="367"/>
      <c r="Q76" s="367"/>
      <c r="R76" s="359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9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7"/>
      <c r="P77" s="367"/>
      <c r="Q77" s="367"/>
      <c r="R77" s="359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8">
        <v>4680115881303</v>
      </c>
      <c r="E78" s="359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59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58">
        <v>4680115882577</v>
      </c>
      <c r="E79" s="359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59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58">
        <v>4680115882577</v>
      </c>
      <c r="E80" s="359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59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58">
        <v>4680115882720</v>
      </c>
      <c r="E81" s="359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59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58">
        <v>4680115880269</v>
      </c>
      <c r="E82" s="359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4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59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8">
        <v>4680115880429</v>
      </c>
      <c r="E83" s="359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3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59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58">
        <v>4680115881457</v>
      </c>
      <c r="E84" s="359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59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82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18.00925925925926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0.43499999999999994</v>
      </c>
      <c r="Y85" s="348"/>
      <c r="Z85" s="348"/>
    </row>
    <row r="86" spans="1:53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82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47">
        <f>IFERROR(SUM(V65:V84),"0")</f>
        <v>198</v>
      </c>
      <c r="W86" s="347">
        <f>IFERROR(SUM(W65:W84),"0")</f>
        <v>220</v>
      </c>
      <c r="X86" s="37"/>
      <c r="Y86" s="348"/>
      <c r="Z86" s="348"/>
    </row>
    <row r="87" spans="1:53" ht="14.25" customHeight="1" x14ac:dyDescent="0.25">
      <c r="A87" s="361" t="s">
        <v>100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8">
        <v>4680115881488</v>
      </c>
      <c r="E88" s="359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3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59"/>
      <c r="S88" s="34"/>
      <c r="T88" s="34"/>
      <c r="U88" s="35" t="s">
        <v>65</v>
      </c>
      <c r="V88" s="345">
        <v>68</v>
      </c>
      <c r="W88" s="346">
        <f>IFERROR(IF(V88="",0,CEILING((V88/$H88),1)*$H88),"")</f>
        <v>75.600000000000009</v>
      </c>
      <c r="X88" s="36">
        <f>IFERROR(IF(W88=0,"",ROUNDUP(W88/H88,0)*0.02175),"")</f>
        <v>0.15225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8">
        <v>4680115882751</v>
      </c>
      <c r="E89" s="359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7"/>
      <c r="P89" s="367"/>
      <c r="Q89" s="367"/>
      <c r="R89" s="359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8">
        <v>4680115882775</v>
      </c>
      <c r="E90" s="359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7"/>
      <c r="P90" s="367"/>
      <c r="Q90" s="367"/>
      <c r="R90" s="359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8">
        <v>4680115880658</v>
      </c>
      <c r="E91" s="359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7"/>
      <c r="P91" s="367"/>
      <c r="Q91" s="367"/>
      <c r="R91" s="359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1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82"/>
      <c r="N92" s="363" t="s">
        <v>66</v>
      </c>
      <c r="O92" s="364"/>
      <c r="P92" s="364"/>
      <c r="Q92" s="364"/>
      <c r="R92" s="364"/>
      <c r="S92" s="364"/>
      <c r="T92" s="365"/>
      <c r="U92" s="37" t="s">
        <v>67</v>
      </c>
      <c r="V92" s="347">
        <f>IFERROR(V88/H88,"0")+IFERROR(V89/H89,"0")+IFERROR(V90/H90,"0")+IFERROR(V91/H91,"0")</f>
        <v>6.2962962962962958</v>
      </c>
      <c r="W92" s="347">
        <f>IFERROR(W88/H88,"0")+IFERROR(W89/H89,"0")+IFERROR(W90/H90,"0")+IFERROR(W91/H91,"0")</f>
        <v>7</v>
      </c>
      <c r="X92" s="347">
        <f>IFERROR(IF(X88="",0,X88),"0")+IFERROR(IF(X89="",0,X89),"0")+IFERROR(IF(X90="",0,X90),"0")+IFERROR(IF(X91="",0,X91),"0")</f>
        <v>0.15225</v>
      </c>
      <c r="Y92" s="348"/>
      <c r="Z92" s="348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82"/>
      <c r="N93" s="363" t="s">
        <v>66</v>
      </c>
      <c r="O93" s="364"/>
      <c r="P93" s="364"/>
      <c r="Q93" s="364"/>
      <c r="R93" s="364"/>
      <c r="S93" s="364"/>
      <c r="T93" s="365"/>
      <c r="U93" s="37" t="s">
        <v>65</v>
      </c>
      <c r="V93" s="347">
        <f>IFERROR(SUM(V88:V91),"0")</f>
        <v>68</v>
      </c>
      <c r="W93" s="347">
        <f>IFERROR(SUM(W88:W91),"0")</f>
        <v>75.600000000000009</v>
      </c>
      <c r="X93" s="37"/>
      <c r="Y93" s="348"/>
      <c r="Z93" s="348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8">
        <v>4607091387667</v>
      </c>
      <c r="E95" s="359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7"/>
      <c r="P95" s="367"/>
      <c r="Q95" s="367"/>
      <c r="R95" s="359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8">
        <v>4607091387636</v>
      </c>
      <c r="E96" s="359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7"/>
      <c r="P96" s="367"/>
      <c r="Q96" s="367"/>
      <c r="R96" s="359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8">
        <v>4607091382426</v>
      </c>
      <c r="E97" s="359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7"/>
      <c r="P97" s="367"/>
      <c r="Q97" s="367"/>
      <c r="R97" s="359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8">
        <v>4607091386547</v>
      </c>
      <c r="E98" s="359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7"/>
      <c r="P98" s="367"/>
      <c r="Q98" s="367"/>
      <c r="R98" s="359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8">
        <v>4607091384734</v>
      </c>
      <c r="E99" s="359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5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7"/>
      <c r="P99" s="367"/>
      <c r="Q99" s="367"/>
      <c r="R99" s="359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8">
        <v>4607091382464</v>
      </c>
      <c r="E100" s="359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7"/>
      <c r="P100" s="367"/>
      <c r="Q100" s="367"/>
      <c r="R100" s="359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8">
        <v>4680115883444</v>
      </c>
      <c r="E101" s="359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7"/>
      <c r="P101" s="367"/>
      <c r="Q101" s="367"/>
      <c r="R101" s="359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8">
        <v>4680115883444</v>
      </c>
      <c r="E102" s="359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59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1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82"/>
      <c r="N103" s="363" t="s">
        <v>66</v>
      </c>
      <c r="O103" s="364"/>
      <c r="P103" s="364"/>
      <c r="Q103" s="364"/>
      <c r="R103" s="364"/>
      <c r="S103" s="364"/>
      <c r="T103" s="365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82"/>
      <c r="N104" s="363" t="s">
        <v>66</v>
      </c>
      <c r="O104" s="364"/>
      <c r="P104" s="364"/>
      <c r="Q104" s="364"/>
      <c r="R104" s="364"/>
      <c r="S104" s="364"/>
      <c r="T104" s="365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8">
        <v>4607091386967</v>
      </c>
      <c r="E106" s="359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7"/>
      <c r="P106" s="367"/>
      <c r="Q106" s="367"/>
      <c r="R106" s="359"/>
      <c r="S106" s="34"/>
      <c r="T106" s="34"/>
      <c r="U106" s="35" t="s">
        <v>65</v>
      </c>
      <c r="V106" s="345">
        <v>100</v>
      </c>
      <c r="W106" s="346">
        <f t="shared" ref="W106:W115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8">
        <v>4607091386967</v>
      </c>
      <c r="E107" s="359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59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8">
        <v>4607091385304</v>
      </c>
      <c r="E108" s="359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7"/>
      <c r="P108" s="367"/>
      <c r="Q108" s="367"/>
      <c r="R108" s="359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58">
        <v>4607091386264</v>
      </c>
      <c r="E109" s="359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89" t="s">
        <v>188</v>
      </c>
      <c r="O109" s="367"/>
      <c r="P109" s="367"/>
      <c r="Q109" s="367"/>
      <c r="R109" s="359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58">
        <v>4607091386264</v>
      </c>
      <c r="E110" s="359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59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4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7"/>
      <c r="P111" s="367"/>
      <c r="Q111" s="367"/>
      <c r="R111" s="359"/>
      <c r="S111" s="34"/>
      <c r="T111" s="34"/>
      <c r="U111" s="35" t="s">
        <v>65</v>
      </c>
      <c r="V111" s="345">
        <v>90</v>
      </c>
      <c r="W111" s="346">
        <f t="shared" si="6"/>
        <v>91.800000000000011</v>
      </c>
      <c r="X111" s="36">
        <f>IFERROR(IF(W111=0,"",ROUNDUP(W111/H111,0)*0.00753),"")</f>
        <v>0.25602000000000003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7"/>
      <c r="P112" s="367"/>
      <c r="Q112" s="367"/>
      <c r="R112" s="359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7"/>
      <c r="P113" s="367"/>
      <c r="Q113" s="367"/>
      <c r="R113" s="359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7"/>
      <c r="P114" s="367"/>
      <c r="Q114" s="367"/>
      <c r="R114" s="359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7"/>
      <c r="P115" s="367"/>
      <c r="Q115" s="367"/>
      <c r="R115" s="359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81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82"/>
      <c r="N116" s="363" t="s">
        <v>66</v>
      </c>
      <c r="O116" s="364"/>
      <c r="P116" s="364"/>
      <c r="Q116" s="364"/>
      <c r="R116" s="364"/>
      <c r="S116" s="364"/>
      <c r="T116" s="365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45.238095238095234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46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0.51702000000000004</v>
      </c>
      <c r="Y116" s="348"/>
      <c r="Z116" s="348"/>
    </row>
    <row r="117" spans="1:53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82"/>
      <c r="N117" s="363" t="s">
        <v>66</v>
      </c>
      <c r="O117" s="364"/>
      <c r="P117" s="364"/>
      <c r="Q117" s="364"/>
      <c r="R117" s="364"/>
      <c r="S117" s="364"/>
      <c r="T117" s="365"/>
      <c r="U117" s="37" t="s">
        <v>65</v>
      </c>
      <c r="V117" s="347">
        <f>IFERROR(SUM(V106:V115),"0")</f>
        <v>190</v>
      </c>
      <c r="W117" s="347">
        <f>IFERROR(SUM(W106:W115),"0")</f>
        <v>192.60000000000002</v>
      </c>
      <c r="X117" s="37"/>
      <c r="Y117" s="348"/>
      <c r="Z117" s="348"/>
    </row>
    <row r="118" spans="1:53" ht="14.25" customHeight="1" x14ac:dyDescent="0.25">
      <c r="A118" s="361" t="s">
        <v>200</v>
      </c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7"/>
      <c r="P119" s="367"/>
      <c r="Q119" s="367"/>
      <c r="R119" s="359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6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7"/>
      <c r="P120" s="367"/>
      <c r="Q120" s="367"/>
      <c r="R120" s="359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7"/>
      <c r="P121" s="367"/>
      <c r="Q121" s="367"/>
      <c r="R121" s="359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455" t="s">
        <v>207</v>
      </c>
      <c r="O122" s="367"/>
      <c r="P122" s="367"/>
      <c r="Q122" s="367"/>
      <c r="R122" s="359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7"/>
      <c r="P123" s="367"/>
      <c r="Q123" s="367"/>
      <c r="R123" s="359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7"/>
      <c r="P124" s="367"/>
      <c r="Q124" s="367"/>
      <c r="R124" s="359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7"/>
      <c r="P125" s="367"/>
      <c r="Q125" s="367"/>
      <c r="R125" s="359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81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82"/>
      <c r="N126" s="363" t="s">
        <v>66</v>
      </c>
      <c r="O126" s="364"/>
      <c r="P126" s="364"/>
      <c r="Q126" s="364"/>
      <c r="R126" s="364"/>
      <c r="S126" s="364"/>
      <c r="T126" s="365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62"/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82"/>
      <c r="N127" s="363" t="s">
        <v>66</v>
      </c>
      <c r="O127" s="364"/>
      <c r="P127" s="364"/>
      <c r="Q127" s="364"/>
      <c r="R127" s="364"/>
      <c r="S127" s="364"/>
      <c r="T127" s="365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87" t="s">
        <v>214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1"/>
      <c r="Z128" s="341"/>
    </row>
    <row r="129" spans="1:53" ht="14.25" customHeight="1" x14ac:dyDescent="0.25">
      <c r="A129" s="361" t="s">
        <v>68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7"/>
      <c r="P130" s="367"/>
      <c r="Q130" s="367"/>
      <c r="R130" s="359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7"/>
      <c r="P131" s="367"/>
      <c r="Q131" s="367"/>
      <c r="R131" s="359"/>
      <c r="S131" s="34"/>
      <c r="T131" s="34"/>
      <c r="U131" s="35" t="s">
        <v>65</v>
      </c>
      <c r="V131" s="345">
        <v>244</v>
      </c>
      <c r="W131" s="346">
        <f>IFERROR(IF(V131="",0,CEILING((V131/$H131),1)*$H131),"")</f>
        <v>252</v>
      </c>
      <c r="X131" s="36">
        <f>IFERROR(IF(W131=0,"",ROUNDUP(W131/H131,0)*0.02175),"")</f>
        <v>0.65249999999999997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4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7"/>
      <c r="P132" s="367"/>
      <c r="Q132" s="367"/>
      <c r="R132" s="359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7"/>
      <c r="P133" s="367"/>
      <c r="Q133" s="367"/>
      <c r="R133" s="359"/>
      <c r="S133" s="34"/>
      <c r="T133" s="34"/>
      <c r="U133" s="35" t="s">
        <v>65</v>
      </c>
      <c r="V133" s="345">
        <v>45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81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82"/>
      <c r="N134" s="363" t="s">
        <v>66</v>
      </c>
      <c r="O134" s="364"/>
      <c r="P134" s="364"/>
      <c r="Q134" s="364"/>
      <c r="R134" s="364"/>
      <c r="S134" s="364"/>
      <c r="T134" s="365"/>
      <c r="U134" s="37" t="s">
        <v>67</v>
      </c>
      <c r="V134" s="347">
        <f>IFERROR(V130/H130,"0")+IFERROR(V131/H131,"0")+IFERROR(V132/H132,"0")+IFERROR(V133/H133,"0")</f>
        <v>45.714285714285708</v>
      </c>
      <c r="W134" s="347">
        <f>IFERROR(W130/H130,"0")+IFERROR(W131/H131,"0")+IFERROR(W132/H132,"0")+IFERROR(W133/H133,"0")</f>
        <v>47</v>
      </c>
      <c r="X134" s="347">
        <f>IFERROR(IF(X130="",0,X130),"0")+IFERROR(IF(X131="",0,X131),"0")+IFERROR(IF(X132="",0,X132),"0")+IFERROR(IF(X133="",0,X133),"0")</f>
        <v>0.78051000000000004</v>
      </c>
      <c r="Y134" s="348"/>
      <c r="Z134" s="348"/>
    </row>
    <row r="135" spans="1:53" x14ac:dyDescent="0.2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82"/>
      <c r="N135" s="363" t="s">
        <v>66</v>
      </c>
      <c r="O135" s="364"/>
      <c r="P135" s="364"/>
      <c r="Q135" s="364"/>
      <c r="R135" s="364"/>
      <c r="S135" s="364"/>
      <c r="T135" s="365"/>
      <c r="U135" s="37" t="s">
        <v>65</v>
      </c>
      <c r="V135" s="347">
        <f>IFERROR(SUM(V130:V133),"0")</f>
        <v>289</v>
      </c>
      <c r="W135" s="347">
        <f>IFERROR(SUM(W130:W133),"0")</f>
        <v>297.89999999999998</v>
      </c>
      <c r="X135" s="37"/>
      <c r="Y135" s="348"/>
      <c r="Z135" s="348"/>
    </row>
    <row r="136" spans="1:53" ht="27.75" customHeight="1" x14ac:dyDescent="0.2">
      <c r="A136" s="394" t="s">
        <v>222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48"/>
      <c r="Z136" s="48"/>
    </row>
    <row r="137" spans="1:53" ht="16.5" customHeight="1" x14ac:dyDescent="0.25">
      <c r="A137" s="387" t="s">
        <v>223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1"/>
      <c r="Z137" s="341"/>
    </row>
    <row r="138" spans="1:53" ht="14.25" customHeight="1" x14ac:dyDescent="0.25">
      <c r="A138" s="361" t="s">
        <v>108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7"/>
      <c r="P139" s="367"/>
      <c r="Q139" s="367"/>
      <c r="R139" s="359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7"/>
      <c r="P140" s="367"/>
      <c r="Q140" s="367"/>
      <c r="R140" s="359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7"/>
      <c r="P141" s="367"/>
      <c r="Q141" s="367"/>
      <c r="R141" s="359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81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82"/>
      <c r="N142" s="363" t="s">
        <v>66</v>
      </c>
      <c r="O142" s="364"/>
      <c r="P142" s="364"/>
      <c r="Q142" s="364"/>
      <c r="R142" s="364"/>
      <c r="S142" s="364"/>
      <c r="T142" s="365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82"/>
      <c r="N143" s="363" t="s">
        <v>66</v>
      </c>
      <c r="O143" s="364"/>
      <c r="P143" s="364"/>
      <c r="Q143" s="364"/>
      <c r="R143" s="364"/>
      <c r="S143" s="364"/>
      <c r="T143" s="365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87" t="s">
        <v>230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1"/>
      <c r="Z144" s="341"/>
    </row>
    <row r="145" spans="1:53" ht="14.25" customHeight="1" x14ac:dyDescent="0.25">
      <c r="A145" s="361" t="s">
        <v>60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7"/>
      <c r="P146" s="367"/>
      <c r="Q146" s="367"/>
      <c r="R146" s="359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7"/>
      <c r="P147" s="367"/>
      <c r="Q147" s="367"/>
      <c r="R147" s="359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7"/>
      <c r="P148" s="367"/>
      <c r="Q148" s="367"/>
      <c r="R148" s="359"/>
      <c r="S148" s="34"/>
      <c r="T148" s="34"/>
      <c r="U148" s="35" t="s">
        <v>65</v>
      </c>
      <c r="V148" s="345">
        <v>43</v>
      </c>
      <c r="W148" s="346">
        <f t="shared" si="8"/>
        <v>46.2</v>
      </c>
      <c r="X148" s="36">
        <f>IFERROR(IF(W148=0,"",ROUNDUP(W148/H148,0)*0.00753),"")</f>
        <v>8.2830000000000001E-2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6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7"/>
      <c r="P149" s="367"/>
      <c r="Q149" s="367"/>
      <c r="R149" s="359"/>
      <c r="S149" s="34"/>
      <c r="T149" s="34"/>
      <c r="U149" s="35" t="s">
        <v>65</v>
      </c>
      <c r="V149" s="345">
        <v>58</v>
      </c>
      <c r="W149" s="346">
        <f t="shared" si="8"/>
        <v>58.800000000000004</v>
      </c>
      <c r="X149" s="36">
        <f>IFERROR(IF(W149=0,"",ROUNDUP(W149/H149,0)*0.00502),"")</f>
        <v>0.14056000000000002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7"/>
      <c r="P150" s="367"/>
      <c r="Q150" s="367"/>
      <c r="R150" s="359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7"/>
      <c r="P151" s="367"/>
      <c r="Q151" s="367"/>
      <c r="R151" s="359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7"/>
      <c r="P152" s="367"/>
      <c r="Q152" s="367"/>
      <c r="R152" s="359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7"/>
      <c r="P153" s="367"/>
      <c r="Q153" s="367"/>
      <c r="R153" s="359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3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7"/>
      <c r="P154" s="367"/>
      <c r="Q154" s="367"/>
      <c r="R154" s="359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81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82"/>
      <c r="N155" s="363" t="s">
        <v>66</v>
      </c>
      <c r="O155" s="364"/>
      <c r="P155" s="364"/>
      <c r="Q155" s="364"/>
      <c r="R155" s="364"/>
      <c r="S155" s="364"/>
      <c r="T155" s="365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37.857142857142854</v>
      </c>
      <c r="W155" s="347">
        <f>IFERROR(W146/H146,"0")+IFERROR(W147/H147,"0")+IFERROR(W148/H148,"0")+IFERROR(W149/H149,"0")+IFERROR(W150/H150,"0")+IFERROR(W151/H151,"0")+IFERROR(W152/H152,"0")+IFERROR(W153/H153,"0")+IFERROR(W154/H154,"0")</f>
        <v>39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0.22339000000000003</v>
      </c>
      <c r="Y155" s="348"/>
      <c r="Z155" s="348"/>
    </row>
    <row r="156" spans="1:53" x14ac:dyDescent="0.2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82"/>
      <c r="N156" s="363" t="s">
        <v>66</v>
      </c>
      <c r="O156" s="364"/>
      <c r="P156" s="364"/>
      <c r="Q156" s="364"/>
      <c r="R156" s="364"/>
      <c r="S156" s="364"/>
      <c r="T156" s="365"/>
      <c r="U156" s="37" t="s">
        <v>65</v>
      </c>
      <c r="V156" s="347">
        <f>IFERROR(SUM(V146:V154),"0")</f>
        <v>101</v>
      </c>
      <c r="W156" s="347">
        <f>IFERROR(SUM(W146:W154),"0")</f>
        <v>105</v>
      </c>
      <c r="X156" s="37"/>
      <c r="Y156" s="348"/>
      <c r="Z156" s="348"/>
    </row>
    <row r="157" spans="1:53" ht="16.5" customHeight="1" x14ac:dyDescent="0.25">
      <c r="A157" s="387" t="s">
        <v>249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1"/>
      <c r="Z157" s="341"/>
    </row>
    <row r="158" spans="1:53" ht="14.25" customHeight="1" x14ac:dyDescent="0.25">
      <c r="A158" s="361" t="s">
        <v>108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7"/>
      <c r="P159" s="367"/>
      <c r="Q159" s="367"/>
      <c r="R159" s="359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7"/>
      <c r="P160" s="367"/>
      <c r="Q160" s="367"/>
      <c r="R160" s="359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81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82"/>
      <c r="N161" s="363" t="s">
        <v>66</v>
      </c>
      <c r="O161" s="364"/>
      <c r="P161" s="364"/>
      <c r="Q161" s="364"/>
      <c r="R161" s="364"/>
      <c r="S161" s="364"/>
      <c r="T161" s="365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62"/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82"/>
      <c r="N162" s="363" t="s">
        <v>66</v>
      </c>
      <c r="O162" s="364"/>
      <c r="P162" s="364"/>
      <c r="Q162" s="364"/>
      <c r="R162" s="364"/>
      <c r="S162" s="364"/>
      <c r="T162" s="365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61" t="s">
        <v>100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4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7"/>
      <c r="P164" s="367"/>
      <c r="Q164" s="367"/>
      <c r="R164" s="359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7"/>
      <c r="P165" s="367"/>
      <c r="Q165" s="367"/>
      <c r="R165" s="359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81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82"/>
      <c r="N166" s="363" t="s">
        <v>66</v>
      </c>
      <c r="O166" s="364"/>
      <c r="P166" s="364"/>
      <c r="Q166" s="364"/>
      <c r="R166" s="364"/>
      <c r="S166" s="364"/>
      <c r="T166" s="365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82"/>
      <c r="N167" s="363" t="s">
        <v>66</v>
      </c>
      <c r="O167" s="364"/>
      <c r="P167" s="364"/>
      <c r="Q167" s="364"/>
      <c r="R167" s="364"/>
      <c r="S167" s="364"/>
      <c r="T167" s="365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61" t="s">
        <v>60</v>
      </c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7"/>
      <c r="P169" s="367"/>
      <c r="Q169" s="367"/>
      <c r="R169" s="359"/>
      <c r="S169" s="34"/>
      <c r="T169" s="34"/>
      <c r="U169" s="35" t="s">
        <v>65</v>
      </c>
      <c r="V169" s="345">
        <v>237</v>
      </c>
      <c r="W169" s="346">
        <f>IFERROR(IF(V169="",0,CEILING((V169/$H169),1)*$H169),"")</f>
        <v>237.60000000000002</v>
      </c>
      <c r="X169" s="36">
        <f>IFERROR(IF(W169=0,"",ROUNDUP(W169/H169,0)*0.00937),"")</f>
        <v>0.41227999999999998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7"/>
      <c r="P170" s="367"/>
      <c r="Q170" s="367"/>
      <c r="R170" s="359"/>
      <c r="S170" s="34"/>
      <c r="T170" s="34"/>
      <c r="U170" s="35" t="s">
        <v>65</v>
      </c>
      <c r="V170" s="345">
        <v>161</v>
      </c>
      <c r="W170" s="346">
        <f>IFERROR(IF(V170="",0,CEILING((V170/$H170),1)*$H170),"")</f>
        <v>162</v>
      </c>
      <c r="X170" s="36">
        <f>IFERROR(IF(W170=0,"",ROUNDUP(W170/H170,0)*0.00937),"")</f>
        <v>0.28110000000000002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7"/>
      <c r="P171" s="367"/>
      <c r="Q171" s="367"/>
      <c r="R171" s="359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7"/>
      <c r="P172" s="367"/>
      <c r="Q172" s="367"/>
      <c r="R172" s="359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81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82"/>
      <c r="N173" s="363" t="s">
        <v>66</v>
      </c>
      <c r="O173" s="364"/>
      <c r="P173" s="364"/>
      <c r="Q173" s="364"/>
      <c r="R173" s="364"/>
      <c r="S173" s="364"/>
      <c r="T173" s="365"/>
      <c r="U173" s="37" t="s">
        <v>67</v>
      </c>
      <c r="V173" s="347">
        <f>IFERROR(V169/H169,"0")+IFERROR(V170/H170,"0")+IFERROR(V171/H171,"0")+IFERROR(V172/H172,"0")</f>
        <v>73.703703703703695</v>
      </c>
      <c r="W173" s="347">
        <f>IFERROR(W169/H169,"0")+IFERROR(W170/H170,"0")+IFERROR(W171/H171,"0")+IFERROR(W172/H172,"0")</f>
        <v>74</v>
      </c>
      <c r="X173" s="347">
        <f>IFERROR(IF(X169="",0,X169),"0")+IFERROR(IF(X170="",0,X170),"0")+IFERROR(IF(X171="",0,X171),"0")+IFERROR(IF(X172="",0,X172),"0")</f>
        <v>0.69338</v>
      </c>
      <c r="Y173" s="348"/>
      <c r="Z173" s="348"/>
    </row>
    <row r="174" spans="1:53" x14ac:dyDescent="0.2">
      <c r="A174" s="362"/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82"/>
      <c r="N174" s="363" t="s">
        <v>66</v>
      </c>
      <c r="O174" s="364"/>
      <c r="P174" s="364"/>
      <c r="Q174" s="364"/>
      <c r="R174" s="364"/>
      <c r="S174" s="364"/>
      <c r="T174" s="365"/>
      <c r="U174" s="37" t="s">
        <v>65</v>
      </c>
      <c r="V174" s="347">
        <f>IFERROR(SUM(V169:V172),"0")</f>
        <v>398</v>
      </c>
      <c r="W174" s="347">
        <f>IFERROR(SUM(W169:W172),"0")</f>
        <v>399.6</v>
      </c>
      <c r="X174" s="37"/>
      <c r="Y174" s="348"/>
      <c r="Z174" s="348"/>
    </row>
    <row r="175" spans="1:53" ht="14.25" customHeight="1" x14ac:dyDescent="0.25">
      <c r="A175" s="361" t="s">
        <v>68</v>
      </c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7"/>
      <c r="P176" s="367"/>
      <c r="Q176" s="367"/>
      <c r="R176" s="359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4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7"/>
      <c r="P177" s="367"/>
      <c r="Q177" s="367"/>
      <c r="R177" s="359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7"/>
      <c r="P178" s="367"/>
      <c r="Q178" s="367"/>
      <c r="R178" s="359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7"/>
      <c r="P179" s="367"/>
      <c r="Q179" s="367"/>
      <c r="R179" s="359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3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7"/>
      <c r="P180" s="367"/>
      <c r="Q180" s="367"/>
      <c r="R180" s="359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7"/>
      <c r="P181" s="367"/>
      <c r="Q181" s="367"/>
      <c r="R181" s="359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7"/>
      <c r="P182" s="367"/>
      <c r="Q182" s="367"/>
      <c r="R182" s="359"/>
      <c r="S182" s="34"/>
      <c r="T182" s="34"/>
      <c r="U182" s="35" t="s">
        <v>65</v>
      </c>
      <c r="V182" s="345">
        <v>24</v>
      </c>
      <c r="W182" s="346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7"/>
      <c r="P183" s="367"/>
      <c r="Q183" s="367"/>
      <c r="R183" s="359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7"/>
      <c r="P184" s="367"/>
      <c r="Q184" s="367"/>
      <c r="R184" s="359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7"/>
      <c r="P185" s="367"/>
      <c r="Q185" s="367"/>
      <c r="R185" s="359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6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7"/>
      <c r="P186" s="367"/>
      <c r="Q186" s="367"/>
      <c r="R186" s="359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6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7"/>
      <c r="P187" s="367"/>
      <c r="Q187" s="367"/>
      <c r="R187" s="359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7"/>
      <c r="P188" s="367"/>
      <c r="Q188" s="367"/>
      <c r="R188" s="359"/>
      <c r="S188" s="34"/>
      <c r="T188" s="34"/>
      <c r="U188" s="35" t="s">
        <v>65</v>
      </c>
      <c r="V188" s="345">
        <v>218</v>
      </c>
      <c r="W188" s="346">
        <f t="shared" si="9"/>
        <v>218.4</v>
      </c>
      <c r="X188" s="36">
        <f t="shared" si="10"/>
        <v>0.68523000000000001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7"/>
      <c r="P189" s="367"/>
      <c r="Q189" s="367"/>
      <c r="R189" s="359"/>
      <c r="S189" s="34"/>
      <c r="T189" s="34"/>
      <c r="U189" s="35" t="s">
        <v>65</v>
      </c>
      <c r="V189" s="345">
        <v>196</v>
      </c>
      <c r="W189" s="346">
        <f t="shared" si="9"/>
        <v>196.79999999999998</v>
      </c>
      <c r="X189" s="36">
        <f t="shared" si="10"/>
        <v>0.61746000000000001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7"/>
      <c r="P190" s="367"/>
      <c r="Q190" s="367"/>
      <c r="R190" s="359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7"/>
      <c r="P191" s="367"/>
      <c r="Q191" s="367"/>
      <c r="R191" s="359"/>
      <c r="S191" s="34"/>
      <c r="T191" s="34"/>
      <c r="U191" s="35" t="s">
        <v>65</v>
      </c>
      <c r="V191" s="345">
        <v>78</v>
      </c>
      <c r="W191" s="346">
        <f t="shared" si="9"/>
        <v>79.2</v>
      </c>
      <c r="X191" s="36">
        <f t="shared" si="10"/>
        <v>0.24849000000000002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7"/>
      <c r="P192" s="367"/>
      <c r="Q192" s="367"/>
      <c r="R192" s="359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81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82"/>
      <c r="N193" s="363" t="s">
        <v>66</v>
      </c>
      <c r="O193" s="364"/>
      <c r="P193" s="364"/>
      <c r="Q193" s="364"/>
      <c r="R193" s="364"/>
      <c r="S193" s="364"/>
      <c r="T193" s="365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215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216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1.6264800000000001</v>
      </c>
      <c r="Y193" s="348"/>
      <c r="Z193" s="348"/>
    </row>
    <row r="194" spans="1:53" x14ac:dyDescent="0.2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82"/>
      <c r="N194" s="363" t="s">
        <v>66</v>
      </c>
      <c r="O194" s="364"/>
      <c r="P194" s="364"/>
      <c r="Q194" s="364"/>
      <c r="R194" s="364"/>
      <c r="S194" s="364"/>
      <c r="T194" s="365"/>
      <c r="U194" s="37" t="s">
        <v>65</v>
      </c>
      <c r="V194" s="347">
        <f>IFERROR(SUM(V176:V192),"0")</f>
        <v>516</v>
      </c>
      <c r="W194" s="347">
        <f>IFERROR(SUM(W176:W192),"0")</f>
        <v>518.4</v>
      </c>
      <c r="X194" s="37"/>
      <c r="Y194" s="348"/>
      <c r="Z194" s="348"/>
    </row>
    <row r="195" spans="1:53" ht="14.25" customHeight="1" x14ac:dyDescent="0.25">
      <c r="A195" s="361" t="s">
        <v>200</v>
      </c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7"/>
      <c r="P196" s="367"/>
      <c r="Q196" s="367"/>
      <c r="R196" s="359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7"/>
      <c r="P197" s="367"/>
      <c r="Q197" s="367"/>
      <c r="R197" s="359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7"/>
      <c r="P198" s="367"/>
      <c r="Q198" s="367"/>
      <c r="R198" s="359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7"/>
      <c r="P199" s="367"/>
      <c r="Q199" s="367"/>
      <c r="R199" s="359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81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82"/>
      <c r="N200" s="363" t="s">
        <v>66</v>
      </c>
      <c r="O200" s="364"/>
      <c r="P200" s="364"/>
      <c r="Q200" s="364"/>
      <c r="R200" s="364"/>
      <c r="S200" s="364"/>
      <c r="T200" s="365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82"/>
      <c r="N201" s="363" t="s">
        <v>66</v>
      </c>
      <c r="O201" s="364"/>
      <c r="P201" s="364"/>
      <c r="Q201" s="364"/>
      <c r="R201" s="364"/>
      <c r="S201" s="364"/>
      <c r="T201" s="365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87" t="s">
        <v>308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1"/>
      <c r="Z202" s="341"/>
    </row>
    <row r="203" spans="1:53" ht="14.25" customHeight="1" x14ac:dyDescent="0.25">
      <c r="A203" s="361" t="s">
        <v>108</v>
      </c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414" t="s">
        <v>311</v>
      </c>
      <c r="O204" s="367"/>
      <c r="P204" s="367"/>
      <c r="Q204" s="367"/>
      <c r="R204" s="359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611" t="s">
        <v>314</v>
      </c>
      <c r="O205" s="367"/>
      <c r="P205" s="367"/>
      <c r="Q205" s="367"/>
      <c r="R205" s="359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484" t="s">
        <v>317</v>
      </c>
      <c r="O206" s="367"/>
      <c r="P206" s="367"/>
      <c r="Q206" s="367"/>
      <c r="R206" s="359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662" t="s">
        <v>320</v>
      </c>
      <c r="O207" s="367"/>
      <c r="P207" s="367"/>
      <c r="Q207" s="367"/>
      <c r="R207" s="359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461" t="s">
        <v>323</v>
      </c>
      <c r="O208" s="367"/>
      <c r="P208" s="367"/>
      <c r="Q208" s="367"/>
      <c r="R208" s="359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439" t="s">
        <v>326</v>
      </c>
      <c r="O209" s="367"/>
      <c r="P209" s="367"/>
      <c r="Q209" s="367"/>
      <c r="R209" s="359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81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82"/>
      <c r="N210" s="363" t="s">
        <v>66</v>
      </c>
      <c r="O210" s="364"/>
      <c r="P210" s="364"/>
      <c r="Q210" s="364"/>
      <c r="R210" s="364"/>
      <c r="S210" s="364"/>
      <c r="T210" s="365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82"/>
      <c r="N211" s="363" t="s">
        <v>66</v>
      </c>
      <c r="O211" s="364"/>
      <c r="P211" s="364"/>
      <c r="Q211" s="364"/>
      <c r="R211" s="364"/>
      <c r="S211" s="364"/>
      <c r="T211" s="365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61" t="s">
        <v>60</v>
      </c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7"/>
      <c r="P213" s="367"/>
      <c r="Q213" s="367"/>
      <c r="R213" s="359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81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82"/>
      <c r="N214" s="363" t="s">
        <v>66</v>
      </c>
      <c r="O214" s="364"/>
      <c r="P214" s="364"/>
      <c r="Q214" s="364"/>
      <c r="R214" s="364"/>
      <c r="S214" s="364"/>
      <c r="T214" s="365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82"/>
      <c r="N215" s="363" t="s">
        <v>66</v>
      </c>
      <c r="O215" s="364"/>
      <c r="P215" s="364"/>
      <c r="Q215" s="364"/>
      <c r="R215" s="364"/>
      <c r="S215" s="364"/>
      <c r="T215" s="365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87" t="s">
        <v>329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1"/>
      <c r="Z216" s="341"/>
    </row>
    <row r="217" spans="1:53" ht="14.25" customHeight="1" x14ac:dyDescent="0.25">
      <c r="A217" s="361" t="s">
        <v>108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597" t="s">
        <v>332</v>
      </c>
      <c r="O218" s="367"/>
      <c r="P218" s="367"/>
      <c r="Q218" s="367"/>
      <c r="R218" s="359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76" t="s">
        <v>335</v>
      </c>
      <c r="O219" s="367"/>
      <c r="P219" s="367"/>
      <c r="Q219" s="367"/>
      <c r="R219" s="359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655" t="s">
        <v>338</v>
      </c>
      <c r="O220" s="367"/>
      <c r="P220" s="367"/>
      <c r="Q220" s="367"/>
      <c r="R220" s="359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629" t="s">
        <v>341</v>
      </c>
      <c r="O221" s="367"/>
      <c r="P221" s="367"/>
      <c r="Q221" s="367"/>
      <c r="R221" s="359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647" t="s">
        <v>344</v>
      </c>
      <c r="O222" s="367"/>
      <c r="P222" s="367"/>
      <c r="Q222" s="367"/>
      <c r="R222" s="359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622" t="s">
        <v>347</v>
      </c>
      <c r="O223" s="367"/>
      <c r="P223" s="367"/>
      <c r="Q223" s="367"/>
      <c r="R223" s="359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81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82"/>
      <c r="N224" s="363" t="s">
        <v>66</v>
      </c>
      <c r="O224" s="364"/>
      <c r="P224" s="364"/>
      <c r="Q224" s="364"/>
      <c r="R224" s="364"/>
      <c r="S224" s="364"/>
      <c r="T224" s="365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82"/>
      <c r="N225" s="363" t="s">
        <v>66</v>
      </c>
      <c r="O225" s="364"/>
      <c r="P225" s="364"/>
      <c r="Q225" s="364"/>
      <c r="R225" s="364"/>
      <c r="S225" s="364"/>
      <c r="T225" s="365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87" t="s">
        <v>348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1"/>
      <c r="Z226" s="341"/>
    </row>
    <row r="227" spans="1:53" ht="14.25" customHeight="1" x14ac:dyDescent="0.25">
      <c r="A227" s="361" t="s">
        <v>108</v>
      </c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6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7"/>
      <c r="P228" s="367"/>
      <c r="Q228" s="367"/>
      <c r="R228" s="359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58">
        <v>4607091386004</v>
      </c>
      <c r="E229" s="359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7"/>
      <c r="P229" s="367"/>
      <c r="Q229" s="367"/>
      <c r="R229" s="359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58">
        <v>4607091386004</v>
      </c>
      <c r="E230" s="359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7"/>
      <c r="P230" s="367"/>
      <c r="Q230" s="367"/>
      <c r="R230" s="359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7"/>
      <c r="P231" s="367"/>
      <c r="Q231" s="367"/>
      <c r="R231" s="359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7"/>
      <c r="P232" s="367"/>
      <c r="Q232" s="367"/>
      <c r="R232" s="359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7"/>
      <c r="P233" s="367"/>
      <c r="Q233" s="367"/>
      <c r="R233" s="359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7"/>
      <c r="P234" s="367"/>
      <c r="Q234" s="367"/>
      <c r="R234" s="359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7"/>
      <c r="P235" s="367"/>
      <c r="Q235" s="367"/>
      <c r="R235" s="359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7"/>
      <c r="P236" s="367"/>
      <c r="Q236" s="367"/>
      <c r="R236" s="359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7"/>
      <c r="P237" s="367"/>
      <c r="Q237" s="367"/>
      <c r="R237" s="359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2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7"/>
      <c r="P238" s="367"/>
      <c r="Q238" s="367"/>
      <c r="R238" s="359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7"/>
      <c r="P239" s="367"/>
      <c r="Q239" s="367"/>
      <c r="R239" s="359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7"/>
      <c r="P240" s="367"/>
      <c r="Q240" s="367"/>
      <c r="R240" s="359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7"/>
      <c r="P241" s="367"/>
      <c r="Q241" s="367"/>
      <c r="R241" s="359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58">
        <v>4607091389807</v>
      </c>
      <c r="E242" s="359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7"/>
      <c r="P242" s="367"/>
      <c r="Q242" s="367"/>
      <c r="R242" s="359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81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82"/>
      <c r="N243" s="363" t="s">
        <v>66</v>
      </c>
      <c r="O243" s="364"/>
      <c r="P243" s="364"/>
      <c r="Q243" s="364"/>
      <c r="R243" s="364"/>
      <c r="S243" s="364"/>
      <c r="T243" s="365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82"/>
      <c r="N244" s="363" t="s">
        <v>66</v>
      </c>
      <c r="O244" s="364"/>
      <c r="P244" s="364"/>
      <c r="Q244" s="364"/>
      <c r="R244" s="364"/>
      <c r="S244" s="364"/>
      <c r="T244" s="365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61" t="s">
        <v>100</v>
      </c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58">
        <v>4680115881914</v>
      </c>
      <c r="E246" s="359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7"/>
      <c r="P246" s="367"/>
      <c r="Q246" s="367"/>
      <c r="R246" s="359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81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82"/>
      <c r="N247" s="363" t="s">
        <v>66</v>
      </c>
      <c r="O247" s="364"/>
      <c r="P247" s="364"/>
      <c r="Q247" s="364"/>
      <c r="R247" s="364"/>
      <c r="S247" s="364"/>
      <c r="T247" s="365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82"/>
      <c r="N248" s="363" t="s">
        <v>66</v>
      </c>
      <c r="O248" s="364"/>
      <c r="P248" s="364"/>
      <c r="Q248" s="364"/>
      <c r="R248" s="364"/>
      <c r="S248" s="364"/>
      <c r="T248" s="365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61" t="s">
        <v>60</v>
      </c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8">
        <v>4607091387193</v>
      </c>
      <c r="E250" s="359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7"/>
      <c r="P250" s="367"/>
      <c r="Q250" s="367"/>
      <c r="R250" s="359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8">
        <v>4607091387230</v>
      </c>
      <c r="E251" s="359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7"/>
      <c r="P251" s="367"/>
      <c r="Q251" s="367"/>
      <c r="R251" s="359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58">
        <v>4607091387285</v>
      </c>
      <c r="E252" s="359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7"/>
      <c r="P252" s="367"/>
      <c r="Q252" s="367"/>
      <c r="R252" s="359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58">
        <v>4680115880481</v>
      </c>
      <c r="E253" s="359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4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7"/>
      <c r="P253" s="367"/>
      <c r="Q253" s="367"/>
      <c r="R253" s="359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81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82"/>
      <c r="N254" s="363" t="s">
        <v>66</v>
      </c>
      <c r="O254" s="364"/>
      <c r="P254" s="364"/>
      <c r="Q254" s="364"/>
      <c r="R254" s="364"/>
      <c r="S254" s="364"/>
      <c r="T254" s="365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82"/>
      <c r="N255" s="363" t="s">
        <v>66</v>
      </c>
      <c r="O255" s="364"/>
      <c r="P255" s="364"/>
      <c r="Q255" s="364"/>
      <c r="R255" s="364"/>
      <c r="S255" s="364"/>
      <c r="T255" s="365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61" t="s">
        <v>68</v>
      </c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58">
        <v>4607091387766</v>
      </c>
      <c r="E257" s="359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7"/>
      <c r="P257" s="367"/>
      <c r="Q257" s="367"/>
      <c r="R257" s="359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58">
        <v>4607091387957</v>
      </c>
      <c r="E258" s="359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7"/>
      <c r="P258" s="367"/>
      <c r="Q258" s="367"/>
      <c r="R258" s="359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58">
        <v>4607091387964</v>
      </c>
      <c r="E259" s="359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3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7"/>
      <c r="P259" s="367"/>
      <c r="Q259" s="367"/>
      <c r="R259" s="359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3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7"/>
      <c r="P260" s="367"/>
      <c r="Q260" s="367"/>
      <c r="R260" s="359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7"/>
      <c r="P261" s="367"/>
      <c r="Q261" s="367"/>
      <c r="R261" s="359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7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7"/>
      <c r="P262" s="367"/>
      <c r="Q262" s="367"/>
      <c r="R262" s="359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7"/>
      <c r="P263" s="367"/>
      <c r="Q263" s="367"/>
      <c r="R263" s="359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7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7"/>
      <c r="P264" s="367"/>
      <c r="Q264" s="367"/>
      <c r="R264" s="359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81"/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82"/>
      <c r="N265" s="363" t="s">
        <v>66</v>
      </c>
      <c r="O265" s="364"/>
      <c r="P265" s="364"/>
      <c r="Q265" s="364"/>
      <c r="R265" s="364"/>
      <c r="S265" s="364"/>
      <c r="T265" s="365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82"/>
      <c r="N266" s="363" t="s">
        <v>66</v>
      </c>
      <c r="O266" s="364"/>
      <c r="P266" s="364"/>
      <c r="Q266" s="364"/>
      <c r="R266" s="364"/>
      <c r="S266" s="364"/>
      <c r="T266" s="365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61" t="s">
        <v>200</v>
      </c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2"/>
      <c r="P267" s="362"/>
      <c r="Q267" s="362"/>
      <c r="R267" s="362"/>
      <c r="S267" s="362"/>
      <c r="T267" s="362"/>
      <c r="U267" s="362"/>
      <c r="V267" s="362"/>
      <c r="W267" s="362"/>
      <c r="X267" s="36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7"/>
      <c r="P268" s="367"/>
      <c r="Q268" s="367"/>
      <c r="R268" s="359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7"/>
      <c r="P269" s="367"/>
      <c r="Q269" s="367"/>
      <c r="R269" s="359"/>
      <c r="S269" s="34"/>
      <c r="T269" s="34"/>
      <c r="U269" s="35" t="s">
        <v>65</v>
      </c>
      <c r="V269" s="345">
        <v>259</v>
      </c>
      <c r="W269" s="346">
        <f>IFERROR(IF(V269="",0,CEILING((V269/$H269),1)*$H269),"")</f>
        <v>265.2</v>
      </c>
      <c r="X269" s="36">
        <f>IFERROR(IF(W269=0,"",ROUNDUP(W269/H269,0)*0.02175),"")</f>
        <v>0.73949999999999994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6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7"/>
      <c r="P270" s="367"/>
      <c r="Q270" s="367"/>
      <c r="R270" s="359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1"/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82"/>
      <c r="N271" s="363" t="s">
        <v>66</v>
      </c>
      <c r="O271" s="364"/>
      <c r="P271" s="364"/>
      <c r="Q271" s="364"/>
      <c r="R271" s="364"/>
      <c r="S271" s="364"/>
      <c r="T271" s="365"/>
      <c r="U271" s="37" t="s">
        <v>67</v>
      </c>
      <c r="V271" s="347">
        <f>IFERROR(V268/H268,"0")+IFERROR(V269/H269,"0")+IFERROR(V270/H270,"0")</f>
        <v>33.205128205128204</v>
      </c>
      <c r="W271" s="347">
        <f>IFERROR(W268/H268,"0")+IFERROR(W269/H269,"0")+IFERROR(W270/H270,"0")</f>
        <v>34</v>
      </c>
      <c r="X271" s="347">
        <f>IFERROR(IF(X268="",0,X268),"0")+IFERROR(IF(X269="",0,X269),"0")+IFERROR(IF(X270="",0,X270),"0")</f>
        <v>0.73949999999999994</v>
      </c>
      <c r="Y271" s="348"/>
      <c r="Z271" s="348"/>
    </row>
    <row r="272" spans="1:53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82"/>
      <c r="N272" s="363" t="s">
        <v>66</v>
      </c>
      <c r="O272" s="364"/>
      <c r="P272" s="364"/>
      <c r="Q272" s="364"/>
      <c r="R272" s="364"/>
      <c r="S272" s="364"/>
      <c r="T272" s="365"/>
      <c r="U272" s="37" t="s">
        <v>65</v>
      </c>
      <c r="V272" s="347">
        <f>IFERROR(SUM(V268:V270),"0")</f>
        <v>259</v>
      </c>
      <c r="W272" s="347">
        <f>IFERROR(SUM(W268:W270),"0")</f>
        <v>265.2</v>
      </c>
      <c r="X272" s="37"/>
      <c r="Y272" s="348"/>
      <c r="Z272" s="348"/>
    </row>
    <row r="273" spans="1:53" ht="14.25" customHeight="1" x14ac:dyDescent="0.25">
      <c r="A273" s="361" t="s">
        <v>86</v>
      </c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2"/>
      <c r="N273" s="362"/>
      <c r="O273" s="362"/>
      <c r="P273" s="362"/>
      <c r="Q273" s="362"/>
      <c r="R273" s="362"/>
      <c r="S273" s="362"/>
      <c r="T273" s="362"/>
      <c r="U273" s="362"/>
      <c r="V273" s="362"/>
      <c r="W273" s="362"/>
      <c r="X273" s="36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391" t="s">
        <v>411</v>
      </c>
      <c r="O274" s="367"/>
      <c r="P274" s="367"/>
      <c r="Q274" s="367"/>
      <c r="R274" s="359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689" t="s">
        <v>414</v>
      </c>
      <c r="O275" s="367"/>
      <c r="P275" s="367"/>
      <c r="Q275" s="367"/>
      <c r="R275" s="359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7"/>
      <c r="P276" s="367"/>
      <c r="Q276" s="367"/>
      <c r="R276" s="359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81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82"/>
      <c r="N277" s="363" t="s">
        <v>66</v>
      </c>
      <c r="O277" s="364"/>
      <c r="P277" s="364"/>
      <c r="Q277" s="364"/>
      <c r="R277" s="364"/>
      <c r="S277" s="364"/>
      <c r="T277" s="365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82"/>
      <c r="N278" s="363" t="s">
        <v>66</v>
      </c>
      <c r="O278" s="364"/>
      <c r="P278" s="364"/>
      <c r="Q278" s="364"/>
      <c r="R278" s="364"/>
      <c r="S278" s="364"/>
      <c r="T278" s="365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61" t="s">
        <v>417</v>
      </c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  <c r="W279" s="362"/>
      <c r="X279" s="36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7"/>
      <c r="P280" s="367"/>
      <c r="Q280" s="367"/>
      <c r="R280" s="359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7"/>
      <c r="P281" s="367"/>
      <c r="Q281" s="367"/>
      <c r="R281" s="359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7"/>
      <c r="P282" s="367"/>
      <c r="Q282" s="367"/>
      <c r="R282" s="359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81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82"/>
      <c r="N283" s="363" t="s">
        <v>66</v>
      </c>
      <c r="O283" s="364"/>
      <c r="P283" s="364"/>
      <c r="Q283" s="364"/>
      <c r="R283" s="364"/>
      <c r="S283" s="364"/>
      <c r="T283" s="365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82"/>
      <c r="N284" s="363" t="s">
        <v>66</v>
      </c>
      <c r="O284" s="364"/>
      <c r="P284" s="364"/>
      <c r="Q284" s="364"/>
      <c r="R284" s="364"/>
      <c r="S284" s="364"/>
      <c r="T284" s="365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87" t="s">
        <v>426</v>
      </c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2"/>
      <c r="P285" s="362"/>
      <c r="Q285" s="362"/>
      <c r="R285" s="362"/>
      <c r="S285" s="362"/>
      <c r="T285" s="362"/>
      <c r="U285" s="362"/>
      <c r="V285" s="362"/>
      <c r="W285" s="362"/>
      <c r="X285" s="362"/>
      <c r="Y285" s="341"/>
      <c r="Z285" s="341"/>
    </row>
    <row r="286" spans="1:53" ht="14.25" customHeight="1" x14ac:dyDescent="0.25">
      <c r="A286" s="361" t="s">
        <v>108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4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7"/>
      <c r="P287" s="367"/>
      <c r="Q287" s="367"/>
      <c r="R287" s="359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4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7"/>
      <c r="P288" s="367"/>
      <c r="Q288" s="367"/>
      <c r="R288" s="359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58">
        <v>4607091387452</v>
      </c>
      <c r="E289" s="359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7"/>
      <c r="P289" s="367"/>
      <c r="Q289" s="367"/>
      <c r="R289" s="359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58">
        <v>4607091387452</v>
      </c>
      <c r="E290" s="359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4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7"/>
      <c r="P290" s="367"/>
      <c r="Q290" s="367"/>
      <c r="R290" s="359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58">
        <v>4607091387452</v>
      </c>
      <c r="E291" s="359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7"/>
      <c r="P291" s="367"/>
      <c r="Q291" s="367"/>
      <c r="R291" s="359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7"/>
      <c r="P292" s="367"/>
      <c r="Q292" s="367"/>
      <c r="R292" s="359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7"/>
      <c r="P293" s="367"/>
      <c r="Q293" s="367"/>
      <c r="R293" s="359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7"/>
      <c r="P294" s="367"/>
      <c r="Q294" s="367"/>
      <c r="R294" s="359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81"/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82"/>
      <c r="N295" s="363" t="s">
        <v>66</v>
      </c>
      <c r="O295" s="364"/>
      <c r="P295" s="364"/>
      <c r="Q295" s="364"/>
      <c r="R295" s="364"/>
      <c r="S295" s="364"/>
      <c r="T295" s="365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62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82"/>
      <c r="N296" s="363" t="s">
        <v>66</v>
      </c>
      <c r="O296" s="364"/>
      <c r="P296" s="364"/>
      <c r="Q296" s="364"/>
      <c r="R296" s="364"/>
      <c r="S296" s="364"/>
      <c r="T296" s="365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61" t="s">
        <v>60</v>
      </c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2"/>
      <c r="N297" s="362"/>
      <c r="O297" s="362"/>
      <c r="P297" s="362"/>
      <c r="Q297" s="362"/>
      <c r="R297" s="362"/>
      <c r="S297" s="362"/>
      <c r="T297" s="362"/>
      <c r="U297" s="362"/>
      <c r="V297" s="362"/>
      <c r="W297" s="362"/>
      <c r="X297" s="36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6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7"/>
      <c r="P298" s="367"/>
      <c r="Q298" s="367"/>
      <c r="R298" s="359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4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7"/>
      <c r="P299" s="367"/>
      <c r="Q299" s="367"/>
      <c r="R299" s="359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81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82"/>
      <c r="N300" s="363" t="s">
        <v>66</v>
      </c>
      <c r="O300" s="364"/>
      <c r="P300" s="364"/>
      <c r="Q300" s="364"/>
      <c r="R300" s="364"/>
      <c r="S300" s="364"/>
      <c r="T300" s="365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62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82"/>
      <c r="N301" s="363" t="s">
        <v>66</v>
      </c>
      <c r="O301" s="364"/>
      <c r="P301" s="364"/>
      <c r="Q301" s="364"/>
      <c r="R301" s="364"/>
      <c r="S301" s="364"/>
      <c r="T301" s="365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87" t="s">
        <v>444</v>
      </c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362"/>
      <c r="Y302" s="341"/>
      <c r="Z302" s="341"/>
    </row>
    <row r="303" spans="1:53" ht="14.25" customHeight="1" x14ac:dyDescent="0.25">
      <c r="A303" s="361" t="s">
        <v>60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7"/>
      <c r="P304" s="367"/>
      <c r="Q304" s="367"/>
      <c r="R304" s="359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81"/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82"/>
      <c r="N305" s="363" t="s">
        <v>66</v>
      </c>
      <c r="O305" s="364"/>
      <c r="P305" s="364"/>
      <c r="Q305" s="364"/>
      <c r="R305" s="364"/>
      <c r="S305" s="364"/>
      <c r="T305" s="365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62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82"/>
      <c r="N306" s="363" t="s">
        <v>66</v>
      </c>
      <c r="O306" s="364"/>
      <c r="P306" s="364"/>
      <c r="Q306" s="364"/>
      <c r="R306" s="364"/>
      <c r="S306" s="364"/>
      <c r="T306" s="365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61" t="s">
        <v>68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7"/>
      <c r="P308" s="367"/>
      <c r="Q308" s="367"/>
      <c r="R308" s="359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7"/>
      <c r="P309" s="367"/>
      <c r="Q309" s="367"/>
      <c r="R309" s="359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8">
        <v>4680115883567</v>
      </c>
      <c r="E310" s="359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7"/>
      <c r="P310" s="367"/>
      <c r="Q310" s="367"/>
      <c r="R310" s="359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81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82"/>
      <c r="N311" s="363" t="s">
        <v>66</v>
      </c>
      <c r="O311" s="364"/>
      <c r="P311" s="364"/>
      <c r="Q311" s="364"/>
      <c r="R311" s="364"/>
      <c r="S311" s="364"/>
      <c r="T311" s="365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62"/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82"/>
      <c r="N312" s="363" t="s">
        <v>66</v>
      </c>
      <c r="O312" s="364"/>
      <c r="P312" s="364"/>
      <c r="Q312" s="364"/>
      <c r="R312" s="364"/>
      <c r="S312" s="364"/>
      <c r="T312" s="365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61" t="s">
        <v>200</v>
      </c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2"/>
      <c r="M313" s="362"/>
      <c r="N313" s="362"/>
      <c r="O313" s="362"/>
      <c r="P313" s="362"/>
      <c r="Q313" s="362"/>
      <c r="R313" s="362"/>
      <c r="S313" s="362"/>
      <c r="T313" s="362"/>
      <c r="U313" s="362"/>
      <c r="V313" s="362"/>
      <c r="W313" s="362"/>
      <c r="X313" s="36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58">
        <v>4607091388831</v>
      </c>
      <c r="E314" s="359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7"/>
      <c r="P314" s="367"/>
      <c r="Q314" s="367"/>
      <c r="R314" s="359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81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82"/>
      <c r="N315" s="363" t="s">
        <v>66</v>
      </c>
      <c r="O315" s="364"/>
      <c r="P315" s="364"/>
      <c r="Q315" s="364"/>
      <c r="R315" s="364"/>
      <c r="S315" s="364"/>
      <c r="T315" s="365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62"/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82"/>
      <c r="N316" s="363" t="s">
        <v>66</v>
      </c>
      <c r="O316" s="364"/>
      <c r="P316" s="364"/>
      <c r="Q316" s="364"/>
      <c r="R316" s="364"/>
      <c r="S316" s="364"/>
      <c r="T316" s="365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61" t="s">
        <v>86</v>
      </c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2"/>
      <c r="W317" s="362"/>
      <c r="X317" s="36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8">
        <v>4607091383102</v>
      </c>
      <c r="E318" s="359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6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7"/>
      <c r="P318" s="367"/>
      <c r="Q318" s="367"/>
      <c r="R318" s="359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81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82"/>
      <c r="N319" s="363" t="s">
        <v>66</v>
      </c>
      <c r="O319" s="364"/>
      <c r="P319" s="364"/>
      <c r="Q319" s="364"/>
      <c r="R319" s="364"/>
      <c r="S319" s="364"/>
      <c r="T319" s="365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2"/>
      <c r="M320" s="382"/>
      <c r="N320" s="363" t="s">
        <v>66</v>
      </c>
      <c r="O320" s="364"/>
      <c r="P320" s="364"/>
      <c r="Q320" s="364"/>
      <c r="R320" s="364"/>
      <c r="S320" s="364"/>
      <c r="T320" s="365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394" t="s">
        <v>457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48"/>
      <c r="Z321" s="48"/>
    </row>
    <row r="322" spans="1:53" ht="16.5" customHeight="1" x14ac:dyDescent="0.25">
      <c r="A322" s="387" t="s">
        <v>458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1"/>
      <c r="Z322" s="341"/>
    </row>
    <row r="323" spans="1:53" ht="14.25" customHeight="1" x14ac:dyDescent="0.25">
      <c r="A323" s="361" t="s">
        <v>68</v>
      </c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  <c r="W323" s="362"/>
      <c r="X323" s="36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58">
        <v>4607091383928</v>
      </c>
      <c r="E324" s="359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39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7"/>
      <c r="P324" s="367"/>
      <c r="Q324" s="367"/>
      <c r="R324" s="359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81"/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82"/>
      <c r="N325" s="363" t="s">
        <v>66</v>
      </c>
      <c r="O325" s="364"/>
      <c r="P325" s="364"/>
      <c r="Q325" s="364"/>
      <c r="R325" s="364"/>
      <c r="S325" s="364"/>
      <c r="T325" s="365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62"/>
      <c r="B326" s="362"/>
      <c r="C326" s="362"/>
      <c r="D326" s="362"/>
      <c r="E326" s="362"/>
      <c r="F326" s="362"/>
      <c r="G326" s="362"/>
      <c r="H326" s="362"/>
      <c r="I326" s="362"/>
      <c r="J326" s="362"/>
      <c r="K326" s="362"/>
      <c r="L326" s="362"/>
      <c r="M326" s="382"/>
      <c r="N326" s="363" t="s">
        <v>66</v>
      </c>
      <c r="O326" s="364"/>
      <c r="P326" s="364"/>
      <c r="Q326" s="364"/>
      <c r="R326" s="364"/>
      <c r="S326" s="364"/>
      <c r="T326" s="365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394" t="s">
        <v>461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48"/>
      <c r="Z327" s="48"/>
    </row>
    <row r="328" spans="1:53" ht="16.5" customHeight="1" x14ac:dyDescent="0.25">
      <c r="A328" s="387" t="s">
        <v>462</v>
      </c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2"/>
      <c r="P328" s="362"/>
      <c r="Q328" s="362"/>
      <c r="R328" s="362"/>
      <c r="S328" s="362"/>
      <c r="T328" s="362"/>
      <c r="U328" s="362"/>
      <c r="V328" s="362"/>
      <c r="W328" s="362"/>
      <c r="X328" s="362"/>
      <c r="Y328" s="341"/>
      <c r="Z328" s="341"/>
    </row>
    <row r="329" spans="1:53" ht="14.25" customHeight="1" x14ac:dyDescent="0.25">
      <c r="A329" s="361" t="s">
        <v>108</v>
      </c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2"/>
      <c r="P329" s="362"/>
      <c r="Q329" s="362"/>
      <c r="R329" s="362"/>
      <c r="S329" s="362"/>
      <c r="T329" s="362"/>
      <c r="U329" s="362"/>
      <c r="V329" s="362"/>
      <c r="W329" s="362"/>
      <c r="X329" s="36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58">
        <v>4607091383997</v>
      </c>
      <c r="E330" s="359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7"/>
      <c r="P330" s="367"/>
      <c r="Q330" s="367"/>
      <c r="R330" s="359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8">
        <v>4607091383997</v>
      </c>
      <c r="E331" s="359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7"/>
      <c r="P331" s="367"/>
      <c r="Q331" s="367"/>
      <c r="R331" s="359"/>
      <c r="S331" s="34"/>
      <c r="T331" s="34"/>
      <c r="U331" s="35" t="s">
        <v>65</v>
      </c>
      <c r="V331" s="345">
        <v>2146</v>
      </c>
      <c r="W331" s="346">
        <f t="shared" si="17"/>
        <v>2160</v>
      </c>
      <c r="X331" s="36">
        <f>IFERROR(IF(W331=0,"",ROUNDUP(W331/H331,0)*0.02175),"")</f>
        <v>3.1319999999999997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58">
        <v>4607091384130</v>
      </c>
      <c r="E332" s="359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7"/>
      <c r="P332" s="367"/>
      <c r="Q332" s="367"/>
      <c r="R332" s="359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8">
        <v>4607091384130</v>
      </c>
      <c r="E333" s="359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7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7"/>
      <c r="P333" s="367"/>
      <c r="Q333" s="367"/>
      <c r="R333" s="359"/>
      <c r="S333" s="34"/>
      <c r="T333" s="34"/>
      <c r="U333" s="35" t="s">
        <v>65</v>
      </c>
      <c r="V333" s="345">
        <v>750</v>
      </c>
      <c r="W333" s="346">
        <f t="shared" si="17"/>
        <v>750</v>
      </c>
      <c r="X333" s="36">
        <f>IFERROR(IF(W333=0,"",ROUNDUP(W333/H333,0)*0.02175),"")</f>
        <v>1.0874999999999999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58">
        <v>4607091384147</v>
      </c>
      <c r="E334" s="359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6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7"/>
      <c r="P334" s="367"/>
      <c r="Q334" s="367"/>
      <c r="R334" s="359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8">
        <v>4607091384147</v>
      </c>
      <c r="E335" s="359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4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7"/>
      <c r="P335" s="367"/>
      <c r="Q335" s="367"/>
      <c r="R335" s="359"/>
      <c r="S335" s="34"/>
      <c r="T335" s="34"/>
      <c r="U335" s="35" t="s">
        <v>65</v>
      </c>
      <c r="V335" s="345">
        <v>1000</v>
      </c>
      <c r="W335" s="346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58">
        <v>4607091384154</v>
      </c>
      <c r="E336" s="359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6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7"/>
      <c r="P336" s="367"/>
      <c r="Q336" s="367"/>
      <c r="R336" s="359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58">
        <v>4607091384161</v>
      </c>
      <c r="E337" s="359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7"/>
      <c r="P337" s="367"/>
      <c r="Q337" s="367"/>
      <c r="R337" s="359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1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82"/>
      <c r="N338" s="363" t="s">
        <v>66</v>
      </c>
      <c r="O338" s="364"/>
      <c r="P338" s="364"/>
      <c r="Q338" s="364"/>
      <c r="R338" s="364"/>
      <c r="S338" s="364"/>
      <c r="T338" s="365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259.73333333333335</v>
      </c>
      <c r="W338" s="347">
        <f>IFERROR(W330/H330,"0")+IFERROR(W331/H331,"0")+IFERROR(W332/H332,"0")+IFERROR(W333/H333,"0")+IFERROR(W334/H334,"0")+IFERROR(W335/H335,"0")+IFERROR(W336/H336,"0")+IFERROR(W337/H337,"0")</f>
        <v>261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5.6767500000000002</v>
      </c>
      <c r="Y338" s="348"/>
      <c r="Z338" s="348"/>
    </row>
    <row r="339" spans="1:53" x14ac:dyDescent="0.2">
      <c r="A339" s="362"/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82"/>
      <c r="N339" s="363" t="s">
        <v>66</v>
      </c>
      <c r="O339" s="364"/>
      <c r="P339" s="364"/>
      <c r="Q339" s="364"/>
      <c r="R339" s="364"/>
      <c r="S339" s="364"/>
      <c r="T339" s="365"/>
      <c r="U339" s="37" t="s">
        <v>65</v>
      </c>
      <c r="V339" s="347">
        <f>IFERROR(SUM(V330:V337),"0")</f>
        <v>3896</v>
      </c>
      <c r="W339" s="347">
        <f>IFERROR(SUM(W330:W337),"0")</f>
        <v>3915</v>
      </c>
      <c r="X339" s="37"/>
      <c r="Y339" s="348"/>
      <c r="Z339" s="348"/>
    </row>
    <row r="340" spans="1:53" ht="14.25" customHeight="1" x14ac:dyDescent="0.25">
      <c r="A340" s="361" t="s">
        <v>100</v>
      </c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362"/>
      <c r="P340" s="362"/>
      <c r="Q340" s="362"/>
      <c r="R340" s="362"/>
      <c r="S340" s="362"/>
      <c r="T340" s="362"/>
      <c r="U340" s="362"/>
      <c r="V340" s="362"/>
      <c r="W340" s="362"/>
      <c r="X340" s="36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8">
        <v>4607091383980</v>
      </c>
      <c r="E341" s="359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7"/>
      <c r="P341" s="367"/>
      <c r="Q341" s="367"/>
      <c r="R341" s="359"/>
      <c r="S341" s="34"/>
      <c r="T341" s="34"/>
      <c r="U341" s="35" t="s">
        <v>65</v>
      </c>
      <c r="V341" s="345">
        <v>1964</v>
      </c>
      <c r="W341" s="346">
        <f>IFERROR(IF(V341="",0,CEILING((V341/$H341),1)*$H341),"")</f>
        <v>1965</v>
      </c>
      <c r="X341" s="36">
        <f>IFERROR(IF(W341=0,"",ROUNDUP(W341/H341,0)*0.02175),"")</f>
        <v>2.8492499999999996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58">
        <v>4680115883314</v>
      </c>
      <c r="E342" s="359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7"/>
      <c r="P342" s="367"/>
      <c r="Q342" s="367"/>
      <c r="R342" s="359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58">
        <v>4607091384178</v>
      </c>
      <c r="E343" s="359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7"/>
      <c r="P343" s="367"/>
      <c r="Q343" s="367"/>
      <c r="R343" s="359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81"/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82"/>
      <c r="N344" s="363" t="s">
        <v>66</v>
      </c>
      <c r="O344" s="364"/>
      <c r="P344" s="364"/>
      <c r="Q344" s="364"/>
      <c r="R344" s="364"/>
      <c r="S344" s="364"/>
      <c r="T344" s="365"/>
      <c r="U344" s="37" t="s">
        <v>67</v>
      </c>
      <c r="V344" s="347">
        <f>IFERROR(V341/H341,"0")+IFERROR(V342/H342,"0")+IFERROR(V343/H343,"0")</f>
        <v>130.93333333333334</v>
      </c>
      <c r="W344" s="347">
        <f>IFERROR(W341/H341,"0")+IFERROR(W342/H342,"0")+IFERROR(W343/H343,"0")</f>
        <v>131</v>
      </c>
      <c r="X344" s="347">
        <f>IFERROR(IF(X341="",0,X341),"0")+IFERROR(IF(X342="",0,X342),"0")+IFERROR(IF(X343="",0,X343),"0")</f>
        <v>2.8492499999999996</v>
      </c>
      <c r="Y344" s="348"/>
      <c r="Z344" s="348"/>
    </row>
    <row r="345" spans="1:53" x14ac:dyDescent="0.2">
      <c r="A345" s="362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82"/>
      <c r="N345" s="363" t="s">
        <v>66</v>
      </c>
      <c r="O345" s="364"/>
      <c r="P345" s="364"/>
      <c r="Q345" s="364"/>
      <c r="R345" s="364"/>
      <c r="S345" s="364"/>
      <c r="T345" s="365"/>
      <c r="U345" s="37" t="s">
        <v>65</v>
      </c>
      <c r="V345" s="347">
        <f>IFERROR(SUM(V341:V343),"0")</f>
        <v>1964</v>
      </c>
      <c r="W345" s="347">
        <f>IFERROR(SUM(W341:W343),"0")</f>
        <v>1965</v>
      </c>
      <c r="X345" s="37"/>
      <c r="Y345" s="348"/>
      <c r="Z345" s="348"/>
    </row>
    <row r="346" spans="1:53" ht="14.25" customHeight="1" x14ac:dyDescent="0.25">
      <c r="A346" s="361" t="s">
        <v>68</v>
      </c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  <c r="W346" s="362"/>
      <c r="X346" s="36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58">
        <v>4607091383928</v>
      </c>
      <c r="E347" s="359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685" t="s">
        <v>484</v>
      </c>
      <c r="O347" s="367"/>
      <c r="P347" s="367"/>
      <c r="Q347" s="367"/>
      <c r="R347" s="359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8">
        <v>4607091384260</v>
      </c>
      <c r="E348" s="359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4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7"/>
      <c r="P348" s="367"/>
      <c r="Q348" s="367"/>
      <c r="R348" s="359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81"/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82"/>
      <c r="N349" s="363" t="s">
        <v>66</v>
      </c>
      <c r="O349" s="364"/>
      <c r="P349" s="364"/>
      <c r="Q349" s="364"/>
      <c r="R349" s="364"/>
      <c r="S349" s="364"/>
      <c r="T349" s="365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62"/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82"/>
      <c r="N350" s="363" t="s">
        <v>66</v>
      </c>
      <c r="O350" s="364"/>
      <c r="P350" s="364"/>
      <c r="Q350" s="364"/>
      <c r="R350" s="364"/>
      <c r="S350" s="364"/>
      <c r="T350" s="365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61" t="s">
        <v>200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8">
        <v>4607091384673</v>
      </c>
      <c r="E352" s="359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63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7"/>
      <c r="P352" s="367"/>
      <c r="Q352" s="367"/>
      <c r="R352" s="359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81"/>
      <c r="B353" s="362"/>
      <c r="C353" s="362"/>
      <c r="D353" s="362"/>
      <c r="E353" s="362"/>
      <c r="F353" s="362"/>
      <c r="G353" s="362"/>
      <c r="H353" s="362"/>
      <c r="I353" s="362"/>
      <c r="J353" s="362"/>
      <c r="K353" s="362"/>
      <c r="L353" s="362"/>
      <c r="M353" s="382"/>
      <c r="N353" s="363" t="s">
        <v>66</v>
      </c>
      <c r="O353" s="364"/>
      <c r="P353" s="364"/>
      <c r="Q353" s="364"/>
      <c r="R353" s="364"/>
      <c r="S353" s="364"/>
      <c r="T353" s="365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62"/>
      <c r="B354" s="362"/>
      <c r="C354" s="362"/>
      <c r="D354" s="362"/>
      <c r="E354" s="362"/>
      <c r="F354" s="362"/>
      <c r="G354" s="362"/>
      <c r="H354" s="362"/>
      <c r="I354" s="362"/>
      <c r="J354" s="362"/>
      <c r="K354" s="362"/>
      <c r="L354" s="362"/>
      <c r="M354" s="382"/>
      <c r="N354" s="363" t="s">
        <v>66</v>
      </c>
      <c r="O354" s="364"/>
      <c r="P354" s="364"/>
      <c r="Q354" s="364"/>
      <c r="R354" s="364"/>
      <c r="S354" s="364"/>
      <c r="T354" s="365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87" t="s">
        <v>489</v>
      </c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  <c r="W355" s="362"/>
      <c r="X355" s="362"/>
      <c r="Y355" s="341"/>
      <c r="Z355" s="341"/>
    </row>
    <row r="356" spans="1:53" ht="14.25" customHeight="1" x14ac:dyDescent="0.25">
      <c r="A356" s="361" t="s">
        <v>108</v>
      </c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  <c r="W356" s="362"/>
      <c r="X356" s="36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58">
        <v>4607091384185</v>
      </c>
      <c r="E357" s="359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7"/>
      <c r="P357" s="367"/>
      <c r="Q357" s="367"/>
      <c r="R357" s="359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58">
        <v>4607091384192</v>
      </c>
      <c r="E358" s="359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7"/>
      <c r="P358" s="367"/>
      <c r="Q358" s="367"/>
      <c r="R358" s="359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58">
        <v>4680115881907</v>
      </c>
      <c r="E359" s="359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6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7"/>
      <c r="P359" s="367"/>
      <c r="Q359" s="367"/>
      <c r="R359" s="359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58">
        <v>4680115883925</v>
      </c>
      <c r="E360" s="359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7"/>
      <c r="P360" s="367"/>
      <c r="Q360" s="367"/>
      <c r="R360" s="359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58">
        <v>4607091384680</v>
      </c>
      <c r="E361" s="359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7"/>
      <c r="P361" s="367"/>
      <c r="Q361" s="367"/>
      <c r="R361" s="359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81"/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82"/>
      <c r="N362" s="363" t="s">
        <v>66</v>
      </c>
      <c r="O362" s="364"/>
      <c r="P362" s="364"/>
      <c r="Q362" s="364"/>
      <c r="R362" s="364"/>
      <c r="S362" s="364"/>
      <c r="T362" s="365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62"/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82"/>
      <c r="N363" s="363" t="s">
        <v>66</v>
      </c>
      <c r="O363" s="364"/>
      <c r="P363" s="364"/>
      <c r="Q363" s="364"/>
      <c r="R363" s="364"/>
      <c r="S363" s="364"/>
      <c r="T363" s="365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61" t="s">
        <v>60</v>
      </c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2"/>
      <c r="N364" s="362"/>
      <c r="O364" s="362"/>
      <c r="P364" s="362"/>
      <c r="Q364" s="362"/>
      <c r="R364" s="362"/>
      <c r="S364" s="362"/>
      <c r="T364" s="362"/>
      <c r="U364" s="362"/>
      <c r="V364" s="362"/>
      <c r="W364" s="362"/>
      <c r="X364" s="36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58">
        <v>4607091384802</v>
      </c>
      <c r="E365" s="359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7"/>
      <c r="P365" s="367"/>
      <c r="Q365" s="367"/>
      <c r="R365" s="359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58">
        <v>4607091384826</v>
      </c>
      <c r="E366" s="359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7"/>
      <c r="P366" s="367"/>
      <c r="Q366" s="367"/>
      <c r="R366" s="359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81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82"/>
      <c r="N367" s="363" t="s">
        <v>66</v>
      </c>
      <c r="O367" s="364"/>
      <c r="P367" s="364"/>
      <c r="Q367" s="364"/>
      <c r="R367" s="364"/>
      <c r="S367" s="364"/>
      <c r="T367" s="365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82"/>
      <c r="N368" s="363" t="s">
        <v>66</v>
      </c>
      <c r="O368" s="364"/>
      <c r="P368" s="364"/>
      <c r="Q368" s="364"/>
      <c r="R368" s="364"/>
      <c r="S368" s="364"/>
      <c r="T368" s="365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61" t="s">
        <v>68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8">
        <v>4607091384246</v>
      </c>
      <c r="E370" s="359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7"/>
      <c r="P370" s="367"/>
      <c r="Q370" s="367"/>
      <c r="R370" s="359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58">
        <v>4680115881976</v>
      </c>
      <c r="E371" s="359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7"/>
      <c r="P371" s="367"/>
      <c r="Q371" s="367"/>
      <c r="R371" s="359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58">
        <v>4607091384253</v>
      </c>
      <c r="E372" s="359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7"/>
      <c r="P372" s="367"/>
      <c r="Q372" s="367"/>
      <c r="R372" s="359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58">
        <v>4680115881969</v>
      </c>
      <c r="E373" s="359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5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7"/>
      <c r="P373" s="367"/>
      <c r="Q373" s="367"/>
      <c r="R373" s="359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81"/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82"/>
      <c r="N374" s="363" t="s">
        <v>66</v>
      </c>
      <c r="O374" s="364"/>
      <c r="P374" s="364"/>
      <c r="Q374" s="364"/>
      <c r="R374" s="364"/>
      <c r="S374" s="364"/>
      <c r="T374" s="365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82"/>
      <c r="N375" s="363" t="s">
        <v>66</v>
      </c>
      <c r="O375" s="364"/>
      <c r="P375" s="364"/>
      <c r="Q375" s="364"/>
      <c r="R375" s="364"/>
      <c r="S375" s="364"/>
      <c r="T375" s="365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customHeight="1" x14ac:dyDescent="0.25">
      <c r="A376" s="361" t="s">
        <v>200</v>
      </c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2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  <c r="W376" s="362"/>
      <c r="X376" s="36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58">
        <v>4607091389357</v>
      </c>
      <c r="E377" s="359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4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7"/>
      <c r="P377" s="367"/>
      <c r="Q377" s="367"/>
      <c r="R377" s="359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81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82"/>
      <c r="N378" s="363" t="s">
        <v>66</v>
      </c>
      <c r="O378" s="364"/>
      <c r="P378" s="364"/>
      <c r="Q378" s="364"/>
      <c r="R378" s="364"/>
      <c r="S378" s="364"/>
      <c r="T378" s="365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82"/>
      <c r="N379" s="363" t="s">
        <v>66</v>
      </c>
      <c r="O379" s="364"/>
      <c r="P379" s="364"/>
      <c r="Q379" s="364"/>
      <c r="R379" s="364"/>
      <c r="S379" s="364"/>
      <c r="T379" s="365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394" t="s">
        <v>514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48"/>
      <c r="Z380" s="48"/>
    </row>
    <row r="381" spans="1:53" ht="16.5" customHeight="1" x14ac:dyDescent="0.25">
      <c r="A381" s="387" t="s">
        <v>515</v>
      </c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2"/>
      <c r="N381" s="362"/>
      <c r="O381" s="362"/>
      <c r="P381" s="362"/>
      <c r="Q381" s="362"/>
      <c r="R381" s="362"/>
      <c r="S381" s="362"/>
      <c r="T381" s="362"/>
      <c r="U381" s="362"/>
      <c r="V381" s="362"/>
      <c r="W381" s="362"/>
      <c r="X381" s="362"/>
      <c r="Y381" s="341"/>
      <c r="Z381" s="341"/>
    </row>
    <row r="382" spans="1:53" ht="14.25" customHeight="1" x14ac:dyDescent="0.25">
      <c r="A382" s="361" t="s">
        <v>108</v>
      </c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2"/>
      <c r="N382" s="362"/>
      <c r="O382" s="362"/>
      <c r="P382" s="362"/>
      <c r="Q382" s="362"/>
      <c r="R382" s="362"/>
      <c r="S382" s="362"/>
      <c r="T382" s="362"/>
      <c r="U382" s="362"/>
      <c r="V382" s="362"/>
      <c r="W382" s="362"/>
      <c r="X382" s="36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58">
        <v>4607091389708</v>
      </c>
      <c r="E383" s="359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7"/>
      <c r="P383" s="367"/>
      <c r="Q383" s="367"/>
      <c r="R383" s="359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58">
        <v>4607091389692</v>
      </c>
      <c r="E384" s="359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7"/>
      <c r="P384" s="367"/>
      <c r="Q384" s="367"/>
      <c r="R384" s="359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81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2"/>
      <c r="M385" s="382"/>
      <c r="N385" s="363" t="s">
        <v>66</v>
      </c>
      <c r="O385" s="364"/>
      <c r="P385" s="364"/>
      <c r="Q385" s="364"/>
      <c r="R385" s="364"/>
      <c r="S385" s="364"/>
      <c r="T385" s="365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62"/>
      <c r="B386" s="362"/>
      <c r="C386" s="362"/>
      <c r="D386" s="362"/>
      <c r="E386" s="362"/>
      <c r="F386" s="362"/>
      <c r="G386" s="362"/>
      <c r="H386" s="362"/>
      <c r="I386" s="362"/>
      <c r="J386" s="362"/>
      <c r="K386" s="362"/>
      <c r="L386" s="362"/>
      <c r="M386" s="382"/>
      <c r="N386" s="363" t="s">
        <v>66</v>
      </c>
      <c r="O386" s="364"/>
      <c r="P386" s="364"/>
      <c r="Q386" s="364"/>
      <c r="R386" s="364"/>
      <c r="S386" s="364"/>
      <c r="T386" s="365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61" t="s">
        <v>60</v>
      </c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8">
        <v>4607091389753</v>
      </c>
      <c r="E388" s="359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7"/>
      <c r="P388" s="367"/>
      <c r="Q388" s="367"/>
      <c r="R388" s="359"/>
      <c r="S388" s="34"/>
      <c r="T388" s="34"/>
      <c r="U388" s="35" t="s">
        <v>65</v>
      </c>
      <c r="V388" s="345">
        <v>20</v>
      </c>
      <c r="W388" s="346">
        <f t="shared" ref="W388:W400" si="18">IFERROR(IF(V388="",0,CEILING((V388/$H388),1)*$H388),"")</f>
        <v>21</v>
      </c>
      <c r="X388" s="36">
        <f>IFERROR(IF(W388=0,"",ROUNDUP(W388/H388,0)*0.00753),"")</f>
        <v>3.7650000000000003E-2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58">
        <v>4607091389760</v>
      </c>
      <c r="E389" s="359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3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7"/>
      <c r="P389" s="367"/>
      <c r="Q389" s="367"/>
      <c r="R389" s="359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8">
        <v>4607091389746</v>
      </c>
      <c r="E390" s="359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7"/>
      <c r="P390" s="367"/>
      <c r="Q390" s="367"/>
      <c r="R390" s="359"/>
      <c r="S390" s="34"/>
      <c r="T390" s="34"/>
      <c r="U390" s="35" t="s">
        <v>65</v>
      </c>
      <c r="V390" s="345">
        <v>20</v>
      </c>
      <c r="W390" s="346">
        <f t="shared" si="18"/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58">
        <v>4680115882928</v>
      </c>
      <c r="E391" s="359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7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7"/>
      <c r="P391" s="367"/>
      <c r="Q391" s="367"/>
      <c r="R391" s="359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58">
        <v>4680115883147</v>
      </c>
      <c r="E392" s="359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7"/>
      <c r="P392" s="367"/>
      <c r="Q392" s="367"/>
      <c r="R392" s="359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58">
        <v>4607091384338</v>
      </c>
      <c r="E393" s="359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7"/>
      <c r="P393" s="367"/>
      <c r="Q393" s="367"/>
      <c r="R393" s="359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58">
        <v>4680115883154</v>
      </c>
      <c r="E394" s="359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7"/>
      <c r="P394" s="367"/>
      <c r="Q394" s="367"/>
      <c r="R394" s="359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8">
        <v>4607091389524</v>
      </c>
      <c r="E395" s="359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7"/>
      <c r="P395" s="367"/>
      <c r="Q395" s="367"/>
      <c r="R395" s="359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58">
        <v>4680115883161</v>
      </c>
      <c r="E396" s="359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7"/>
      <c r="P396" s="367"/>
      <c r="Q396" s="367"/>
      <c r="R396" s="359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58">
        <v>4607091384345</v>
      </c>
      <c r="E397" s="359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7"/>
      <c r="P397" s="367"/>
      <c r="Q397" s="367"/>
      <c r="R397" s="359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58">
        <v>4680115883178</v>
      </c>
      <c r="E398" s="359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4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7"/>
      <c r="P398" s="367"/>
      <c r="Q398" s="367"/>
      <c r="R398" s="359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8">
        <v>4607091389531</v>
      </c>
      <c r="E399" s="359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6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7"/>
      <c r="P399" s="367"/>
      <c r="Q399" s="367"/>
      <c r="R399" s="359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58">
        <v>4680115883185</v>
      </c>
      <c r="E400" s="359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7"/>
      <c r="P400" s="367"/>
      <c r="Q400" s="367"/>
      <c r="R400" s="359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81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82"/>
      <c r="N401" s="363" t="s">
        <v>66</v>
      </c>
      <c r="O401" s="364"/>
      <c r="P401" s="364"/>
      <c r="Q401" s="364"/>
      <c r="R401" s="364"/>
      <c r="S401" s="364"/>
      <c r="T401" s="365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9.5238095238095237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7.5300000000000006E-2</v>
      </c>
      <c r="Y401" s="348"/>
      <c r="Z401" s="348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82"/>
      <c r="N402" s="363" t="s">
        <v>66</v>
      </c>
      <c r="O402" s="364"/>
      <c r="P402" s="364"/>
      <c r="Q402" s="364"/>
      <c r="R402" s="364"/>
      <c r="S402" s="364"/>
      <c r="T402" s="365"/>
      <c r="U402" s="37" t="s">
        <v>65</v>
      </c>
      <c r="V402" s="347">
        <f>IFERROR(SUM(V388:V400),"0")</f>
        <v>40</v>
      </c>
      <c r="W402" s="347">
        <f>IFERROR(SUM(W388:W400),"0")</f>
        <v>42</v>
      </c>
      <c r="X402" s="37"/>
      <c r="Y402" s="348"/>
      <c r="Z402" s="348"/>
    </row>
    <row r="403" spans="1:53" ht="14.25" customHeight="1" x14ac:dyDescent="0.25">
      <c r="A403" s="361" t="s">
        <v>68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8">
        <v>4607091389685</v>
      </c>
      <c r="E404" s="359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6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7"/>
      <c r="P404" s="367"/>
      <c r="Q404" s="367"/>
      <c r="R404" s="359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58">
        <v>4607091389654</v>
      </c>
      <c r="E405" s="359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7"/>
      <c r="P405" s="367"/>
      <c r="Q405" s="367"/>
      <c r="R405" s="359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58">
        <v>4607091384352</v>
      </c>
      <c r="E406" s="359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7"/>
      <c r="P406" s="367"/>
      <c r="Q406" s="367"/>
      <c r="R406" s="359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58">
        <v>4607091389661</v>
      </c>
      <c r="E407" s="359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6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7"/>
      <c r="P407" s="367"/>
      <c r="Q407" s="367"/>
      <c r="R407" s="359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81"/>
      <c r="B408" s="362"/>
      <c r="C408" s="362"/>
      <c r="D408" s="362"/>
      <c r="E408" s="362"/>
      <c r="F408" s="362"/>
      <c r="G408" s="362"/>
      <c r="H408" s="362"/>
      <c r="I408" s="362"/>
      <c r="J408" s="362"/>
      <c r="K408" s="362"/>
      <c r="L408" s="362"/>
      <c r="M408" s="382"/>
      <c r="N408" s="363" t="s">
        <v>66</v>
      </c>
      <c r="O408" s="364"/>
      <c r="P408" s="364"/>
      <c r="Q408" s="364"/>
      <c r="R408" s="364"/>
      <c r="S408" s="364"/>
      <c r="T408" s="365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62"/>
      <c r="B409" s="362"/>
      <c r="C409" s="362"/>
      <c r="D409" s="362"/>
      <c r="E409" s="362"/>
      <c r="F409" s="362"/>
      <c r="G409" s="362"/>
      <c r="H409" s="362"/>
      <c r="I409" s="362"/>
      <c r="J409" s="362"/>
      <c r="K409" s="362"/>
      <c r="L409" s="362"/>
      <c r="M409" s="382"/>
      <c r="N409" s="363" t="s">
        <v>66</v>
      </c>
      <c r="O409" s="364"/>
      <c r="P409" s="364"/>
      <c r="Q409" s="364"/>
      <c r="R409" s="364"/>
      <c r="S409" s="364"/>
      <c r="T409" s="365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61" t="s">
        <v>200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36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58">
        <v>4680115881648</v>
      </c>
      <c r="E411" s="359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7"/>
      <c r="P411" s="367"/>
      <c r="Q411" s="367"/>
      <c r="R411" s="359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81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82"/>
      <c r="N412" s="363" t="s">
        <v>66</v>
      </c>
      <c r="O412" s="364"/>
      <c r="P412" s="364"/>
      <c r="Q412" s="364"/>
      <c r="R412" s="364"/>
      <c r="S412" s="364"/>
      <c r="T412" s="365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82"/>
      <c r="N413" s="363" t="s">
        <v>66</v>
      </c>
      <c r="O413" s="364"/>
      <c r="P413" s="364"/>
      <c r="Q413" s="364"/>
      <c r="R413" s="364"/>
      <c r="S413" s="364"/>
      <c r="T413" s="365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61" t="s">
        <v>86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58">
        <v>4680115884335</v>
      </c>
      <c r="E415" s="359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6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7"/>
      <c r="P415" s="367"/>
      <c r="Q415" s="367"/>
      <c r="R415" s="359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58">
        <v>4680115884342</v>
      </c>
      <c r="E416" s="359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5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7"/>
      <c r="P416" s="367"/>
      <c r="Q416" s="367"/>
      <c r="R416" s="359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58">
        <v>4680115884113</v>
      </c>
      <c r="E417" s="359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4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7"/>
      <c r="P417" s="367"/>
      <c r="Q417" s="367"/>
      <c r="R417" s="359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81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82"/>
      <c r="N418" s="363" t="s">
        <v>66</v>
      </c>
      <c r="O418" s="364"/>
      <c r="P418" s="364"/>
      <c r="Q418" s="364"/>
      <c r="R418" s="364"/>
      <c r="S418" s="364"/>
      <c r="T418" s="365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82"/>
      <c r="N419" s="363" t="s">
        <v>66</v>
      </c>
      <c r="O419" s="364"/>
      <c r="P419" s="364"/>
      <c r="Q419" s="364"/>
      <c r="R419" s="364"/>
      <c r="S419" s="364"/>
      <c r="T419" s="365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87" t="s">
        <v>564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1"/>
      <c r="Z420" s="341"/>
    </row>
    <row r="421" spans="1:53" ht="14.25" customHeight="1" x14ac:dyDescent="0.25">
      <c r="A421" s="361" t="s">
        <v>100</v>
      </c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2"/>
      <c r="M421" s="362"/>
      <c r="N421" s="362"/>
      <c r="O421" s="362"/>
      <c r="P421" s="362"/>
      <c r="Q421" s="362"/>
      <c r="R421" s="362"/>
      <c r="S421" s="362"/>
      <c r="T421" s="362"/>
      <c r="U421" s="362"/>
      <c r="V421" s="362"/>
      <c r="W421" s="362"/>
      <c r="X421" s="36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58">
        <v>4607091389388</v>
      </c>
      <c r="E422" s="359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6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7"/>
      <c r="P422" s="367"/>
      <c r="Q422" s="367"/>
      <c r="R422" s="359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58">
        <v>4607091389364</v>
      </c>
      <c r="E423" s="359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4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7"/>
      <c r="P423" s="367"/>
      <c r="Q423" s="367"/>
      <c r="R423" s="359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81"/>
      <c r="B424" s="362"/>
      <c r="C424" s="362"/>
      <c r="D424" s="362"/>
      <c r="E424" s="362"/>
      <c r="F424" s="362"/>
      <c r="G424" s="362"/>
      <c r="H424" s="362"/>
      <c r="I424" s="362"/>
      <c r="J424" s="362"/>
      <c r="K424" s="362"/>
      <c r="L424" s="362"/>
      <c r="M424" s="382"/>
      <c r="N424" s="363" t="s">
        <v>66</v>
      </c>
      <c r="O424" s="364"/>
      <c r="P424" s="364"/>
      <c r="Q424" s="364"/>
      <c r="R424" s="364"/>
      <c r="S424" s="364"/>
      <c r="T424" s="365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62"/>
      <c r="B425" s="362"/>
      <c r="C425" s="362"/>
      <c r="D425" s="362"/>
      <c r="E425" s="362"/>
      <c r="F425" s="362"/>
      <c r="G425" s="362"/>
      <c r="H425" s="362"/>
      <c r="I425" s="362"/>
      <c r="J425" s="362"/>
      <c r="K425" s="362"/>
      <c r="L425" s="362"/>
      <c r="M425" s="382"/>
      <c r="N425" s="363" t="s">
        <v>66</v>
      </c>
      <c r="O425" s="364"/>
      <c r="P425" s="364"/>
      <c r="Q425" s="364"/>
      <c r="R425" s="364"/>
      <c r="S425" s="364"/>
      <c r="T425" s="365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61" t="s">
        <v>60</v>
      </c>
      <c r="B426" s="362"/>
      <c r="C426" s="362"/>
      <c r="D426" s="362"/>
      <c r="E426" s="362"/>
      <c r="F426" s="362"/>
      <c r="G426" s="362"/>
      <c r="H426" s="362"/>
      <c r="I426" s="362"/>
      <c r="J426" s="362"/>
      <c r="K426" s="362"/>
      <c r="L426" s="362"/>
      <c r="M426" s="362"/>
      <c r="N426" s="362"/>
      <c r="O426" s="362"/>
      <c r="P426" s="362"/>
      <c r="Q426" s="362"/>
      <c r="R426" s="362"/>
      <c r="S426" s="362"/>
      <c r="T426" s="362"/>
      <c r="U426" s="362"/>
      <c r="V426" s="362"/>
      <c r="W426" s="362"/>
      <c r="X426" s="36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8">
        <v>4607091389739</v>
      </c>
      <c r="E427" s="359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7"/>
      <c r="P427" s="367"/>
      <c r="Q427" s="367"/>
      <c r="R427" s="359"/>
      <c r="S427" s="34"/>
      <c r="T427" s="34"/>
      <c r="U427" s="35" t="s">
        <v>65</v>
      </c>
      <c r="V427" s="345">
        <v>20</v>
      </c>
      <c r="W427" s="346">
        <f t="shared" ref="W427:W433" si="20">IFERROR(IF(V427="",0,CEILING((V427/$H427),1)*$H427),"")</f>
        <v>21</v>
      </c>
      <c r="X427" s="36">
        <f>IFERROR(IF(W427=0,"",ROUNDUP(W427/H427,0)*0.00753),"")</f>
        <v>3.7650000000000003E-2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58">
        <v>4680115883048</v>
      </c>
      <c r="E428" s="359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7"/>
      <c r="P428" s="367"/>
      <c r="Q428" s="367"/>
      <c r="R428" s="359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58">
        <v>4607091389425</v>
      </c>
      <c r="E429" s="359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6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7"/>
      <c r="P429" s="367"/>
      <c r="Q429" s="367"/>
      <c r="R429" s="359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58">
        <v>4680115882911</v>
      </c>
      <c r="E430" s="359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7"/>
      <c r="P430" s="367"/>
      <c r="Q430" s="367"/>
      <c r="R430" s="359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58">
        <v>4680115880771</v>
      </c>
      <c r="E431" s="359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7"/>
      <c r="P431" s="367"/>
      <c r="Q431" s="367"/>
      <c r="R431" s="359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58">
        <v>4607091389500</v>
      </c>
      <c r="E432" s="359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7"/>
      <c r="P432" s="367"/>
      <c r="Q432" s="367"/>
      <c r="R432" s="359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58">
        <v>4680115881983</v>
      </c>
      <c r="E433" s="359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7"/>
      <c r="P433" s="367"/>
      <c r="Q433" s="367"/>
      <c r="R433" s="359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81"/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82"/>
      <c r="N434" s="363" t="s">
        <v>66</v>
      </c>
      <c r="O434" s="364"/>
      <c r="P434" s="364"/>
      <c r="Q434" s="364"/>
      <c r="R434" s="364"/>
      <c r="S434" s="364"/>
      <c r="T434" s="365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4.7619047619047619</v>
      </c>
      <c r="W434" s="347">
        <f>IFERROR(W427/H427,"0")+IFERROR(W428/H428,"0")+IFERROR(W429/H429,"0")+IFERROR(W430/H430,"0")+IFERROR(W431/H431,"0")+IFERROR(W432/H432,"0")+IFERROR(W433/H433,"0")</f>
        <v>5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3.7650000000000003E-2</v>
      </c>
      <c r="Y434" s="348"/>
      <c r="Z434" s="348"/>
    </row>
    <row r="435" spans="1:53" x14ac:dyDescent="0.2">
      <c r="A435" s="362"/>
      <c r="B435" s="362"/>
      <c r="C435" s="362"/>
      <c r="D435" s="362"/>
      <c r="E435" s="362"/>
      <c r="F435" s="362"/>
      <c r="G435" s="362"/>
      <c r="H435" s="362"/>
      <c r="I435" s="362"/>
      <c r="J435" s="362"/>
      <c r="K435" s="362"/>
      <c r="L435" s="362"/>
      <c r="M435" s="382"/>
      <c r="N435" s="363" t="s">
        <v>66</v>
      </c>
      <c r="O435" s="364"/>
      <c r="P435" s="364"/>
      <c r="Q435" s="364"/>
      <c r="R435" s="364"/>
      <c r="S435" s="364"/>
      <c r="T435" s="365"/>
      <c r="U435" s="37" t="s">
        <v>65</v>
      </c>
      <c r="V435" s="347">
        <f>IFERROR(SUM(V427:V433),"0")</f>
        <v>20</v>
      </c>
      <c r="W435" s="347">
        <f>IFERROR(SUM(W427:W433),"0")</f>
        <v>21</v>
      </c>
      <c r="X435" s="37"/>
      <c r="Y435" s="348"/>
      <c r="Z435" s="348"/>
    </row>
    <row r="436" spans="1:53" ht="14.25" customHeight="1" x14ac:dyDescent="0.25">
      <c r="A436" s="361" t="s">
        <v>95</v>
      </c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2"/>
      <c r="N436" s="362"/>
      <c r="O436" s="362"/>
      <c r="P436" s="362"/>
      <c r="Q436" s="362"/>
      <c r="R436" s="362"/>
      <c r="S436" s="362"/>
      <c r="T436" s="362"/>
      <c r="U436" s="362"/>
      <c r="V436" s="362"/>
      <c r="W436" s="362"/>
      <c r="X436" s="36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58">
        <v>4680115884090</v>
      </c>
      <c r="E437" s="359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7"/>
      <c r="P437" s="367"/>
      <c r="Q437" s="367"/>
      <c r="R437" s="359"/>
      <c r="S437" s="34"/>
      <c r="T437" s="34"/>
      <c r="U437" s="35" t="s">
        <v>65</v>
      </c>
      <c r="V437" s="345">
        <v>7.7</v>
      </c>
      <c r="W437" s="346">
        <f>IFERROR(IF(V437="",0,CEILING((V437/$H437),1)*$H437),"")</f>
        <v>7.92</v>
      </c>
      <c r="X437" s="36">
        <f>IFERROR(IF(W437=0,"",ROUNDUP(W437/H437,0)*0.00627),"")</f>
        <v>3.7620000000000001E-2</v>
      </c>
      <c r="Y437" s="56"/>
      <c r="Z437" s="57"/>
      <c r="AD437" s="58"/>
      <c r="BA437" s="296" t="s">
        <v>1</v>
      </c>
    </row>
    <row r="438" spans="1:53" x14ac:dyDescent="0.2">
      <c r="A438" s="381"/>
      <c r="B438" s="362"/>
      <c r="C438" s="362"/>
      <c r="D438" s="362"/>
      <c r="E438" s="362"/>
      <c r="F438" s="362"/>
      <c r="G438" s="362"/>
      <c r="H438" s="362"/>
      <c r="I438" s="362"/>
      <c r="J438" s="362"/>
      <c r="K438" s="362"/>
      <c r="L438" s="362"/>
      <c r="M438" s="382"/>
      <c r="N438" s="363" t="s">
        <v>66</v>
      </c>
      <c r="O438" s="364"/>
      <c r="P438" s="364"/>
      <c r="Q438" s="364"/>
      <c r="R438" s="364"/>
      <c r="S438" s="364"/>
      <c r="T438" s="365"/>
      <c r="U438" s="37" t="s">
        <v>67</v>
      </c>
      <c r="V438" s="347">
        <f>IFERROR(V437/H437,"0")</f>
        <v>5.833333333333333</v>
      </c>
      <c r="W438" s="347">
        <f>IFERROR(W437/H437,"0")</f>
        <v>6</v>
      </c>
      <c r="X438" s="347">
        <f>IFERROR(IF(X437="",0,X437),"0")</f>
        <v>3.7620000000000001E-2</v>
      </c>
      <c r="Y438" s="348"/>
      <c r="Z438" s="348"/>
    </row>
    <row r="439" spans="1:53" x14ac:dyDescent="0.2">
      <c r="A439" s="362"/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82"/>
      <c r="N439" s="363" t="s">
        <v>66</v>
      </c>
      <c r="O439" s="364"/>
      <c r="P439" s="364"/>
      <c r="Q439" s="364"/>
      <c r="R439" s="364"/>
      <c r="S439" s="364"/>
      <c r="T439" s="365"/>
      <c r="U439" s="37" t="s">
        <v>65</v>
      </c>
      <c r="V439" s="347">
        <f>IFERROR(SUM(V437:V437),"0")</f>
        <v>7.7</v>
      </c>
      <c r="W439" s="347">
        <f>IFERROR(SUM(W437:W437),"0")</f>
        <v>7.92</v>
      </c>
      <c r="X439" s="37"/>
      <c r="Y439" s="348"/>
      <c r="Z439" s="348"/>
    </row>
    <row r="440" spans="1:53" ht="14.25" customHeight="1" x14ac:dyDescent="0.25">
      <c r="A440" s="361" t="s">
        <v>585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58">
        <v>4680115884564</v>
      </c>
      <c r="E441" s="359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4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7"/>
      <c r="P441" s="367"/>
      <c r="Q441" s="367"/>
      <c r="R441" s="359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81"/>
      <c r="B442" s="362"/>
      <c r="C442" s="362"/>
      <c r="D442" s="362"/>
      <c r="E442" s="362"/>
      <c r="F442" s="362"/>
      <c r="G442" s="362"/>
      <c r="H442" s="362"/>
      <c r="I442" s="362"/>
      <c r="J442" s="362"/>
      <c r="K442" s="362"/>
      <c r="L442" s="362"/>
      <c r="M442" s="382"/>
      <c r="N442" s="363" t="s">
        <v>66</v>
      </c>
      <c r="O442" s="364"/>
      <c r="P442" s="364"/>
      <c r="Q442" s="364"/>
      <c r="R442" s="364"/>
      <c r="S442" s="364"/>
      <c r="T442" s="365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62"/>
      <c r="B443" s="362"/>
      <c r="C443" s="362"/>
      <c r="D443" s="362"/>
      <c r="E443" s="362"/>
      <c r="F443" s="362"/>
      <c r="G443" s="362"/>
      <c r="H443" s="362"/>
      <c r="I443" s="362"/>
      <c r="J443" s="362"/>
      <c r="K443" s="362"/>
      <c r="L443" s="362"/>
      <c r="M443" s="382"/>
      <c r="N443" s="363" t="s">
        <v>66</v>
      </c>
      <c r="O443" s="364"/>
      <c r="P443" s="364"/>
      <c r="Q443" s="364"/>
      <c r="R443" s="364"/>
      <c r="S443" s="364"/>
      <c r="T443" s="365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394" t="s">
        <v>588</v>
      </c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  <c r="R444" s="395"/>
      <c r="S444" s="395"/>
      <c r="T444" s="395"/>
      <c r="U444" s="395"/>
      <c r="V444" s="395"/>
      <c r="W444" s="395"/>
      <c r="X444" s="395"/>
      <c r="Y444" s="48"/>
      <c r="Z444" s="48"/>
    </row>
    <row r="445" spans="1:53" ht="16.5" customHeight="1" x14ac:dyDescent="0.25">
      <c r="A445" s="387" t="s">
        <v>588</v>
      </c>
      <c r="B445" s="362"/>
      <c r="C445" s="362"/>
      <c r="D445" s="362"/>
      <c r="E445" s="362"/>
      <c r="F445" s="362"/>
      <c r="G445" s="362"/>
      <c r="H445" s="362"/>
      <c r="I445" s="362"/>
      <c r="J445" s="362"/>
      <c r="K445" s="362"/>
      <c r="L445" s="362"/>
      <c r="M445" s="362"/>
      <c r="N445" s="362"/>
      <c r="O445" s="362"/>
      <c r="P445" s="362"/>
      <c r="Q445" s="362"/>
      <c r="R445" s="362"/>
      <c r="S445" s="362"/>
      <c r="T445" s="362"/>
      <c r="U445" s="362"/>
      <c r="V445" s="362"/>
      <c r="W445" s="362"/>
      <c r="X445" s="362"/>
      <c r="Y445" s="341"/>
      <c r="Z445" s="341"/>
    </row>
    <row r="446" spans="1:53" ht="14.25" customHeight="1" x14ac:dyDescent="0.25">
      <c r="A446" s="361" t="s">
        <v>108</v>
      </c>
      <c r="B446" s="362"/>
      <c r="C446" s="362"/>
      <c r="D446" s="362"/>
      <c r="E446" s="362"/>
      <c r="F446" s="362"/>
      <c r="G446" s="362"/>
      <c r="H446" s="362"/>
      <c r="I446" s="362"/>
      <c r="J446" s="362"/>
      <c r="K446" s="362"/>
      <c r="L446" s="362"/>
      <c r="M446" s="362"/>
      <c r="N446" s="362"/>
      <c r="O446" s="362"/>
      <c r="P446" s="362"/>
      <c r="Q446" s="362"/>
      <c r="R446" s="362"/>
      <c r="S446" s="362"/>
      <c r="T446" s="362"/>
      <c r="U446" s="362"/>
      <c r="V446" s="362"/>
      <c r="W446" s="362"/>
      <c r="X446" s="36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58">
        <v>4607091389067</v>
      </c>
      <c r="E447" s="359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67" t="s">
        <v>591</v>
      </c>
      <c r="O447" s="367"/>
      <c r="P447" s="367"/>
      <c r="Q447" s="367"/>
      <c r="R447" s="359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58">
        <v>4607091383522</v>
      </c>
      <c r="E448" s="359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31" t="s">
        <v>594</v>
      </c>
      <c r="O448" s="367"/>
      <c r="P448" s="367"/>
      <c r="Q448" s="367"/>
      <c r="R448" s="359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8">
        <v>4607091383522</v>
      </c>
      <c r="E449" s="359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7"/>
      <c r="P449" s="367"/>
      <c r="Q449" s="367"/>
      <c r="R449" s="359"/>
      <c r="S449" s="34"/>
      <c r="T449" s="34"/>
      <c r="U449" s="35" t="s">
        <v>65</v>
      </c>
      <c r="V449" s="345">
        <v>450</v>
      </c>
      <c r="W449" s="346">
        <f t="shared" si="21"/>
        <v>454.08000000000004</v>
      </c>
      <c r="X449" s="36">
        <f t="shared" si="22"/>
        <v>1.0285599999999999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8">
        <v>4607091384437</v>
      </c>
      <c r="E450" s="359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75" t="s">
        <v>598</v>
      </c>
      <c r="O450" s="367"/>
      <c r="P450" s="367"/>
      <c r="Q450" s="367"/>
      <c r="R450" s="359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58">
        <v>4680115884502</v>
      </c>
      <c r="E451" s="359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46" t="s">
        <v>601</v>
      </c>
      <c r="O451" s="367"/>
      <c r="P451" s="367"/>
      <c r="Q451" s="367"/>
      <c r="R451" s="359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8">
        <v>4607091389104</v>
      </c>
      <c r="E452" s="359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77" t="s">
        <v>604</v>
      </c>
      <c r="O452" s="367"/>
      <c r="P452" s="367"/>
      <c r="Q452" s="367"/>
      <c r="R452" s="359"/>
      <c r="S452" s="34"/>
      <c r="T452" s="34"/>
      <c r="U452" s="35" t="s">
        <v>65</v>
      </c>
      <c r="V452" s="345">
        <v>450</v>
      </c>
      <c r="W452" s="346">
        <f t="shared" si="21"/>
        <v>454.08000000000004</v>
      </c>
      <c r="X452" s="36">
        <f t="shared" si="22"/>
        <v>1.0285599999999999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58">
        <v>4680115884519</v>
      </c>
      <c r="E453" s="359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646" t="s">
        <v>607</v>
      </c>
      <c r="O453" s="367"/>
      <c r="P453" s="367"/>
      <c r="Q453" s="367"/>
      <c r="R453" s="359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58">
        <v>4680115880603</v>
      </c>
      <c r="E454" s="359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388" t="s">
        <v>610</v>
      </c>
      <c r="O454" s="367"/>
      <c r="P454" s="367"/>
      <c r="Q454" s="367"/>
      <c r="R454" s="359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58">
        <v>4607091389999</v>
      </c>
      <c r="E455" s="359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710" t="s">
        <v>613</v>
      </c>
      <c r="O455" s="367"/>
      <c r="P455" s="367"/>
      <c r="Q455" s="367"/>
      <c r="R455" s="359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58">
        <v>4607091389999</v>
      </c>
      <c r="E456" s="359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7"/>
      <c r="P456" s="367"/>
      <c r="Q456" s="367"/>
      <c r="R456" s="359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58">
        <v>4680115882782</v>
      </c>
      <c r="E457" s="359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0" t="s">
        <v>617</v>
      </c>
      <c r="O457" s="367"/>
      <c r="P457" s="367"/>
      <c r="Q457" s="367"/>
      <c r="R457" s="359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8">
        <v>4607091389098</v>
      </c>
      <c r="E458" s="359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7"/>
      <c r="P458" s="367"/>
      <c r="Q458" s="367"/>
      <c r="R458" s="359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58">
        <v>4607091389982</v>
      </c>
      <c r="E459" s="359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13" t="s">
        <v>622</v>
      </c>
      <c r="O459" s="367"/>
      <c r="P459" s="367"/>
      <c r="Q459" s="367"/>
      <c r="R459" s="359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81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82"/>
      <c r="N460" s="363" t="s">
        <v>66</v>
      </c>
      <c r="O460" s="364"/>
      <c r="P460" s="364"/>
      <c r="Q460" s="364"/>
      <c r="R460" s="364"/>
      <c r="S460" s="364"/>
      <c r="T460" s="365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170.45454545454544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172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2.0571199999999998</v>
      </c>
      <c r="Y460" s="348"/>
      <c r="Z460" s="348"/>
    </row>
    <row r="461" spans="1:53" x14ac:dyDescent="0.2">
      <c r="A461" s="362"/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82"/>
      <c r="N461" s="363" t="s">
        <v>66</v>
      </c>
      <c r="O461" s="364"/>
      <c r="P461" s="364"/>
      <c r="Q461" s="364"/>
      <c r="R461" s="364"/>
      <c r="S461" s="364"/>
      <c r="T461" s="365"/>
      <c r="U461" s="37" t="s">
        <v>65</v>
      </c>
      <c r="V461" s="347">
        <f>IFERROR(SUM(V447:V459),"0")</f>
        <v>900</v>
      </c>
      <c r="W461" s="347">
        <f>IFERROR(SUM(W447:W459),"0")</f>
        <v>908.16000000000008</v>
      </c>
      <c r="X461" s="37"/>
      <c r="Y461" s="348"/>
      <c r="Z461" s="348"/>
    </row>
    <row r="462" spans="1:53" ht="14.25" customHeight="1" x14ac:dyDescent="0.25">
      <c r="A462" s="361" t="s">
        <v>100</v>
      </c>
      <c r="B462" s="362"/>
      <c r="C462" s="362"/>
      <c r="D462" s="362"/>
      <c r="E462" s="362"/>
      <c r="F462" s="362"/>
      <c r="G462" s="362"/>
      <c r="H462" s="362"/>
      <c r="I462" s="362"/>
      <c r="J462" s="362"/>
      <c r="K462" s="362"/>
      <c r="L462" s="362"/>
      <c r="M462" s="362"/>
      <c r="N462" s="362"/>
      <c r="O462" s="362"/>
      <c r="P462" s="362"/>
      <c r="Q462" s="362"/>
      <c r="R462" s="362"/>
      <c r="S462" s="362"/>
      <c r="T462" s="362"/>
      <c r="U462" s="362"/>
      <c r="V462" s="362"/>
      <c r="W462" s="362"/>
      <c r="X462" s="36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8">
        <v>4607091388930</v>
      </c>
      <c r="E463" s="359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7"/>
      <c r="P463" s="367"/>
      <c r="Q463" s="367"/>
      <c r="R463" s="359"/>
      <c r="S463" s="34"/>
      <c r="T463" s="34"/>
      <c r="U463" s="35" t="s">
        <v>65</v>
      </c>
      <c r="V463" s="345">
        <v>450</v>
      </c>
      <c r="W463" s="346">
        <f>IFERROR(IF(V463="",0,CEILING((V463/$H463),1)*$H463),"")</f>
        <v>454.08000000000004</v>
      </c>
      <c r="X463" s="36">
        <f>IFERROR(IF(W463=0,"",ROUNDUP(W463/H463,0)*0.01196),"")</f>
        <v>1.0285599999999999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8">
        <v>4680115880054</v>
      </c>
      <c r="E464" s="359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4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7"/>
      <c r="P464" s="367"/>
      <c r="Q464" s="367"/>
      <c r="R464" s="359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81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82"/>
      <c r="N465" s="363" t="s">
        <v>66</v>
      </c>
      <c r="O465" s="364"/>
      <c r="P465" s="364"/>
      <c r="Q465" s="364"/>
      <c r="R465" s="364"/>
      <c r="S465" s="364"/>
      <c r="T465" s="365"/>
      <c r="U465" s="37" t="s">
        <v>67</v>
      </c>
      <c r="V465" s="347">
        <f>IFERROR(V463/H463,"0")+IFERROR(V464/H464,"0")</f>
        <v>85.22727272727272</v>
      </c>
      <c r="W465" s="347">
        <f>IFERROR(W463/H463,"0")+IFERROR(W464/H464,"0")</f>
        <v>86</v>
      </c>
      <c r="X465" s="347">
        <f>IFERROR(IF(X463="",0,X463),"0")+IFERROR(IF(X464="",0,X464),"0")</f>
        <v>1.0285599999999999</v>
      </c>
      <c r="Y465" s="348"/>
      <c r="Z465" s="348"/>
    </row>
    <row r="466" spans="1:53" x14ac:dyDescent="0.2">
      <c r="A466" s="362"/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82"/>
      <c r="N466" s="363" t="s">
        <v>66</v>
      </c>
      <c r="O466" s="364"/>
      <c r="P466" s="364"/>
      <c r="Q466" s="364"/>
      <c r="R466" s="364"/>
      <c r="S466" s="364"/>
      <c r="T466" s="365"/>
      <c r="U466" s="37" t="s">
        <v>65</v>
      </c>
      <c r="V466" s="347">
        <f>IFERROR(SUM(V463:V464),"0")</f>
        <v>450</v>
      </c>
      <c r="W466" s="347">
        <f>IFERROR(SUM(W463:W464),"0")</f>
        <v>454.08000000000004</v>
      </c>
      <c r="X466" s="37"/>
      <c r="Y466" s="348"/>
      <c r="Z466" s="348"/>
    </row>
    <row r="467" spans="1:53" ht="14.25" customHeight="1" x14ac:dyDescent="0.25">
      <c r="A467" s="361" t="s">
        <v>60</v>
      </c>
      <c r="B467" s="362"/>
      <c r="C467" s="362"/>
      <c r="D467" s="362"/>
      <c r="E467" s="362"/>
      <c r="F467" s="362"/>
      <c r="G467" s="362"/>
      <c r="H467" s="362"/>
      <c r="I467" s="362"/>
      <c r="J467" s="362"/>
      <c r="K467" s="362"/>
      <c r="L467" s="362"/>
      <c r="M467" s="362"/>
      <c r="N467" s="362"/>
      <c r="O467" s="362"/>
      <c r="P467" s="362"/>
      <c r="Q467" s="362"/>
      <c r="R467" s="362"/>
      <c r="S467" s="362"/>
      <c r="T467" s="362"/>
      <c r="U467" s="362"/>
      <c r="V467" s="362"/>
      <c r="W467" s="362"/>
      <c r="X467" s="36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8">
        <v>4680115883116</v>
      </c>
      <c r="E468" s="359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7"/>
      <c r="P468" s="367"/>
      <c r="Q468" s="367"/>
      <c r="R468" s="359"/>
      <c r="S468" s="34"/>
      <c r="T468" s="34"/>
      <c r="U468" s="35" t="s">
        <v>65</v>
      </c>
      <c r="V468" s="345">
        <v>284</v>
      </c>
      <c r="W468" s="346">
        <f t="shared" ref="W468:W473" si="23">IFERROR(IF(V468="",0,CEILING((V468/$H468),1)*$H468),"")</f>
        <v>285.12</v>
      </c>
      <c r="X468" s="36">
        <f>IFERROR(IF(W468=0,"",ROUNDUP(W468/H468,0)*0.01196),"")</f>
        <v>0.64583999999999997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8">
        <v>4680115883093</v>
      </c>
      <c r="E469" s="359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4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7"/>
      <c r="P469" s="367"/>
      <c r="Q469" s="367"/>
      <c r="R469" s="359"/>
      <c r="S469" s="34"/>
      <c r="T469" s="34"/>
      <c r="U469" s="35" t="s">
        <v>65</v>
      </c>
      <c r="V469" s="345">
        <v>142</v>
      </c>
      <c r="W469" s="346">
        <f t="shared" si="23"/>
        <v>142.56</v>
      </c>
      <c r="X469" s="36">
        <f>IFERROR(IF(W469=0,"",ROUNDUP(W469/H469,0)*0.01196),"")</f>
        <v>0.32291999999999998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8">
        <v>4680115883109</v>
      </c>
      <c r="E470" s="359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7"/>
      <c r="P470" s="367"/>
      <c r="Q470" s="367"/>
      <c r="R470" s="359"/>
      <c r="S470" s="34"/>
      <c r="T470" s="34"/>
      <c r="U470" s="35" t="s">
        <v>65</v>
      </c>
      <c r="V470" s="345">
        <v>213</v>
      </c>
      <c r="W470" s="346">
        <f t="shared" si="23"/>
        <v>216.48000000000002</v>
      </c>
      <c r="X470" s="36">
        <f>IFERROR(IF(W470=0,"",ROUNDUP(W470/H470,0)*0.01196),"")</f>
        <v>0.49036000000000002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58">
        <v>4680115882072</v>
      </c>
      <c r="E471" s="359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7"/>
      <c r="P471" s="367"/>
      <c r="Q471" s="367"/>
      <c r="R471" s="359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58">
        <v>4680115882102</v>
      </c>
      <c r="E472" s="359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7"/>
      <c r="P472" s="367"/>
      <c r="Q472" s="367"/>
      <c r="R472" s="359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58">
        <v>4680115882096</v>
      </c>
      <c r="E473" s="359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7"/>
      <c r="P473" s="367"/>
      <c r="Q473" s="367"/>
      <c r="R473" s="359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81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82"/>
      <c r="N474" s="363" t="s">
        <v>66</v>
      </c>
      <c r="O474" s="364"/>
      <c r="P474" s="364"/>
      <c r="Q474" s="364"/>
      <c r="R474" s="364"/>
      <c r="S474" s="364"/>
      <c r="T474" s="365"/>
      <c r="U474" s="37" t="s">
        <v>67</v>
      </c>
      <c r="V474" s="347">
        <f>IFERROR(V468/H468,"0")+IFERROR(V469/H469,"0")+IFERROR(V470/H470,"0")+IFERROR(V471/H471,"0")+IFERROR(V472/H472,"0")+IFERROR(V473/H473,"0")</f>
        <v>121.02272727272725</v>
      </c>
      <c r="W474" s="347">
        <f>IFERROR(W468/H468,"0")+IFERROR(W469/H469,"0")+IFERROR(W470/H470,"0")+IFERROR(W471/H471,"0")+IFERROR(W472/H472,"0")+IFERROR(W473/H473,"0")</f>
        <v>122</v>
      </c>
      <c r="X474" s="347">
        <f>IFERROR(IF(X468="",0,X468),"0")+IFERROR(IF(X469="",0,X469),"0")+IFERROR(IF(X470="",0,X470),"0")+IFERROR(IF(X471="",0,X471),"0")+IFERROR(IF(X472="",0,X472),"0")+IFERROR(IF(X473="",0,X473),"0")</f>
        <v>1.45912</v>
      </c>
      <c r="Y474" s="348"/>
      <c r="Z474" s="348"/>
    </row>
    <row r="475" spans="1:53" x14ac:dyDescent="0.2">
      <c r="A475" s="362"/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82"/>
      <c r="N475" s="363" t="s">
        <v>66</v>
      </c>
      <c r="O475" s="364"/>
      <c r="P475" s="364"/>
      <c r="Q475" s="364"/>
      <c r="R475" s="364"/>
      <c r="S475" s="364"/>
      <c r="T475" s="365"/>
      <c r="U475" s="37" t="s">
        <v>65</v>
      </c>
      <c r="V475" s="347">
        <f>IFERROR(SUM(V468:V473),"0")</f>
        <v>639</v>
      </c>
      <c r="W475" s="347">
        <f>IFERROR(SUM(W468:W473),"0")</f>
        <v>644.16000000000008</v>
      </c>
      <c r="X475" s="37"/>
      <c r="Y475" s="348"/>
      <c r="Z475" s="348"/>
    </row>
    <row r="476" spans="1:53" ht="14.25" customHeight="1" x14ac:dyDescent="0.25">
      <c r="A476" s="361" t="s">
        <v>68</v>
      </c>
      <c r="B476" s="362"/>
      <c r="C476" s="362"/>
      <c r="D476" s="362"/>
      <c r="E476" s="362"/>
      <c r="F476" s="362"/>
      <c r="G476" s="362"/>
      <c r="H476" s="362"/>
      <c r="I476" s="362"/>
      <c r="J476" s="362"/>
      <c r="K476" s="362"/>
      <c r="L476" s="362"/>
      <c r="M476" s="362"/>
      <c r="N476" s="362"/>
      <c r="O476" s="362"/>
      <c r="P476" s="362"/>
      <c r="Q476" s="362"/>
      <c r="R476" s="362"/>
      <c r="S476" s="362"/>
      <c r="T476" s="362"/>
      <c r="U476" s="362"/>
      <c r="V476" s="362"/>
      <c r="W476" s="362"/>
      <c r="X476" s="36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58">
        <v>4607091383409</v>
      </c>
      <c r="E477" s="359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7"/>
      <c r="P477" s="367"/>
      <c r="Q477" s="367"/>
      <c r="R477" s="359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8">
        <v>4607091383416</v>
      </c>
      <c r="E478" s="359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6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7"/>
      <c r="P478" s="367"/>
      <c r="Q478" s="367"/>
      <c r="R478" s="359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81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82"/>
      <c r="N479" s="363" t="s">
        <v>66</v>
      </c>
      <c r="O479" s="364"/>
      <c r="P479" s="364"/>
      <c r="Q479" s="364"/>
      <c r="R479" s="364"/>
      <c r="S479" s="364"/>
      <c r="T479" s="365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82"/>
      <c r="N480" s="363" t="s">
        <v>66</v>
      </c>
      <c r="O480" s="364"/>
      <c r="P480" s="364"/>
      <c r="Q480" s="364"/>
      <c r="R480" s="364"/>
      <c r="S480" s="364"/>
      <c r="T480" s="365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394" t="s">
        <v>643</v>
      </c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  <c r="R481" s="395"/>
      <c r="S481" s="395"/>
      <c r="T481" s="395"/>
      <c r="U481" s="395"/>
      <c r="V481" s="395"/>
      <c r="W481" s="395"/>
      <c r="X481" s="395"/>
      <c r="Y481" s="48"/>
      <c r="Z481" s="48"/>
    </row>
    <row r="482" spans="1:53" ht="16.5" customHeight="1" x14ac:dyDescent="0.25">
      <c r="A482" s="387" t="s">
        <v>644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1"/>
      <c r="Z482" s="341"/>
    </row>
    <row r="483" spans="1:53" ht="14.25" customHeight="1" x14ac:dyDescent="0.25">
      <c r="A483" s="361" t="s">
        <v>108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58">
        <v>4640242181011</v>
      </c>
      <c r="E484" s="359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74" t="s">
        <v>647</v>
      </c>
      <c r="O484" s="367"/>
      <c r="P484" s="367"/>
      <c r="Q484" s="367"/>
      <c r="R484" s="359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58">
        <v>4640242180441</v>
      </c>
      <c r="E485" s="359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494" t="s">
        <v>650</v>
      </c>
      <c r="O485" s="367"/>
      <c r="P485" s="367"/>
      <c r="Q485" s="367"/>
      <c r="R485" s="359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58">
        <v>4640242180564</v>
      </c>
      <c r="E486" s="359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702" t="s">
        <v>653</v>
      </c>
      <c r="O486" s="367"/>
      <c r="P486" s="367"/>
      <c r="Q486" s="367"/>
      <c r="R486" s="359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58">
        <v>4640242180922</v>
      </c>
      <c r="E487" s="359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498" t="s">
        <v>656</v>
      </c>
      <c r="O487" s="367"/>
      <c r="P487" s="367"/>
      <c r="Q487" s="367"/>
      <c r="R487" s="359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58">
        <v>4640242180038</v>
      </c>
      <c r="E488" s="359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464" t="s">
        <v>659</v>
      </c>
      <c r="O488" s="367"/>
      <c r="P488" s="367"/>
      <c r="Q488" s="367"/>
      <c r="R488" s="359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81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82"/>
      <c r="N489" s="363" t="s">
        <v>66</v>
      </c>
      <c r="O489" s="364"/>
      <c r="P489" s="364"/>
      <c r="Q489" s="364"/>
      <c r="R489" s="364"/>
      <c r="S489" s="364"/>
      <c r="T489" s="365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82"/>
      <c r="N490" s="363" t="s">
        <v>66</v>
      </c>
      <c r="O490" s="364"/>
      <c r="P490" s="364"/>
      <c r="Q490" s="364"/>
      <c r="R490" s="364"/>
      <c r="S490" s="364"/>
      <c r="T490" s="365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61" t="s">
        <v>100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58">
        <v>4640242180526</v>
      </c>
      <c r="E492" s="359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640" t="s">
        <v>662</v>
      </c>
      <c r="O492" s="367"/>
      <c r="P492" s="367"/>
      <c r="Q492" s="367"/>
      <c r="R492" s="359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58">
        <v>4640242180519</v>
      </c>
      <c r="E493" s="359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485" t="s">
        <v>665</v>
      </c>
      <c r="O493" s="367"/>
      <c r="P493" s="367"/>
      <c r="Q493" s="367"/>
      <c r="R493" s="359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58">
        <v>4640242180090</v>
      </c>
      <c r="E494" s="359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47" t="s">
        <v>668</v>
      </c>
      <c r="O494" s="367"/>
      <c r="P494" s="367"/>
      <c r="Q494" s="367"/>
      <c r="R494" s="359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81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82"/>
      <c r="N495" s="363" t="s">
        <v>66</v>
      </c>
      <c r="O495" s="364"/>
      <c r="P495" s="364"/>
      <c r="Q495" s="364"/>
      <c r="R495" s="364"/>
      <c r="S495" s="364"/>
      <c r="T495" s="365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82"/>
      <c r="N496" s="363" t="s">
        <v>66</v>
      </c>
      <c r="O496" s="364"/>
      <c r="P496" s="364"/>
      <c r="Q496" s="364"/>
      <c r="R496" s="364"/>
      <c r="S496" s="364"/>
      <c r="T496" s="365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8">
        <v>4640242180816</v>
      </c>
      <c r="E498" s="359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486" t="s">
        <v>671</v>
      </c>
      <c r="O498" s="367"/>
      <c r="P498" s="367"/>
      <c r="Q498" s="367"/>
      <c r="R498" s="359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8">
        <v>4640242180595</v>
      </c>
      <c r="E499" s="359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0" t="s">
        <v>674</v>
      </c>
      <c r="O499" s="367"/>
      <c r="P499" s="367"/>
      <c r="Q499" s="367"/>
      <c r="R499" s="359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58">
        <v>4640242180908</v>
      </c>
      <c r="E500" s="359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3" t="s">
        <v>677</v>
      </c>
      <c r="O500" s="367"/>
      <c r="P500" s="367"/>
      <c r="Q500" s="367"/>
      <c r="R500" s="359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58">
        <v>4640242180489</v>
      </c>
      <c r="E501" s="359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09" t="s">
        <v>680</v>
      </c>
      <c r="O501" s="367"/>
      <c r="P501" s="367"/>
      <c r="Q501" s="367"/>
      <c r="R501" s="359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81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82"/>
      <c r="N502" s="363" t="s">
        <v>66</v>
      </c>
      <c r="O502" s="364"/>
      <c r="P502" s="364"/>
      <c r="Q502" s="364"/>
      <c r="R502" s="364"/>
      <c r="S502" s="364"/>
      <c r="T502" s="365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82"/>
      <c r="N503" s="363" t="s">
        <v>66</v>
      </c>
      <c r="O503" s="364"/>
      <c r="P503" s="364"/>
      <c r="Q503" s="364"/>
      <c r="R503" s="364"/>
      <c r="S503" s="364"/>
      <c r="T503" s="365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8">
        <v>4680115880870</v>
      </c>
      <c r="E505" s="359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7"/>
      <c r="P505" s="367"/>
      <c r="Q505" s="367"/>
      <c r="R505" s="359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58">
        <v>4640242180540</v>
      </c>
      <c r="E506" s="359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714" t="s">
        <v>685</v>
      </c>
      <c r="O506" s="367"/>
      <c r="P506" s="367"/>
      <c r="Q506" s="367"/>
      <c r="R506" s="359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58">
        <v>4640242181233</v>
      </c>
      <c r="E507" s="359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716" t="s">
        <v>688</v>
      </c>
      <c r="O507" s="367"/>
      <c r="P507" s="367"/>
      <c r="Q507" s="367"/>
      <c r="R507" s="359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58">
        <v>4640242180557</v>
      </c>
      <c r="E508" s="359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35" t="s">
        <v>691</v>
      </c>
      <c r="O508" s="367"/>
      <c r="P508" s="367"/>
      <c r="Q508" s="367"/>
      <c r="R508" s="359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58">
        <v>4640242181226</v>
      </c>
      <c r="E509" s="359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479" t="s">
        <v>694</v>
      </c>
      <c r="O509" s="367"/>
      <c r="P509" s="367"/>
      <c r="Q509" s="367"/>
      <c r="R509" s="359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81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82"/>
      <c r="N510" s="363" t="s">
        <v>66</v>
      </c>
      <c r="O510" s="364"/>
      <c r="P510" s="364"/>
      <c r="Q510" s="364"/>
      <c r="R510" s="364"/>
      <c r="S510" s="364"/>
      <c r="T510" s="365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82"/>
      <c r="N511" s="363" t="s">
        <v>66</v>
      </c>
      <c r="O511" s="364"/>
      <c r="P511" s="364"/>
      <c r="Q511" s="364"/>
      <c r="R511" s="364"/>
      <c r="S511" s="364"/>
      <c r="T511" s="365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654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378"/>
      <c r="N512" s="349" t="s">
        <v>695</v>
      </c>
      <c r="O512" s="350"/>
      <c r="P512" s="350"/>
      <c r="Q512" s="350"/>
      <c r="R512" s="350"/>
      <c r="S512" s="350"/>
      <c r="T512" s="35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10059.700000000001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10161.219999999999</v>
      </c>
      <c r="X512" s="37"/>
      <c r="Y512" s="348"/>
      <c r="Z512" s="348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378"/>
      <c r="N513" s="349" t="s">
        <v>696</v>
      </c>
      <c r="O513" s="350"/>
      <c r="P513" s="350"/>
      <c r="Q513" s="350"/>
      <c r="R513" s="350"/>
      <c r="S513" s="350"/>
      <c r="T513" s="35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10541.410217560218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10648.398000000003</v>
      </c>
      <c r="X513" s="37"/>
      <c r="Y513" s="348"/>
      <c r="Z513" s="348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378"/>
      <c r="N514" s="349" t="s">
        <v>697</v>
      </c>
      <c r="O514" s="350"/>
      <c r="P514" s="350"/>
      <c r="Q514" s="350"/>
      <c r="R514" s="350"/>
      <c r="S514" s="350"/>
      <c r="T514" s="35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17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17</v>
      </c>
      <c r="X514" s="37"/>
      <c r="Y514" s="348"/>
      <c r="Z514" s="348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378"/>
      <c r="N515" s="349" t="s">
        <v>699</v>
      </c>
      <c r="O515" s="350"/>
      <c r="P515" s="350"/>
      <c r="Q515" s="350"/>
      <c r="R515" s="350"/>
      <c r="S515" s="350"/>
      <c r="T515" s="351"/>
      <c r="U515" s="37" t="s">
        <v>65</v>
      </c>
      <c r="V515" s="347">
        <f>GrossWeightTotal+PalletQtyTotal*25</f>
        <v>10966.410217560218</v>
      </c>
      <c r="W515" s="347">
        <f>GrossWeightTotalR+PalletQtyTotalR*25</f>
        <v>11073.398000000003</v>
      </c>
      <c r="X515" s="37"/>
      <c r="Y515" s="348"/>
      <c r="Z515" s="348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378"/>
      <c r="N516" s="349" t="s">
        <v>700</v>
      </c>
      <c r="O516" s="350"/>
      <c r="P516" s="350"/>
      <c r="Q516" s="350"/>
      <c r="R516" s="350"/>
      <c r="S516" s="350"/>
      <c r="T516" s="35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1273.9956524956526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1288</v>
      </c>
      <c r="X516" s="37"/>
      <c r="Y516" s="348"/>
      <c r="Z516" s="348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78"/>
      <c r="N517" s="349" t="s">
        <v>701</v>
      </c>
      <c r="O517" s="350"/>
      <c r="P517" s="350"/>
      <c r="Q517" s="350"/>
      <c r="R517" s="350"/>
      <c r="S517" s="350"/>
      <c r="T517" s="35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18.649899999999999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68" t="s">
        <v>98</v>
      </c>
      <c r="D519" s="369"/>
      <c r="E519" s="369"/>
      <c r="F519" s="370"/>
      <c r="G519" s="368" t="s">
        <v>222</v>
      </c>
      <c r="H519" s="369"/>
      <c r="I519" s="369"/>
      <c r="J519" s="369"/>
      <c r="K519" s="369"/>
      <c r="L519" s="369"/>
      <c r="M519" s="369"/>
      <c r="N519" s="369"/>
      <c r="O519" s="370"/>
      <c r="P519" s="338" t="s">
        <v>457</v>
      </c>
      <c r="Q519" s="368" t="s">
        <v>461</v>
      </c>
      <c r="R519" s="370"/>
      <c r="S519" s="368" t="s">
        <v>514</v>
      </c>
      <c r="T519" s="370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487" t="s">
        <v>704</v>
      </c>
      <c r="B520" s="368" t="s">
        <v>59</v>
      </c>
      <c r="C520" s="368" t="s">
        <v>99</v>
      </c>
      <c r="D520" s="368" t="s">
        <v>107</v>
      </c>
      <c r="E520" s="368" t="s">
        <v>98</v>
      </c>
      <c r="F520" s="368" t="s">
        <v>214</v>
      </c>
      <c r="G520" s="368" t="s">
        <v>223</v>
      </c>
      <c r="H520" s="368" t="s">
        <v>230</v>
      </c>
      <c r="I520" s="368" t="s">
        <v>249</v>
      </c>
      <c r="J520" s="368" t="s">
        <v>308</v>
      </c>
      <c r="K520" s="339"/>
      <c r="L520" s="368" t="s">
        <v>329</v>
      </c>
      <c r="M520" s="368" t="s">
        <v>348</v>
      </c>
      <c r="N520" s="368" t="s">
        <v>426</v>
      </c>
      <c r="O520" s="368" t="s">
        <v>444</v>
      </c>
      <c r="P520" s="368" t="s">
        <v>458</v>
      </c>
      <c r="Q520" s="368" t="s">
        <v>462</v>
      </c>
      <c r="R520" s="368" t="s">
        <v>489</v>
      </c>
      <c r="S520" s="368" t="s">
        <v>515</v>
      </c>
      <c r="T520" s="368" t="s">
        <v>564</v>
      </c>
      <c r="U520" s="368" t="s">
        <v>588</v>
      </c>
      <c r="V520" s="368" t="s">
        <v>644</v>
      </c>
      <c r="Z520" s="52"/>
      <c r="AC520" s="339"/>
    </row>
    <row r="521" spans="1:29" ht="13.5" customHeight="1" thickBot="1" x14ac:dyDescent="0.25">
      <c r="A521" s="488"/>
      <c r="B521" s="404"/>
      <c r="C521" s="404"/>
      <c r="D521" s="404"/>
      <c r="E521" s="404"/>
      <c r="F521" s="404"/>
      <c r="G521" s="404"/>
      <c r="H521" s="404"/>
      <c r="I521" s="404"/>
      <c r="J521" s="404"/>
      <c r="K521" s="339"/>
      <c r="L521" s="404"/>
      <c r="M521" s="404"/>
      <c r="N521" s="404"/>
      <c r="O521" s="404"/>
      <c r="P521" s="404"/>
      <c r="Q521" s="404"/>
      <c r="R521" s="404"/>
      <c r="S521" s="404"/>
      <c r="T521" s="404"/>
      <c r="U521" s="404"/>
      <c r="V521" s="40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129.60000000000002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488.20000000000005</v>
      </c>
      <c r="F522" s="46">
        <f>IFERROR(W130*1,"0")+IFERROR(W131*1,"0")+IFERROR(W132*1,"0")+IFERROR(W133*1,"0")</f>
        <v>297.89999999999998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105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918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265.2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5880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42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28.92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2006.4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D260:E260"/>
    <mergeCell ref="A344:M345"/>
    <mergeCell ref="N241:R241"/>
    <mergeCell ref="N124:R124"/>
    <mergeCell ref="N92:T92"/>
    <mergeCell ref="D113:E113"/>
    <mergeCell ref="G17:G18"/>
    <mergeCell ref="N223:R223"/>
    <mergeCell ref="N201:T201"/>
    <mergeCell ref="A175:X175"/>
    <mergeCell ref="D160:E160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N200:T200"/>
    <mergeCell ref="A313:X313"/>
    <mergeCell ref="D154:E154"/>
    <mergeCell ref="A307:X307"/>
    <mergeCell ref="A85:M86"/>
    <mergeCell ref="A380:X380"/>
    <mergeCell ref="N290:R290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