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F2CE8D0-6076-4E53-B904-FE4518B02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C275" i="1" s="1"/>
  <c r="W266" i="1"/>
  <c r="A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<sst xmlns="http://schemas.openxmlformats.org/spreadsheetml/2006/main" count="964" uniqueCount="372">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</sst>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51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45369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33</v>
      </c>
      <c r="W30" s="165">
        <f>IFERROR(IF(V30="","",V30),"")</f>
        <v>33</v>
      </c>
      <c r="X30" s="37">
        <f>IFERROR(IF(V30="","",V30*0.00936),"")</f>
        <v>0.30887999999999999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10</v>
      </c>
      <c r="W31" s="165">
        <f>IFERROR(IF(V31="","",V31),"")</f>
        <v>10</v>
      </c>
      <c r="X31" s="37">
        <f>IFERROR(IF(V31="","",V31*0.00936),"")</f>
        <v>9.3600000000000003E-2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43</v>
      </c>
      <c r="W32" s="166">
        <f>IFERROR(SUM(W28:W31),"0")</f>
        <v>43</v>
      </c>
      <c r="X32" s="166">
        <f>IFERROR(IF(X28="",0,X28),"0")+IFERROR(IF(X29="",0,X29),"0")+IFERROR(IF(X30="",0,X30),"0")+IFERROR(IF(X31="",0,X31),"0")</f>
        <v>0.40248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64.5</v>
      </c>
      <c r="W33" s="166">
        <f>IFERROR(SUMPRODUCT(W28:W31*H28:H31),"0")</f>
        <v>64.5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10</v>
      </c>
      <c r="W56" s="166">
        <f>IFERROR(SUM(W50:W55),"0")</f>
        <v>10</v>
      </c>
      <c r="X56" s="166">
        <f>IFERROR(IF(X50="",0,X50),"0")+IFERROR(IF(X51="",0,X51),"0")+IFERROR(IF(X52="",0,X52),"0")+IFERROR(IF(X53="",0,X53),"0")+IFERROR(IF(X54="",0,X54),"0")+IFERROR(IF(X55="",0,X55),"0")</f>
        <v>0.155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72</v>
      </c>
      <c r="W57" s="166">
        <f>IFERROR(SUMPRODUCT(W50:W55*H50:H55),"0")</f>
        <v>72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7</v>
      </c>
      <c r="W80" s="165">
        <f t="shared" si="2"/>
        <v>7</v>
      </c>
      <c r="X80" s="37">
        <f t="shared" si="3"/>
        <v>0.12515999999999999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5</v>
      </c>
      <c r="W82" s="165">
        <f t="shared" si="2"/>
        <v>5</v>
      </c>
      <c r="X82" s="37">
        <f t="shared" si="3"/>
        <v>8.9400000000000007E-2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12</v>
      </c>
      <c r="W83" s="166">
        <f>IFERROR(SUM(W77:W82),"0")</f>
        <v>12</v>
      </c>
      <c r="X83" s="166">
        <f>IFERROR(IF(X77="",0,X77),"0")+IFERROR(IF(X78="",0,X78),"0")+IFERROR(IF(X79="",0,X79),"0")+IFERROR(IF(X80="",0,X80),"0")+IFERROR(IF(X81="",0,X81),"0")+IFERROR(IF(X82="",0,X82),"0")</f>
        <v>0.21456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43.2</v>
      </c>
      <c r="W84" s="166">
        <f>IFERROR(SUMPRODUCT(W77:W82*H77:H82),"0")</f>
        <v>43.2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5</v>
      </c>
      <c r="W87" s="165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9</v>
      </c>
      <c r="W89" s="165">
        <f>IFERROR(IF(V89="","",V89),"")</f>
        <v>9</v>
      </c>
      <c r="X89" s="37">
        <f>IFERROR(IF(V89="","",V89*0.0155),"")</f>
        <v>0.13950000000000001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14</v>
      </c>
      <c r="W90" s="166">
        <f>IFERROR(SUM(W87:W89),"0")</f>
        <v>14</v>
      </c>
      <c r="X90" s="166">
        <f>IFERROR(IF(X87="",0,X87),"0")+IFERROR(IF(X88="",0,X88),"0")+IFERROR(IF(X89="",0,X89),"0")</f>
        <v>0.18630000000000002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38.519999999999996</v>
      </c>
      <c r="W91" s="166">
        <f>IFERROR(SUMPRODUCT(W87:W89*H87:H89),"0")</f>
        <v>38.519999999999996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2</v>
      </c>
      <c r="W94" s="165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25</v>
      </c>
      <c r="W95" s="165">
        <f>IFERROR(IF(V95="","",V95),"")</f>
        <v>25</v>
      </c>
      <c r="X95" s="37">
        <f>IFERROR(IF(V95="","",V95*0.0155),"")</f>
        <v>0.38750000000000001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0</v>
      </c>
      <c r="W97" s="165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27</v>
      </c>
      <c r="W99" s="166">
        <f>IFERROR(SUM(W94:W98),"0")</f>
        <v>27</v>
      </c>
      <c r="X99" s="166">
        <f>IFERROR(IF(X94="",0,X94),"0")+IFERROR(IF(X95="",0,X95),"0")+IFERROR(IF(X96="",0,X96),"0")+IFERROR(IF(X97="",0,X97),"0")+IFERROR(IF(X98="",0,X98),"0")</f>
        <v>0.41849999999999998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193.76</v>
      </c>
      <c r="W100" s="166">
        <f>IFERROR(SUMPRODUCT(W94:W98*H94:H98),"0")</f>
        <v>193.76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22</v>
      </c>
      <c r="W103" s="165">
        <f>IFERROR(IF(V103="","",V103),"")</f>
        <v>22</v>
      </c>
      <c r="X103" s="37">
        <f>IFERROR(IF(V103="","",V103*0.01788),"")</f>
        <v>0.39335999999999999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17</v>
      </c>
      <c r="W104" s="165">
        <f>IFERROR(IF(V104="","",V104),"")</f>
        <v>17</v>
      </c>
      <c r="X104" s="37">
        <f>IFERROR(IF(V104="","",V104*0.01788),"")</f>
        <v>0.30396000000000001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39</v>
      </c>
      <c r="W105" s="166">
        <f>IFERROR(SUM(W103:W104),"0")</f>
        <v>39</v>
      </c>
      <c r="X105" s="166">
        <f>IFERROR(IF(X103="",0,X103),"0")+IFERROR(IF(X104="",0,X104),"0")</f>
        <v>0.69731999999999994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117</v>
      </c>
      <c r="W106" s="166">
        <f>IFERROR(SUMPRODUCT(W103:W104*H103:H104),"0")</f>
        <v>117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20</v>
      </c>
      <c r="W109" s="165">
        <f>IFERROR(IF(V109="","",V109),"")</f>
        <v>20</v>
      </c>
      <c r="X109" s="37">
        <f>IFERROR(IF(V109="","",V109*0.01788),"")</f>
        <v>0.35760000000000003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20</v>
      </c>
      <c r="W110" s="166">
        <f>IFERROR(SUM(W109:W109),"0")</f>
        <v>20</v>
      </c>
      <c r="X110" s="166">
        <f>IFERROR(IF(X109="",0,X109),"0")</f>
        <v>0.35760000000000003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60</v>
      </c>
      <c r="W111" s="166">
        <f>IFERROR(SUMPRODUCT(W109:W109*H109:H109),"0")</f>
        <v>60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3</v>
      </c>
      <c r="W114" s="165">
        <f>IFERROR(IF(V114="","",V114),"")</f>
        <v>3</v>
      </c>
      <c r="X114" s="37">
        <f>IFERROR(IF(V114="","",V114*0.00936),"")</f>
        <v>2.8080000000000001E-2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3</v>
      </c>
      <c r="W115" s="165">
        <f>IFERROR(IF(V115="","",V115),"")</f>
        <v>3</v>
      </c>
      <c r="X115" s="37">
        <f>IFERROR(IF(V115="","",V115*0.00936),"")</f>
        <v>2.8080000000000001E-2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8</v>
      </c>
      <c r="W116" s="165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14</v>
      </c>
      <c r="W118" s="166">
        <f>IFERROR(SUM(W114:W117),"0")</f>
        <v>14</v>
      </c>
      <c r="X118" s="166">
        <f>IFERROR(IF(X114="",0,X114),"0")+IFERROR(IF(X115="",0,X115),"0")+IFERROR(IF(X116="",0,X116),"0")+IFERROR(IF(X117="",0,X117),"0")</f>
        <v>0.19919999999999999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42</v>
      </c>
      <c r="W119" s="166">
        <f>IFERROR(SUMPRODUCT(W114:W117*H114:H117),"0")</f>
        <v>42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72</v>
      </c>
      <c r="W146" s="165">
        <f>IFERROR(IF(V146="","",V146),"")</f>
        <v>72</v>
      </c>
      <c r="X146" s="37">
        <f>IFERROR(IF(V146="","",V146*0.00866),"")</f>
        <v>0.62351999999999996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72</v>
      </c>
      <c r="W148" s="166">
        <f>IFERROR(SUM(W144:W147),"0")</f>
        <v>72</v>
      </c>
      <c r="X148" s="166">
        <f>IFERROR(IF(X144="",0,X144),"0")+IFERROR(IF(X145="",0,X145),"0")+IFERROR(IF(X146="",0,X146),"0")+IFERROR(IF(X147="",0,X147),"0")</f>
        <v>0.62351999999999996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360</v>
      </c>
      <c r="W149" s="166">
        <f>IFERROR(SUMPRODUCT(W144:W147*H144:H147),"0")</f>
        <v>360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25</v>
      </c>
      <c r="W158" s="165">
        <f>IFERROR(IF(V158="","",V158),"")</f>
        <v>25</v>
      </c>
      <c r="X158" s="37">
        <f>IFERROR(IF(V158="","",V158*0.01788),"")</f>
        <v>0.44700000000000001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5</v>
      </c>
      <c r="W159" s="165">
        <f>IFERROR(IF(V159="","",V159),"")</f>
        <v>5</v>
      </c>
      <c r="X159" s="37">
        <f>IFERROR(IF(V159="","",V159*0.01788),"")</f>
        <v>8.9400000000000007E-2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30</v>
      </c>
      <c r="W160" s="166">
        <f>IFERROR(SUM(W158:W159),"0")</f>
        <v>30</v>
      </c>
      <c r="X160" s="166">
        <f>IFERROR(IF(X158="",0,X158),"0")+IFERROR(IF(X159="",0,X159),"0")</f>
        <v>0.53639999999999999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90</v>
      </c>
      <c r="W161" s="166">
        <f>IFERROR(SUMPRODUCT(W158:W159*H158:H159),"0")</f>
        <v>90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20</v>
      </c>
      <c r="W188" s="165">
        <f>IFERROR(IF(V188="","",V188),"")</f>
        <v>20</v>
      </c>
      <c r="X188" s="37">
        <f>IFERROR(IF(V188="","",V188*0.0155),"")</f>
        <v>0.31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20</v>
      </c>
      <c r="W191" s="166">
        <f>IFERROR(SUM(W188:W190),"0")</f>
        <v>20</v>
      </c>
      <c r="X191" s="166">
        <f>IFERROR(IF(X188="",0,X188),"0")+IFERROR(IF(X189="",0,X189),"0")+IFERROR(IF(X190="",0,X190),"0")</f>
        <v>0.31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112</v>
      </c>
      <c r="W192" s="166">
        <f>IFERROR(SUMPRODUCT(W188:W190*H188:H190),"0")</f>
        <v>112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60</v>
      </c>
      <c r="W242" s="165">
        <f>IFERROR(IF(V242="","",V242),"")</f>
        <v>60</v>
      </c>
      <c r="X242" s="37">
        <f>IFERROR(IF(V242="","",V242*0.0155),"")</f>
        <v>0.92999999999999994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60</v>
      </c>
      <c r="W244" s="166">
        <f>IFERROR(SUM(W240:W243),"0")</f>
        <v>60</v>
      </c>
      <c r="X244" s="166">
        <f>IFERROR(IF(X240="",0,X240),"0")+IFERROR(IF(X241="",0,X241),"0")+IFERROR(IF(X242="",0,X242),"0")+IFERROR(IF(X243="",0,X243),"0")</f>
        <v>0.92999999999999994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300</v>
      </c>
      <c r="W245" s="166">
        <f>IFERROR(SUMPRODUCT(W240:W243*H240:H243),"0")</f>
        <v>300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27</v>
      </c>
      <c r="W249" s="165">
        <f t="shared" si="4"/>
        <v>27</v>
      </c>
      <c r="X249" s="37">
        <f>IFERROR(IF(V249="","",V249*0.00936),"")</f>
        <v>0.25272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5</v>
      </c>
      <c r="W251" s="165">
        <f t="shared" si="4"/>
        <v>5</v>
      </c>
      <c r="X251" s="37">
        <f>IFERROR(IF(V251="","",V251*0.00936),"")</f>
        <v>4.6800000000000001E-2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81</v>
      </c>
      <c r="W253" s="165">
        <f t="shared" si="4"/>
        <v>81</v>
      </c>
      <c r="X253" s="37">
        <f>IFERROR(IF(V253="","",V253*0.00936),"")</f>
        <v>0.75816000000000006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18</v>
      </c>
      <c r="W254" s="165">
        <f t="shared" si="4"/>
        <v>18</v>
      </c>
      <c r="X254" s="37">
        <f>IFERROR(IF(V254="","",V254*0.0155),"")</f>
        <v>0.27900000000000003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131</v>
      </c>
      <c r="W260" s="166">
        <f>IFERROR(SUM(W247:W259),"0")</f>
        <v>131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1.3366799999999999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517.1</v>
      </c>
      <c r="W261" s="166">
        <f>IFERROR(SUMPRODUCT(W247:W259*H247:H259),"0")</f>
        <v>517.1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2010.08</v>
      </c>
      <c r="W262" s="166">
        <f>IFERROR(W24+W33+W41+W47+W57+W63+W68+W74+W84+W91+W100+W106+W111+W119+W124+W130+W135+W141+W149+W154+W161+W166+W171+W178+W185+W192+W200+W205+W211+W217+W223+W228+W234+W238+W245+W261,"0")</f>
        <v>2010.08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2173.0022000000004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2173.0022000000004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6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2323.0022000000004</v>
      </c>
      <c r="W265" s="166">
        <f>GrossWeightTotalR+PalletQtyTotalR*25</f>
        <v>2323.0022000000004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492</v>
      </c>
      <c r="W266" s="166">
        <f>IFERROR(W23+W32+W40+W46+W56+W62+W67+W73+W83+W90+W99+W105+W110+W118+W123+W129+W134+W140+W148+W153+W160+W165+W170+W177+W184+W191+W199+W204+W210+W216+W222+W227+W233+W237+W244+W260,"0")</f>
        <v>492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6.3675599999999992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64.5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72</v>
      </c>
      <c r="G272" s="47">
        <f>IFERROR(V60*H60,"0")+IFERROR(V61*H61,"0")</f>
        <v>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43.2</v>
      </c>
      <c r="K272" s="47">
        <f>IFERROR(V87*H87,"0")+IFERROR(V88*H88,"0")+IFERROR(V89*H89,"0")</f>
        <v>38.519999999999996</v>
      </c>
      <c r="L272" s="47">
        <f>IFERROR(V94*H94,"0")+IFERROR(V95*H95,"0")+IFERROR(V96*H96,"0")+IFERROR(V97*H97,"0")+IFERROR(V98*H98,"0")</f>
        <v>193.76</v>
      </c>
      <c r="M272" s="47">
        <f>IFERROR(V103*H103,"0")+IFERROR(V104*H104,"0")</f>
        <v>117</v>
      </c>
      <c r="N272" s="47">
        <f>IFERROR(V109*H109,"0")</f>
        <v>60</v>
      </c>
      <c r="O272" s="47">
        <f>IFERROR(V114*H114,"0")+IFERROR(V115*H115,"0")+IFERROR(V116*H116,"0")+IFERROR(V117*H117,"0")</f>
        <v>42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360</v>
      </c>
      <c r="U272" s="47">
        <f>IFERROR(V158*H158,"0")+IFERROR(V159*H159,"0")</f>
        <v>90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112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817.09999999999991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737.76</v>
      </c>
      <c r="B275" s="61">
        <f>SUMPRODUCT(--(BA:BA="ПГП"),--(U:U="кор"),H:H,W:W)+SUMPRODUCT(--(BA:BA="ПГП"),--(U:U="кг"),W:W)</f>
        <v>1272.32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