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63AB76E-6EA7-4BFA-B29D-6866878065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1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X237" i="1"/>
  <c r="V237" i="1"/>
  <c r="X236" i="1"/>
  <c r="W236" i="1"/>
  <c r="W238" i="1" s="1"/>
  <c r="V234" i="1"/>
  <c r="W233" i="1"/>
  <c r="V233" i="1"/>
  <c r="X232" i="1"/>
  <c r="X233" i="1" s="1"/>
  <c r="W232" i="1"/>
  <c r="W234" i="1" s="1"/>
  <c r="V228" i="1"/>
  <c r="X227" i="1"/>
  <c r="V227" i="1"/>
  <c r="X226" i="1"/>
  <c r="W226" i="1"/>
  <c r="W228" i="1" s="1"/>
  <c r="N226" i="1"/>
  <c r="V223" i="1"/>
  <c r="X222" i="1"/>
  <c r="V222" i="1"/>
  <c r="X221" i="1"/>
  <c r="W221" i="1"/>
  <c r="W223" i="1" s="1"/>
  <c r="N221" i="1"/>
  <c r="V217" i="1"/>
  <c r="X216" i="1"/>
  <c r="V216" i="1"/>
  <c r="X215" i="1"/>
  <c r="W215" i="1"/>
  <c r="W217" i="1" s="1"/>
  <c r="N215" i="1"/>
  <c r="V211" i="1"/>
  <c r="V210" i="1"/>
  <c r="X209" i="1"/>
  <c r="W209" i="1"/>
  <c r="W211" i="1" s="1"/>
  <c r="N209" i="1"/>
  <c r="X208" i="1"/>
  <c r="X210" i="1" s="1"/>
  <c r="W208" i="1"/>
  <c r="W210" i="1" s="1"/>
  <c r="N208" i="1"/>
  <c r="V205" i="1"/>
  <c r="W204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X199" i="1" s="1"/>
  <c r="W195" i="1"/>
  <c r="W199" i="1" s="1"/>
  <c r="N195" i="1"/>
  <c r="V192" i="1"/>
  <c r="V191" i="1"/>
  <c r="X190" i="1"/>
  <c r="W190" i="1"/>
  <c r="N190" i="1"/>
  <c r="X189" i="1"/>
  <c r="X191" i="1" s="1"/>
  <c r="W189" i="1"/>
  <c r="N189" i="1"/>
  <c r="X188" i="1"/>
  <c r="W188" i="1"/>
  <c r="W192" i="1" s="1"/>
  <c r="N188" i="1"/>
  <c r="V185" i="1"/>
  <c r="V184" i="1"/>
  <c r="X183" i="1"/>
  <c r="W183" i="1"/>
  <c r="W185" i="1" s="1"/>
  <c r="N183" i="1"/>
  <c r="X182" i="1"/>
  <c r="X184" i="1" s="1"/>
  <c r="W182" i="1"/>
  <c r="W184" i="1" s="1"/>
  <c r="N182" i="1"/>
  <c r="V178" i="1"/>
  <c r="V177" i="1"/>
  <c r="X176" i="1"/>
  <c r="W176" i="1"/>
  <c r="N176" i="1"/>
  <c r="X175" i="1"/>
  <c r="W175" i="1"/>
  <c r="W177" i="1" s="1"/>
  <c r="N175" i="1"/>
  <c r="X174" i="1"/>
  <c r="X177" i="1" s="1"/>
  <c r="W174" i="1"/>
  <c r="W178" i="1" s="1"/>
  <c r="N174" i="1"/>
  <c r="V171" i="1"/>
  <c r="W170" i="1"/>
  <c r="V170" i="1"/>
  <c r="X169" i="1"/>
  <c r="X170" i="1" s="1"/>
  <c r="W169" i="1"/>
  <c r="W171" i="1" s="1"/>
  <c r="N169" i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0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X148" i="1" s="1"/>
  <c r="W144" i="1"/>
  <c r="W148" i="1" s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29" i="1" s="1"/>
  <c r="N127" i="1"/>
  <c r="V124" i="1"/>
  <c r="X123" i="1"/>
  <c r="V123" i="1"/>
  <c r="X122" i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W83" i="1" s="1"/>
  <c r="N77" i="1"/>
  <c r="V74" i="1"/>
  <c r="V73" i="1"/>
  <c r="X72" i="1"/>
  <c r="W72" i="1"/>
  <c r="N72" i="1"/>
  <c r="X71" i="1"/>
  <c r="X73" i="1" s="1"/>
  <c r="W71" i="1"/>
  <c r="W73" i="1" s="1"/>
  <c r="N71" i="1"/>
  <c r="V68" i="1"/>
  <c r="X67" i="1"/>
  <c r="V67" i="1"/>
  <c r="X66" i="1"/>
  <c r="W66" i="1"/>
  <c r="W68" i="1" s="1"/>
  <c r="N66" i="1"/>
  <c r="V63" i="1"/>
  <c r="V62" i="1"/>
  <c r="X61" i="1"/>
  <c r="W61" i="1"/>
  <c r="W63" i="1" s="1"/>
  <c r="N61" i="1"/>
  <c r="X60" i="1"/>
  <c r="X62" i="1" s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2" i="1" s="1"/>
  <c r="N28" i="1"/>
  <c r="V24" i="1"/>
  <c r="V262" i="1" s="1"/>
  <c r="X23" i="1"/>
  <c r="X267" i="1" s="1"/>
  <c r="V23" i="1"/>
  <c r="V266" i="1" s="1"/>
  <c r="X22" i="1"/>
  <c r="W22" i="1"/>
  <c r="W264" i="1" s="1"/>
  <c r="N22" i="1"/>
  <c r="H10" i="1"/>
  <c r="A9" i="1"/>
  <c r="A10" i="1" s="1"/>
  <c r="D7" i="1"/>
  <c r="O6" i="1"/>
  <c r="N2" i="1"/>
  <c r="F9" i="1" l="1"/>
  <c r="J9" i="1"/>
  <c r="F10" i="1"/>
  <c r="W23" i="1"/>
  <c r="W33" i="1"/>
  <c r="W57" i="1"/>
  <c r="W67" i="1"/>
  <c r="W74" i="1"/>
  <c r="W90" i="1"/>
  <c r="W99" i="1"/>
  <c r="W106" i="1"/>
  <c r="W123" i="1"/>
  <c r="W130" i="1"/>
  <c r="W149" i="1"/>
  <c r="W161" i="1"/>
  <c r="W191" i="1"/>
  <c r="W200" i="1"/>
  <c r="W216" i="1"/>
  <c r="W222" i="1"/>
  <c r="W227" i="1"/>
  <c r="W237" i="1"/>
  <c r="W260" i="1"/>
  <c r="H9" i="1"/>
  <c r="W24" i="1"/>
  <c r="W263" i="1"/>
  <c r="W265" i="1" s="1"/>
  <c r="W266" i="1" l="1"/>
  <c r="W262" i="1"/>
  <c r="A275" i="1" s="1"/>
  <c r="C275" i="1"/>
  <c r="B275" i="1" l="1"/>
</calcChain>
</file>

<file path=xl/sharedStrings.xml><?xml version="1.0" encoding="utf-8"?>
<sst xmlns="http://schemas.openxmlformats.org/spreadsheetml/2006/main" count="964" uniqueCount="372">
  <si>
    <t xml:space="preserve">  БЛАНК ЗАКАЗА </t>
  </si>
  <si>
    <t>ЗПФ</t>
  </si>
  <si>
    <t>на отгрузку продукции с ООО Трейд-Сервис с</t>
  </si>
  <si>
    <t>14.03.2024</t>
  </si>
  <si>
    <t>бланк создан</t>
  </si>
  <si>
    <t>13.03.2024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</si>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</sst>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A244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4" t="s">
        <v>0</v>
      </c>
      <c r="E1" s="235"/>
      <c r="F1" s="235"/>
      <c r="G1" s="13" t="s">
        <v>1</v>
      </c>
      <c r="H1" s="234" t="s">
        <v>2</v>
      </c>
      <c r="I1" s="235"/>
      <c r="J1" s="235"/>
      <c r="K1" s="235"/>
      <c r="L1" s="235"/>
      <c r="M1" s="235"/>
      <c r="N1" s="235"/>
      <c r="O1" s="235"/>
      <c r="P1" s="350" t="s">
        <v>3</v>
      </c>
      <c r="Q1" s="235"/>
      <c r="R1" s="23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50" t="s">
        <v>8</v>
      </c>
      <c r="B5" s="199"/>
      <c r="C5" s="200"/>
      <c r="D5" s="185"/>
      <c r="E5" s="187"/>
      <c r="F5" s="330" t="s">
        <v>9</v>
      </c>
      <c r="G5" s="200"/>
      <c r="H5" s="185"/>
      <c r="I5" s="186"/>
      <c r="J5" s="186"/>
      <c r="K5" s="186"/>
      <c r="L5" s="187"/>
      <c r="N5" s="25" t="s">
        <v>10</v>
      </c>
      <c r="O5" s="302">
        <v>45369</v>
      </c>
      <c r="P5" s="226"/>
      <c r="R5" s="342" t="s">
        <v>11</v>
      </c>
      <c r="S5" s="207"/>
      <c r="T5" s="266" t="s">
        <v>12</v>
      </c>
      <c r="U5" s="226"/>
      <c r="Z5" s="52"/>
      <c r="AA5" s="52"/>
      <c r="AB5" s="52"/>
    </row>
    <row r="6" spans="1:29" s="162" customFormat="1" ht="24" customHeight="1" x14ac:dyDescent="0.2">
      <c r="A6" s="250" t="s">
        <v>13</v>
      </c>
      <c r="B6" s="199"/>
      <c r="C6" s="200"/>
      <c r="D6" s="315" t="s">
        <v>14</v>
      </c>
      <c r="E6" s="316"/>
      <c r="F6" s="316"/>
      <c r="G6" s="316"/>
      <c r="H6" s="316"/>
      <c r="I6" s="316"/>
      <c r="J6" s="316"/>
      <c r="K6" s="316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Понедельник</v>
      </c>
      <c r="P6" s="170"/>
      <c r="R6" s="206" t="s">
        <v>16</v>
      </c>
      <c r="S6" s="207"/>
      <c r="T6" s="269" t="s">
        <v>17</v>
      </c>
      <c r="U6" s="197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3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3"/>
      <c r="S7" s="207"/>
      <c r="T7" s="270"/>
      <c r="U7" s="271"/>
      <c r="Z7" s="52"/>
      <c r="AA7" s="52"/>
      <c r="AB7" s="52"/>
    </row>
    <row r="8" spans="1:29" s="162" customFormat="1" ht="25.5" customHeight="1" x14ac:dyDescent="0.2">
      <c r="A8" s="344" t="s">
        <v>18</v>
      </c>
      <c r="B8" s="175"/>
      <c r="C8" s="176"/>
      <c r="D8" s="228"/>
      <c r="E8" s="229"/>
      <c r="F8" s="229"/>
      <c r="G8" s="229"/>
      <c r="H8" s="229"/>
      <c r="I8" s="229"/>
      <c r="J8" s="229"/>
      <c r="K8" s="229"/>
      <c r="L8" s="230"/>
      <c r="N8" s="25" t="s">
        <v>19</v>
      </c>
      <c r="O8" s="225">
        <v>0.33333333333333331</v>
      </c>
      <c r="P8" s="226"/>
      <c r="R8" s="173"/>
      <c r="S8" s="207"/>
      <c r="T8" s="270"/>
      <c r="U8" s="271"/>
      <c r="Z8" s="52"/>
      <c r="AA8" s="52"/>
      <c r="AB8" s="52"/>
    </row>
    <row r="9" spans="1:29" s="162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7"/>
      <c r="E9" s="180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9" t="str">
        <f>IF(AND($A$9="Тип доверенности/получателя при получении в адресе перегруза:",$D$9="Разовая доверенность"),"Введите ФИО","")</f>
        <v/>
      </c>
      <c r="I9" s="180"/>
      <c r="J9" s="1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0"/>
      <c r="L9" s="180"/>
      <c r="N9" s="27" t="s">
        <v>20</v>
      </c>
      <c r="O9" s="302"/>
      <c r="P9" s="226"/>
      <c r="R9" s="173"/>
      <c r="S9" s="207"/>
      <c r="T9" s="272"/>
      <c r="U9" s="273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7"/>
      <c r="E10" s="180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6" t="str">
        <f>IFERROR(VLOOKUP($D$10,Proxy,2,FALSE),"")</f>
        <v/>
      </c>
      <c r="I10" s="173"/>
      <c r="J10" s="173"/>
      <c r="K10" s="173"/>
      <c r="L10" s="173"/>
      <c r="N10" s="27" t="s">
        <v>21</v>
      </c>
      <c r="O10" s="225"/>
      <c r="P10" s="226"/>
      <c r="S10" s="25" t="s">
        <v>22</v>
      </c>
      <c r="T10" s="196" t="s">
        <v>23</v>
      </c>
      <c r="U10" s="197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5"/>
      <c r="P11" s="226"/>
      <c r="S11" s="25" t="s">
        <v>26</v>
      </c>
      <c r="T11" s="317" t="s">
        <v>27</v>
      </c>
      <c r="U11" s="318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28" t="s">
        <v>28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200"/>
      <c r="N12" s="25" t="s">
        <v>29</v>
      </c>
      <c r="O12" s="312"/>
      <c r="P12" s="284"/>
      <c r="Q12" s="24"/>
      <c r="S12" s="25"/>
      <c r="T12" s="235"/>
      <c r="U12" s="173"/>
      <c r="Z12" s="52"/>
      <c r="AA12" s="52"/>
      <c r="AB12" s="52"/>
    </row>
    <row r="13" spans="1:29" s="162" customFormat="1" ht="23.25" customHeight="1" x14ac:dyDescent="0.2">
      <c r="A13" s="328" t="s">
        <v>30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27"/>
      <c r="N13" s="27" t="s">
        <v>31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28" t="s">
        <v>32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20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1" t="s">
        <v>33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200"/>
      <c r="N15" s="263" t="s">
        <v>34</v>
      </c>
      <c r="O15" s="235"/>
      <c r="P15" s="235"/>
      <c r="Q15" s="235"/>
      <c r="R15" s="23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35</v>
      </c>
      <c r="B17" s="191" t="s">
        <v>36</v>
      </c>
      <c r="C17" s="256" t="s">
        <v>37</v>
      </c>
      <c r="D17" s="191" t="s">
        <v>38</v>
      </c>
      <c r="E17" s="238"/>
      <c r="F17" s="191" t="s">
        <v>39</v>
      </c>
      <c r="G17" s="191" t="s">
        <v>40</v>
      </c>
      <c r="H17" s="191" t="s">
        <v>41</v>
      </c>
      <c r="I17" s="191" t="s">
        <v>42</v>
      </c>
      <c r="J17" s="191" t="s">
        <v>43</v>
      </c>
      <c r="K17" s="191" t="s">
        <v>44</v>
      </c>
      <c r="L17" s="191" t="s">
        <v>45</v>
      </c>
      <c r="M17" s="191" t="s">
        <v>46</v>
      </c>
      <c r="N17" s="191" t="s">
        <v>47</v>
      </c>
      <c r="O17" s="237"/>
      <c r="P17" s="237"/>
      <c r="Q17" s="237"/>
      <c r="R17" s="238"/>
      <c r="S17" s="343" t="s">
        <v>48</v>
      </c>
      <c r="T17" s="200"/>
      <c r="U17" s="191" t="s">
        <v>49</v>
      </c>
      <c r="V17" s="191" t="s">
        <v>50</v>
      </c>
      <c r="W17" s="202" t="s">
        <v>51</v>
      </c>
      <c r="X17" s="191" t="s">
        <v>52</v>
      </c>
      <c r="Y17" s="214" t="s">
        <v>53</v>
      </c>
      <c r="Z17" s="214" t="s">
        <v>54</v>
      </c>
      <c r="AA17" s="214" t="s">
        <v>55</v>
      </c>
      <c r="AB17" s="215"/>
      <c r="AC17" s="216"/>
      <c r="AD17" s="251"/>
      <c r="BA17" s="210" t="s">
        <v>56</v>
      </c>
    </row>
    <row r="18" spans="1:53" ht="14.25" customHeight="1" x14ac:dyDescent="0.2">
      <c r="A18" s="192"/>
      <c r="B18" s="192"/>
      <c r="C18" s="192"/>
      <c r="D18" s="239"/>
      <c r="E18" s="241"/>
      <c r="F18" s="192"/>
      <c r="G18" s="192"/>
      <c r="H18" s="192"/>
      <c r="I18" s="192"/>
      <c r="J18" s="192"/>
      <c r="K18" s="192"/>
      <c r="L18" s="192"/>
      <c r="M18" s="192"/>
      <c r="N18" s="239"/>
      <c r="O18" s="240"/>
      <c r="P18" s="240"/>
      <c r="Q18" s="240"/>
      <c r="R18" s="241"/>
      <c r="S18" s="161" t="s">
        <v>57</v>
      </c>
      <c r="T18" s="161" t="s">
        <v>58</v>
      </c>
      <c r="U18" s="192"/>
      <c r="V18" s="192"/>
      <c r="W18" s="203"/>
      <c r="X18" s="192"/>
      <c r="Y18" s="304"/>
      <c r="Z18" s="304"/>
      <c r="AA18" s="217"/>
      <c r="AB18" s="218"/>
      <c r="AC18" s="219"/>
      <c r="AD18" s="252"/>
      <c r="BA18" s="173"/>
    </row>
    <row r="19" spans="1:53" ht="27.75" customHeight="1" x14ac:dyDescent="0.2">
      <c r="A19" s="212" t="s">
        <v>59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72" t="s">
        <v>59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60"/>
      <c r="Z20" s="160"/>
    </row>
    <row r="21" spans="1:53" ht="14.25" customHeight="1" x14ac:dyDescent="0.25">
      <c r="A21" s="205" t="s">
        <v>60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9"/>
      <c r="Z21" s="159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0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9"/>
      <c r="P22" s="169"/>
      <c r="Q22" s="169"/>
      <c r="R22" s="170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7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8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8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12" t="s">
        <v>68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72" t="s">
        <v>69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60"/>
      <c r="Z26" s="160"/>
    </row>
    <row r="27" spans="1:53" ht="14.25" customHeight="1" x14ac:dyDescent="0.25">
      <c r="A27" s="205" t="s">
        <v>70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9"/>
      <c r="Z27" s="159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0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35"/>
      <c r="T28" s="35"/>
      <c r="U28" s="36" t="s">
        <v>65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0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35"/>
      <c r="T29" s="35"/>
      <c r="U29" s="36" t="s">
        <v>65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0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35"/>
      <c r="T30" s="35"/>
      <c r="U30" s="36" t="s">
        <v>65</v>
      </c>
      <c r="V30" s="164">
        <v>0</v>
      </c>
      <c r="W30" s="165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0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35"/>
      <c r="T31" s="35"/>
      <c r="U31" s="36" t="s">
        <v>65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7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8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66">
        <f>IFERROR(SUM(V28:V31),"0")</f>
        <v>0</v>
      </c>
      <c r="W32" s="166">
        <f>IFERROR(SUM(W28:W31),"0")</f>
        <v>0</v>
      </c>
      <c r="X32" s="166">
        <f>IFERROR(IF(X28="",0,X28),"0")+IFERROR(IF(X29="",0,X29),"0")+IFERROR(IF(X30="",0,X30),"0")+IFERROR(IF(X31="",0,X31),"0")</f>
        <v>0</v>
      </c>
      <c r="Y32" s="167"/>
      <c r="Z32" s="167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8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66">
        <f>IFERROR(SUMPRODUCT(V28:V31*H28:H31),"0")</f>
        <v>0</v>
      </c>
      <c r="W33" s="166">
        <f>IFERROR(SUMPRODUCT(W28:W31*H28:H31),"0")</f>
        <v>0</v>
      </c>
      <c r="X33" s="38"/>
      <c r="Y33" s="167"/>
      <c r="Z33" s="167"/>
    </row>
    <row r="34" spans="1:53" ht="16.5" customHeight="1" x14ac:dyDescent="0.25">
      <c r="A34" s="172" t="s">
        <v>81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60"/>
      <c r="Z34" s="160"/>
    </row>
    <row r="35" spans="1:53" ht="14.25" customHeight="1" x14ac:dyDescent="0.25">
      <c r="A35" s="205" t="s">
        <v>60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9"/>
      <c r="Z35" s="159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0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0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6" t="s">
        <v>86</v>
      </c>
      <c r="O37" s="169"/>
      <c r="P37" s="169"/>
      <c r="Q37" s="169"/>
      <c r="R37" s="170"/>
      <c r="S37" s="35"/>
      <c r="T37" s="35"/>
      <c r="U37" s="36" t="s">
        <v>65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0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0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35"/>
      <c r="T39" s="35"/>
      <c r="U39" s="36" t="s">
        <v>65</v>
      </c>
      <c r="V39" s="164">
        <v>100</v>
      </c>
      <c r="W39" s="165">
        <f>IFERROR(IF(V39="","",V39),"")</f>
        <v>100</v>
      </c>
      <c r="X39" s="37">
        <f>IFERROR(IF(V39="","",V39*0.0155),"")</f>
        <v>1.55</v>
      </c>
      <c r="Y39" s="57"/>
      <c r="Z39" s="58"/>
      <c r="AD39" s="62"/>
      <c r="BA39" s="71" t="s">
        <v>1</v>
      </c>
    </row>
    <row r="40" spans="1:53" x14ac:dyDescent="0.2">
      <c r="A40" s="177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66">
        <f>IFERROR(SUM(V36:V39),"0")</f>
        <v>100</v>
      </c>
      <c r="W40" s="166">
        <f>IFERROR(SUM(W36:W39),"0")</f>
        <v>100</v>
      </c>
      <c r="X40" s="166">
        <f>IFERROR(IF(X36="",0,X36),"0")+IFERROR(IF(X37="",0,X37),"0")+IFERROR(IF(X38="",0,X38),"0")+IFERROR(IF(X39="",0,X39),"0")</f>
        <v>1.55</v>
      </c>
      <c r="Y40" s="167"/>
      <c r="Z40" s="167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8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66">
        <f>IFERROR(SUMPRODUCT(V36:V39*H36:H39),"0")</f>
        <v>600</v>
      </c>
      <c r="W41" s="166">
        <f>IFERROR(SUMPRODUCT(W36:W39*H36:H39),"0")</f>
        <v>600</v>
      </c>
      <c r="X41" s="38"/>
      <c r="Y41" s="167"/>
      <c r="Z41" s="167"/>
    </row>
    <row r="42" spans="1:53" ht="16.5" customHeight="1" x14ac:dyDescent="0.25">
      <c r="A42" s="172" t="s">
        <v>91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60"/>
      <c r="Z42" s="160"/>
    </row>
    <row r="43" spans="1:53" ht="14.25" customHeight="1" x14ac:dyDescent="0.25">
      <c r="A43" s="205" t="s">
        <v>92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9"/>
      <c r="Z43" s="159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0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9"/>
      <c r="P44" s="169"/>
      <c r="Q44" s="169"/>
      <c r="R44" s="170"/>
      <c r="S44" s="35"/>
      <c r="T44" s="35"/>
      <c r="U44" s="36" t="s">
        <v>65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0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35"/>
      <c r="T45" s="35"/>
      <c r="U45" s="36" t="s">
        <v>65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7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8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66">
        <f>IFERROR(SUM(V44:V45),"0")</f>
        <v>0</v>
      </c>
      <c r="W46" s="166">
        <f>IFERROR(SUM(W44:W45),"0")</f>
        <v>0</v>
      </c>
      <c r="X46" s="166">
        <f>IFERROR(IF(X44="",0,X44),"0")+IFERROR(IF(X45="",0,X45),"0")</f>
        <v>0</v>
      </c>
      <c r="Y46" s="167"/>
      <c r="Z46" s="167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8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66">
        <f>IFERROR(SUMPRODUCT(V44:V45*H44:H45),"0")</f>
        <v>0</v>
      </c>
      <c r="W47" s="166">
        <f>IFERROR(SUMPRODUCT(W44:W45*H44:H45),"0")</f>
        <v>0</v>
      </c>
      <c r="X47" s="38"/>
      <c r="Y47" s="167"/>
      <c r="Z47" s="167"/>
    </row>
    <row r="48" spans="1:53" ht="16.5" customHeight="1" x14ac:dyDescent="0.25">
      <c r="A48" s="172" t="s">
        <v>98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60"/>
      <c r="Z48" s="160"/>
    </row>
    <row r="49" spans="1:53" ht="14.25" customHeight="1" x14ac:dyDescent="0.25">
      <c r="A49" s="205" t="s">
        <v>60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9"/>
      <c r="Z49" s="159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0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9"/>
      <c r="P50" s="169"/>
      <c r="Q50" s="169"/>
      <c r="R50" s="170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0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9"/>
      <c r="P51" s="169"/>
      <c r="Q51" s="169"/>
      <c r="R51" s="170"/>
      <c r="S51" s="35"/>
      <c r="T51" s="35"/>
      <c r="U51" s="36" t="s">
        <v>65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0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9"/>
      <c r="P52" s="169"/>
      <c r="Q52" s="169"/>
      <c r="R52" s="170"/>
      <c r="S52" s="35"/>
      <c r="T52" s="35"/>
      <c r="U52" s="36" t="s">
        <v>65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0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9"/>
      <c r="P53" s="169"/>
      <c r="Q53" s="169"/>
      <c r="R53" s="170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0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9"/>
      <c r="P54" s="169"/>
      <c r="Q54" s="169"/>
      <c r="R54" s="170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0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9"/>
      <c r="P55" s="169"/>
      <c r="Q55" s="169"/>
      <c r="R55" s="170"/>
      <c r="S55" s="35"/>
      <c r="T55" s="35"/>
      <c r="U55" s="36" t="s">
        <v>65</v>
      </c>
      <c r="V55" s="164">
        <v>0</v>
      </c>
      <c r="W55" s="165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77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8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66">
        <f>IFERROR(SUM(V50:V55),"0")</f>
        <v>0</v>
      </c>
      <c r="W56" s="166">
        <f>IFERROR(SUM(W50:W55),"0")</f>
        <v>0</v>
      </c>
      <c r="X56" s="166">
        <f>IFERROR(IF(X50="",0,X50),"0")+IFERROR(IF(X51="",0,X51),"0")+IFERROR(IF(X52="",0,X52),"0")+IFERROR(IF(X53="",0,X53),"0")+IFERROR(IF(X54="",0,X54),"0")+IFERROR(IF(X55="",0,X55),"0")</f>
        <v>0</v>
      </c>
      <c r="Y56" s="167"/>
      <c r="Z56" s="167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8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66">
        <f>IFERROR(SUMPRODUCT(V50:V55*H50:H55),"0")</f>
        <v>0</v>
      </c>
      <c r="W57" s="166">
        <f>IFERROR(SUMPRODUCT(W50:W55*H50:H55),"0")</f>
        <v>0</v>
      </c>
      <c r="X57" s="38"/>
      <c r="Y57" s="167"/>
      <c r="Z57" s="167"/>
    </row>
    <row r="58" spans="1:53" ht="16.5" customHeight="1" x14ac:dyDescent="0.25">
      <c r="A58" s="172" t="s">
        <v>111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60"/>
      <c r="Z58" s="160"/>
    </row>
    <row r="59" spans="1:53" ht="14.25" customHeight="1" x14ac:dyDescent="0.25">
      <c r="A59" s="205" t="s">
        <v>60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9"/>
      <c r="Z59" s="159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0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9"/>
      <c r="P60" s="169"/>
      <c r="Q60" s="169"/>
      <c r="R60" s="170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0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9"/>
      <c r="P61" s="169"/>
      <c r="Q61" s="169"/>
      <c r="R61" s="170"/>
      <c r="S61" s="35"/>
      <c r="T61" s="35"/>
      <c r="U61" s="36" t="s">
        <v>65</v>
      </c>
      <c r="V61" s="164">
        <v>100</v>
      </c>
      <c r="W61" s="165">
        <f>IFERROR(IF(V61="","",V61),"")</f>
        <v>100</v>
      </c>
      <c r="X61" s="37">
        <f>IFERROR(IF(V61="","",V61*0.00866),"")</f>
        <v>0.86599999999999988</v>
      </c>
      <c r="Y61" s="57"/>
      <c r="Z61" s="58"/>
      <c r="AD61" s="62"/>
      <c r="BA61" s="81" t="s">
        <v>1</v>
      </c>
    </row>
    <row r="62" spans="1:53" x14ac:dyDescent="0.2">
      <c r="A62" s="177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8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66">
        <f>IFERROR(SUM(V60:V61),"0")</f>
        <v>100</v>
      </c>
      <c r="W62" s="166">
        <f>IFERROR(SUM(W60:W61),"0")</f>
        <v>100</v>
      </c>
      <c r="X62" s="166">
        <f>IFERROR(IF(X60="",0,X60),"0")+IFERROR(IF(X61="",0,X61),"0")</f>
        <v>0.86599999999999988</v>
      </c>
      <c r="Y62" s="167"/>
      <c r="Z62" s="167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8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66">
        <f>IFERROR(SUMPRODUCT(V60:V61*H60:H61),"0")</f>
        <v>500</v>
      </c>
      <c r="W63" s="166">
        <f>IFERROR(SUMPRODUCT(W60:W61*H60:H61),"0")</f>
        <v>500</v>
      </c>
      <c r="X63" s="38"/>
      <c r="Y63" s="167"/>
      <c r="Z63" s="167"/>
    </row>
    <row r="64" spans="1:53" ht="16.5" customHeight="1" x14ac:dyDescent="0.25">
      <c r="A64" s="172" t="s">
        <v>117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60"/>
      <c r="Z64" s="160"/>
    </row>
    <row r="65" spans="1:53" ht="14.25" customHeight="1" x14ac:dyDescent="0.25">
      <c r="A65" s="205" t="s">
        <v>118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9"/>
      <c r="Z65" s="159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0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35"/>
      <c r="T66" s="35"/>
      <c r="U66" s="36" t="s">
        <v>65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7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8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8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customHeight="1" x14ac:dyDescent="0.25">
      <c r="A69" s="172" t="s">
        <v>121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60"/>
      <c r="Z69" s="160"/>
    </row>
    <row r="70" spans="1:53" ht="14.25" customHeight="1" x14ac:dyDescent="0.25">
      <c r="A70" s="205" t="s">
        <v>122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9"/>
      <c r="Z70" s="159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0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35"/>
      <c r="T71" s="35"/>
      <c r="U71" s="36" t="s">
        <v>65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0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35"/>
      <c r="T72" s="35"/>
      <c r="U72" s="36" t="s">
        <v>65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7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8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8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customHeight="1" x14ac:dyDescent="0.25">
      <c r="A75" s="172" t="s">
        <v>127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60"/>
      <c r="Z75" s="160"/>
    </row>
    <row r="76" spans="1:53" ht="14.25" customHeight="1" x14ac:dyDescent="0.25">
      <c r="A76" s="205" t="s">
        <v>118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9"/>
      <c r="Z76" s="159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0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35"/>
      <c r="T77" s="35"/>
      <c r="U77" s="36" t="s">
        <v>65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0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35"/>
      <c r="T78" s="35"/>
      <c r="U78" s="36" t="s">
        <v>65</v>
      </c>
      <c r="V78" s="164">
        <v>0</v>
      </c>
      <c r="W78" s="165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0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35"/>
      <c r="T79" s="35"/>
      <c r="U79" s="36" t="s">
        <v>65</v>
      </c>
      <c r="V79" s="164">
        <v>0</v>
      </c>
      <c r="W79" s="165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0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35"/>
      <c r="T80" s="35"/>
      <c r="U80" s="36" t="s">
        <v>65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0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35"/>
      <c r="T81" s="35"/>
      <c r="U81" s="36" t="s">
        <v>65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0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35"/>
      <c r="T82" s="35"/>
      <c r="U82" s="36" t="s">
        <v>65</v>
      </c>
      <c r="V82" s="164">
        <v>0</v>
      </c>
      <c r="W82" s="165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77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8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66">
        <f>IFERROR(SUM(V77:V82),"0")</f>
        <v>0</v>
      </c>
      <c r="W83" s="166">
        <f>IFERROR(SUM(W77:W82),"0")</f>
        <v>0</v>
      </c>
      <c r="X83" s="166">
        <f>IFERROR(IF(X77="",0,X77),"0")+IFERROR(IF(X78="",0,X78),"0")+IFERROR(IF(X79="",0,X79),"0")+IFERROR(IF(X80="",0,X80),"0")+IFERROR(IF(X81="",0,X81),"0")+IFERROR(IF(X82="",0,X82),"0")</f>
        <v>0</v>
      </c>
      <c r="Y83" s="167"/>
      <c r="Z83" s="167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8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66">
        <f>IFERROR(SUMPRODUCT(V77:V82*H77:H82),"0")</f>
        <v>0</v>
      </c>
      <c r="W84" s="166">
        <f>IFERROR(SUMPRODUCT(W77:W82*H77:H82),"0")</f>
        <v>0</v>
      </c>
      <c r="X84" s="38"/>
      <c r="Y84" s="167"/>
      <c r="Z84" s="167"/>
    </row>
    <row r="85" spans="1:53" ht="16.5" customHeight="1" x14ac:dyDescent="0.25">
      <c r="A85" s="172" t="s">
        <v>140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60"/>
      <c r="Z85" s="160"/>
    </row>
    <row r="86" spans="1:53" ht="14.25" customHeight="1" x14ac:dyDescent="0.25">
      <c r="A86" s="205" t="s">
        <v>140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9"/>
      <c r="Z86" s="159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0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35"/>
      <c r="T87" s="35"/>
      <c r="U87" s="36" t="s">
        <v>65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0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35"/>
      <c r="T88" s="35"/>
      <c r="U88" s="36" t="s">
        <v>65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0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35"/>
      <c r="T89" s="35"/>
      <c r="U89" s="36" t="s">
        <v>65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7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8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8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customHeight="1" x14ac:dyDescent="0.25">
      <c r="A92" s="172" t="s">
        <v>147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60"/>
      <c r="Z92" s="160"/>
    </row>
    <row r="93" spans="1:53" ht="14.25" customHeight="1" x14ac:dyDescent="0.25">
      <c r="A93" s="205" t="s">
        <v>60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0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9"/>
      <c r="P94" s="169"/>
      <c r="Q94" s="169"/>
      <c r="R94" s="170"/>
      <c r="S94" s="35"/>
      <c r="T94" s="35"/>
      <c r="U94" s="36" t="s">
        <v>65</v>
      </c>
      <c r="V94" s="164">
        <v>0</v>
      </c>
      <c r="W94" s="165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0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9"/>
      <c r="P95" s="169"/>
      <c r="Q95" s="169"/>
      <c r="R95" s="170"/>
      <c r="S95" s="35"/>
      <c r="T95" s="35"/>
      <c r="U95" s="36" t="s">
        <v>65</v>
      </c>
      <c r="V95" s="164">
        <v>125</v>
      </c>
      <c r="W95" s="165">
        <f>IFERROR(IF(V95="","",V95),"")</f>
        <v>125</v>
      </c>
      <c r="X95" s="37">
        <f>IFERROR(IF(V95="","",V95*0.0155),"")</f>
        <v>1.9375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0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9"/>
      <c r="P96" s="169"/>
      <c r="Q96" s="169"/>
      <c r="R96" s="170"/>
      <c r="S96" s="35"/>
      <c r="T96" s="35"/>
      <c r="U96" s="36" t="s">
        <v>65</v>
      </c>
      <c r="V96" s="164">
        <v>0</v>
      </c>
      <c r="W96" s="165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0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9"/>
      <c r="P97" s="169"/>
      <c r="Q97" s="169"/>
      <c r="R97" s="170"/>
      <c r="S97" s="35"/>
      <c r="T97" s="35"/>
      <c r="U97" s="36" t="s">
        <v>65</v>
      </c>
      <c r="V97" s="164">
        <v>0</v>
      </c>
      <c r="W97" s="165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0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69"/>
      <c r="P98" s="169"/>
      <c r="Q98" s="169"/>
      <c r="R98" s="170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7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8"/>
      <c r="N99" s="174" t="s">
        <v>66</v>
      </c>
      <c r="O99" s="175"/>
      <c r="P99" s="175"/>
      <c r="Q99" s="175"/>
      <c r="R99" s="175"/>
      <c r="S99" s="175"/>
      <c r="T99" s="176"/>
      <c r="U99" s="38" t="s">
        <v>65</v>
      </c>
      <c r="V99" s="166">
        <f>IFERROR(SUM(V94:V98),"0")</f>
        <v>125</v>
      </c>
      <c r="W99" s="166">
        <f>IFERROR(SUM(W94:W98),"0")</f>
        <v>125</v>
      </c>
      <c r="X99" s="166">
        <f>IFERROR(IF(X94="",0,X94),"0")+IFERROR(IF(X95="",0,X95),"0")+IFERROR(IF(X96="",0,X96),"0")+IFERROR(IF(X97="",0,X97),"0")+IFERROR(IF(X98="",0,X98),"0")</f>
        <v>1.9375</v>
      </c>
      <c r="Y99" s="167"/>
      <c r="Z99" s="167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8"/>
      <c r="N100" s="174" t="s">
        <v>66</v>
      </c>
      <c r="O100" s="175"/>
      <c r="P100" s="175"/>
      <c r="Q100" s="175"/>
      <c r="R100" s="175"/>
      <c r="S100" s="175"/>
      <c r="T100" s="176"/>
      <c r="U100" s="38" t="s">
        <v>67</v>
      </c>
      <c r="V100" s="166">
        <f>IFERROR(SUMPRODUCT(V94:V98*H94:H98),"0")</f>
        <v>900</v>
      </c>
      <c r="W100" s="166">
        <f>IFERROR(SUMPRODUCT(W94:W98*H94:H98),"0")</f>
        <v>900</v>
      </c>
      <c r="X100" s="38"/>
      <c r="Y100" s="167"/>
      <c r="Z100" s="167"/>
    </row>
    <row r="101" spans="1:53" ht="16.5" customHeight="1" x14ac:dyDescent="0.25">
      <c r="A101" s="172" t="s">
        <v>158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60"/>
      <c r="Z101" s="160"/>
    </row>
    <row r="102" spans="1:53" ht="14.25" customHeight="1" x14ac:dyDescent="0.25">
      <c r="A102" s="205" t="s">
        <v>118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0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35"/>
      <c r="T103" s="35"/>
      <c r="U103" s="36" t="s">
        <v>65</v>
      </c>
      <c r="V103" s="164">
        <v>0</v>
      </c>
      <c r="W103" s="165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0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35"/>
      <c r="T104" s="35"/>
      <c r="U104" s="36" t="s">
        <v>65</v>
      </c>
      <c r="V104" s="164">
        <v>0</v>
      </c>
      <c r="W104" s="165">
        <f>IFERROR(IF(V104="","",V104),"")</f>
        <v>0</v>
      </c>
      <c r="X104" s="37">
        <f>IFERROR(IF(V104="","",V104*0.01788),"")</f>
        <v>0</v>
      </c>
      <c r="Y104" s="57"/>
      <c r="Z104" s="58"/>
      <c r="AD104" s="62"/>
      <c r="BA104" s="100" t="s">
        <v>74</v>
      </c>
    </row>
    <row r="105" spans="1:53" x14ac:dyDescent="0.2">
      <c r="A105" s="177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8"/>
      <c r="N105" s="174" t="s">
        <v>66</v>
      </c>
      <c r="O105" s="175"/>
      <c r="P105" s="175"/>
      <c r="Q105" s="175"/>
      <c r="R105" s="175"/>
      <c r="S105" s="175"/>
      <c r="T105" s="176"/>
      <c r="U105" s="38" t="s">
        <v>65</v>
      </c>
      <c r="V105" s="166">
        <f>IFERROR(SUM(V103:V104),"0")</f>
        <v>0</v>
      </c>
      <c r="W105" s="166">
        <f>IFERROR(SUM(W103:W104),"0")</f>
        <v>0</v>
      </c>
      <c r="X105" s="166">
        <f>IFERROR(IF(X103="",0,X103),"0")+IFERROR(IF(X104="",0,X104),"0")</f>
        <v>0</v>
      </c>
      <c r="Y105" s="167"/>
      <c r="Z105" s="167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8"/>
      <c r="N106" s="174" t="s">
        <v>66</v>
      </c>
      <c r="O106" s="175"/>
      <c r="P106" s="175"/>
      <c r="Q106" s="175"/>
      <c r="R106" s="175"/>
      <c r="S106" s="175"/>
      <c r="T106" s="176"/>
      <c r="U106" s="38" t="s">
        <v>67</v>
      </c>
      <c r="V106" s="166">
        <f>IFERROR(SUMPRODUCT(V103:V104*H103:H104),"0")</f>
        <v>0</v>
      </c>
      <c r="W106" s="166">
        <f>IFERROR(SUMPRODUCT(W103:W104*H103:H104),"0")</f>
        <v>0</v>
      </c>
      <c r="X106" s="38"/>
      <c r="Y106" s="167"/>
      <c r="Z106" s="167"/>
    </row>
    <row r="107" spans="1:53" ht="16.5" customHeight="1" x14ac:dyDescent="0.25">
      <c r="A107" s="172" t="s">
        <v>163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60"/>
      <c r="Z107" s="160"/>
    </row>
    <row r="108" spans="1:53" ht="14.25" customHeight="1" x14ac:dyDescent="0.25">
      <c r="A108" s="205" t="s">
        <v>118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0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35"/>
      <c r="T109" s="35"/>
      <c r="U109" s="36" t="s">
        <v>65</v>
      </c>
      <c r="V109" s="164">
        <v>0</v>
      </c>
      <c r="W109" s="165">
        <f>IFERROR(IF(V109="","",V109),"")</f>
        <v>0</v>
      </c>
      <c r="X109" s="37">
        <f>IFERROR(IF(V109="","",V109*0.01788),"")</f>
        <v>0</v>
      </c>
      <c r="Y109" s="57"/>
      <c r="Z109" s="58"/>
      <c r="AD109" s="62"/>
      <c r="BA109" s="101" t="s">
        <v>74</v>
      </c>
    </row>
    <row r="110" spans="1:53" x14ac:dyDescent="0.2">
      <c r="A110" s="177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8"/>
      <c r="N110" s="174" t="s">
        <v>66</v>
      </c>
      <c r="O110" s="175"/>
      <c r="P110" s="175"/>
      <c r="Q110" s="175"/>
      <c r="R110" s="175"/>
      <c r="S110" s="175"/>
      <c r="T110" s="176"/>
      <c r="U110" s="38" t="s">
        <v>65</v>
      </c>
      <c r="V110" s="166">
        <f>IFERROR(SUM(V109:V109),"0")</f>
        <v>0</v>
      </c>
      <c r="W110" s="166">
        <f>IFERROR(SUM(W109:W109),"0")</f>
        <v>0</v>
      </c>
      <c r="X110" s="166">
        <f>IFERROR(IF(X109="",0,X109),"0")</f>
        <v>0</v>
      </c>
      <c r="Y110" s="167"/>
      <c r="Z110" s="167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8"/>
      <c r="N111" s="174" t="s">
        <v>66</v>
      </c>
      <c r="O111" s="175"/>
      <c r="P111" s="175"/>
      <c r="Q111" s="175"/>
      <c r="R111" s="175"/>
      <c r="S111" s="175"/>
      <c r="T111" s="176"/>
      <c r="U111" s="38" t="s">
        <v>67</v>
      </c>
      <c r="V111" s="166">
        <f>IFERROR(SUMPRODUCT(V109:V109*H109:H109),"0")</f>
        <v>0</v>
      </c>
      <c r="W111" s="166">
        <f>IFERROR(SUMPRODUCT(W109:W109*H109:H109),"0")</f>
        <v>0</v>
      </c>
      <c r="X111" s="38"/>
      <c r="Y111" s="167"/>
      <c r="Z111" s="167"/>
    </row>
    <row r="112" spans="1:53" ht="16.5" customHeight="1" x14ac:dyDescent="0.25">
      <c r="A112" s="172" t="s">
        <v>166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60"/>
      <c r="Z112" s="160"/>
    </row>
    <row r="113" spans="1:53" ht="14.25" customHeight="1" x14ac:dyDescent="0.25">
      <c r="A113" s="205" t="s">
        <v>118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9"/>
      <c r="Z113" s="159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0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0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8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69"/>
      <c r="P115" s="169"/>
      <c r="Q115" s="169"/>
      <c r="R115" s="170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0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69"/>
      <c r="P116" s="169"/>
      <c r="Q116" s="169"/>
      <c r="R116" s="170"/>
      <c r="S116" s="35"/>
      <c r="T116" s="35"/>
      <c r="U116" s="36" t="s">
        <v>65</v>
      </c>
      <c r="V116" s="164">
        <v>0</v>
      </c>
      <c r="W116" s="165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0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69"/>
      <c r="P117" s="169"/>
      <c r="Q117" s="169"/>
      <c r="R117" s="170"/>
      <c r="S117" s="35"/>
      <c r="T117" s="35"/>
      <c r="U117" s="36" t="s">
        <v>65</v>
      </c>
      <c r="V117" s="164">
        <v>0</v>
      </c>
      <c r="W117" s="165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x14ac:dyDescent="0.2">
      <c r="A118" s="177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8"/>
      <c r="N118" s="174" t="s">
        <v>66</v>
      </c>
      <c r="O118" s="175"/>
      <c r="P118" s="175"/>
      <c r="Q118" s="175"/>
      <c r="R118" s="175"/>
      <c r="S118" s="175"/>
      <c r="T118" s="176"/>
      <c r="U118" s="38" t="s">
        <v>65</v>
      </c>
      <c r="V118" s="166">
        <f>IFERROR(SUM(V114:V117),"0")</f>
        <v>0</v>
      </c>
      <c r="W118" s="166">
        <f>IFERROR(SUM(W114:W117),"0")</f>
        <v>0</v>
      </c>
      <c r="X118" s="166">
        <f>IFERROR(IF(X114="",0,X114),"0")+IFERROR(IF(X115="",0,X115),"0")+IFERROR(IF(X116="",0,X116),"0")+IFERROR(IF(X117="",0,X117),"0")</f>
        <v>0</v>
      </c>
      <c r="Y118" s="167"/>
      <c r="Z118" s="167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8"/>
      <c r="N119" s="174" t="s">
        <v>66</v>
      </c>
      <c r="O119" s="175"/>
      <c r="P119" s="175"/>
      <c r="Q119" s="175"/>
      <c r="R119" s="175"/>
      <c r="S119" s="175"/>
      <c r="T119" s="176"/>
      <c r="U119" s="38" t="s">
        <v>67</v>
      </c>
      <c r="V119" s="166">
        <f>IFERROR(SUMPRODUCT(V114:V117*H114:H117),"0")</f>
        <v>0</v>
      </c>
      <c r="W119" s="166">
        <f>IFERROR(SUMPRODUCT(W114:W117*H114:H117),"0")</f>
        <v>0</v>
      </c>
      <c r="X119" s="38"/>
      <c r="Y119" s="167"/>
      <c r="Z119" s="167"/>
    </row>
    <row r="120" spans="1:53" ht="16.5" customHeight="1" x14ac:dyDescent="0.25">
      <c r="A120" s="172" t="s">
        <v>176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60"/>
      <c r="Z120" s="160"/>
    </row>
    <row r="121" spans="1:53" ht="14.25" customHeight="1" x14ac:dyDescent="0.25">
      <c r="A121" s="205" t="s">
        <v>118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9"/>
      <c r="Z121" s="159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0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35"/>
      <c r="T122" s="35"/>
      <c r="U122" s="36" t="s">
        <v>65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77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8"/>
      <c r="N123" s="174" t="s">
        <v>66</v>
      </c>
      <c r="O123" s="175"/>
      <c r="P123" s="175"/>
      <c r="Q123" s="175"/>
      <c r="R123" s="175"/>
      <c r="S123" s="175"/>
      <c r="T123" s="176"/>
      <c r="U123" s="38" t="s">
        <v>65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8"/>
      <c r="N124" s="174" t="s">
        <v>66</v>
      </c>
      <c r="O124" s="175"/>
      <c r="P124" s="175"/>
      <c r="Q124" s="175"/>
      <c r="R124" s="175"/>
      <c r="S124" s="175"/>
      <c r="T124" s="176"/>
      <c r="U124" s="38" t="s">
        <v>67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customHeight="1" x14ac:dyDescent="0.25">
      <c r="A125" s="172" t="s">
        <v>179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60"/>
      <c r="Z125" s="160"/>
    </row>
    <row r="126" spans="1:53" ht="14.25" customHeight="1" x14ac:dyDescent="0.25">
      <c r="A126" s="205" t="s">
        <v>180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9"/>
      <c r="Z126" s="159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0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0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7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8"/>
      <c r="N129" s="174" t="s">
        <v>66</v>
      </c>
      <c r="O129" s="175"/>
      <c r="P129" s="175"/>
      <c r="Q129" s="175"/>
      <c r="R129" s="175"/>
      <c r="S129" s="175"/>
      <c r="T129" s="176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8"/>
      <c r="N130" s="174" t="s">
        <v>66</v>
      </c>
      <c r="O130" s="175"/>
      <c r="P130" s="175"/>
      <c r="Q130" s="175"/>
      <c r="R130" s="175"/>
      <c r="S130" s="175"/>
      <c r="T130" s="176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customHeight="1" x14ac:dyDescent="0.25">
      <c r="A131" s="172" t="s">
        <v>187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60"/>
      <c r="Z131" s="160"/>
    </row>
    <row r="132" spans="1:53" ht="14.25" customHeight="1" x14ac:dyDescent="0.25">
      <c r="A132" s="205" t="s">
        <v>118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9"/>
      <c r="Z132" s="159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0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7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8"/>
      <c r="N134" s="174" t="s">
        <v>66</v>
      </c>
      <c r="O134" s="175"/>
      <c r="P134" s="175"/>
      <c r="Q134" s="175"/>
      <c r="R134" s="175"/>
      <c r="S134" s="175"/>
      <c r="T134" s="176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8"/>
      <c r="N135" s="174" t="s">
        <v>66</v>
      </c>
      <c r="O135" s="175"/>
      <c r="P135" s="175"/>
      <c r="Q135" s="175"/>
      <c r="R135" s="175"/>
      <c r="S135" s="175"/>
      <c r="T135" s="176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12" t="s">
        <v>190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72" t="s">
        <v>191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60"/>
      <c r="Z137" s="160"/>
    </row>
    <row r="138" spans="1:53" ht="14.25" customHeight="1" x14ac:dyDescent="0.25">
      <c r="A138" s="205" t="s">
        <v>180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9"/>
      <c r="Z138" s="159"/>
    </row>
    <row r="139" spans="1:53" ht="16.5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0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77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8"/>
      <c r="N140" s="174" t="s">
        <v>66</v>
      </c>
      <c r="O140" s="175"/>
      <c r="P140" s="175"/>
      <c r="Q140" s="175"/>
      <c r="R140" s="175"/>
      <c r="S140" s="175"/>
      <c r="T140" s="176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8"/>
      <c r="N141" s="174" t="s">
        <v>66</v>
      </c>
      <c r="O141" s="175"/>
      <c r="P141" s="175"/>
      <c r="Q141" s="175"/>
      <c r="R141" s="175"/>
      <c r="S141" s="175"/>
      <c r="T141" s="176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72" t="s">
        <v>194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60"/>
      <c r="Z142" s="160"/>
    </row>
    <row r="143" spans="1:53" ht="14.25" customHeight="1" x14ac:dyDescent="0.25">
      <c r="A143" s="205" t="s">
        <v>60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9"/>
      <c r="Z143" s="159"/>
    </row>
    <row r="144" spans="1:53" ht="16.5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0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68" t="s">
        <v>197</v>
      </c>
      <c r="O144" s="169"/>
      <c r="P144" s="169"/>
      <c r="Q144" s="169"/>
      <c r="R144" s="170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0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5" t="s">
        <v>200</v>
      </c>
      <c r="O145" s="169"/>
      <c r="P145" s="169"/>
      <c r="Q145" s="169"/>
      <c r="R145" s="170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0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35"/>
      <c r="T146" s="35"/>
      <c r="U146" s="36" t="s">
        <v>65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0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01" t="s">
        <v>205</v>
      </c>
      <c r="O147" s="169"/>
      <c r="P147" s="169"/>
      <c r="Q147" s="169"/>
      <c r="R147" s="170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7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8"/>
      <c r="N148" s="174" t="s">
        <v>66</v>
      </c>
      <c r="O148" s="175"/>
      <c r="P148" s="175"/>
      <c r="Q148" s="175"/>
      <c r="R148" s="175"/>
      <c r="S148" s="175"/>
      <c r="T148" s="176"/>
      <c r="U148" s="38" t="s">
        <v>65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8"/>
      <c r="N149" s="174" t="s">
        <v>66</v>
      </c>
      <c r="O149" s="175"/>
      <c r="P149" s="175"/>
      <c r="Q149" s="175"/>
      <c r="R149" s="175"/>
      <c r="S149" s="175"/>
      <c r="T149" s="176"/>
      <c r="U149" s="38" t="s">
        <v>67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customHeight="1" x14ac:dyDescent="0.25">
      <c r="A150" s="205" t="s">
        <v>206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9"/>
      <c r="Z150" s="159"/>
    </row>
    <row r="151" spans="1:53" ht="27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0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0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7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8"/>
      <c r="N153" s="174" t="s">
        <v>66</v>
      </c>
      <c r="O153" s="175"/>
      <c r="P153" s="175"/>
      <c r="Q153" s="175"/>
      <c r="R153" s="175"/>
      <c r="S153" s="175"/>
      <c r="T153" s="176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8"/>
      <c r="N154" s="174" t="s">
        <v>66</v>
      </c>
      <c r="O154" s="175"/>
      <c r="P154" s="175"/>
      <c r="Q154" s="175"/>
      <c r="R154" s="175"/>
      <c r="S154" s="175"/>
      <c r="T154" s="176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12" t="s">
        <v>211</v>
      </c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49"/>
      <c r="Z155" s="49"/>
    </row>
    <row r="156" spans="1:53" ht="16.5" customHeight="1" x14ac:dyDescent="0.25">
      <c r="A156" s="172" t="s">
        <v>212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60"/>
      <c r="Z156" s="160"/>
    </row>
    <row r="157" spans="1:53" ht="14.25" customHeight="1" x14ac:dyDescent="0.25">
      <c r="A157" s="205" t="s">
        <v>70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0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35"/>
      <c r="T158" s="35"/>
      <c r="U158" s="36" t="s">
        <v>65</v>
      </c>
      <c r="V158" s="164">
        <v>0</v>
      </c>
      <c r="W158" s="165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0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35"/>
      <c r="T159" s="35"/>
      <c r="U159" s="36" t="s">
        <v>65</v>
      </c>
      <c r="V159" s="164">
        <v>0</v>
      </c>
      <c r="W159" s="165">
        <f>IFERROR(IF(V159="","",V159),"")</f>
        <v>0</v>
      </c>
      <c r="X159" s="37">
        <f>IFERROR(IF(V159="","",V159*0.01788),"")</f>
        <v>0</v>
      </c>
      <c r="Y159" s="57"/>
      <c r="Z159" s="58"/>
      <c r="AD159" s="62"/>
      <c r="BA159" s="118" t="s">
        <v>74</v>
      </c>
    </row>
    <row r="160" spans="1:53" x14ac:dyDescent="0.2">
      <c r="A160" s="177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8"/>
      <c r="N160" s="174" t="s">
        <v>66</v>
      </c>
      <c r="O160" s="175"/>
      <c r="P160" s="175"/>
      <c r="Q160" s="175"/>
      <c r="R160" s="175"/>
      <c r="S160" s="175"/>
      <c r="T160" s="176"/>
      <c r="U160" s="38" t="s">
        <v>65</v>
      </c>
      <c r="V160" s="166">
        <f>IFERROR(SUM(V158:V159),"0")</f>
        <v>0</v>
      </c>
      <c r="W160" s="166">
        <f>IFERROR(SUM(W158:W159),"0")</f>
        <v>0</v>
      </c>
      <c r="X160" s="166">
        <f>IFERROR(IF(X158="",0,X158),"0")+IFERROR(IF(X159="",0,X159),"0")</f>
        <v>0</v>
      </c>
      <c r="Y160" s="167"/>
      <c r="Z160" s="167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8"/>
      <c r="N161" s="174" t="s">
        <v>66</v>
      </c>
      <c r="O161" s="175"/>
      <c r="P161" s="175"/>
      <c r="Q161" s="175"/>
      <c r="R161" s="175"/>
      <c r="S161" s="175"/>
      <c r="T161" s="176"/>
      <c r="U161" s="38" t="s">
        <v>67</v>
      </c>
      <c r="V161" s="166">
        <f>IFERROR(SUMPRODUCT(V158:V159*H158:H159),"0")</f>
        <v>0</v>
      </c>
      <c r="W161" s="166">
        <f>IFERROR(SUMPRODUCT(W158:W159*H158:H159),"0")</f>
        <v>0</v>
      </c>
      <c r="X161" s="38"/>
      <c r="Y161" s="167"/>
      <c r="Z161" s="167"/>
    </row>
    <row r="162" spans="1:53" ht="16.5" customHeight="1" x14ac:dyDescent="0.25">
      <c r="A162" s="172" t="s">
        <v>217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60"/>
      <c r="Z162" s="160"/>
    </row>
    <row r="163" spans="1:53" ht="14.25" customHeight="1" x14ac:dyDescent="0.25">
      <c r="A163" s="205" t="s">
        <v>217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9"/>
      <c r="Z163" s="159"/>
    </row>
    <row r="164" spans="1:53" ht="27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0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77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8"/>
      <c r="N165" s="174" t="s">
        <v>66</v>
      </c>
      <c r="O165" s="175"/>
      <c r="P165" s="175"/>
      <c r="Q165" s="175"/>
      <c r="R165" s="175"/>
      <c r="S165" s="175"/>
      <c r="T165" s="176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8"/>
      <c r="N166" s="174" t="s">
        <v>66</v>
      </c>
      <c r="O166" s="175"/>
      <c r="P166" s="175"/>
      <c r="Q166" s="175"/>
      <c r="R166" s="175"/>
      <c r="S166" s="175"/>
      <c r="T166" s="176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customHeight="1" x14ac:dyDescent="0.25">
      <c r="A167" s="172" t="s">
        <v>211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60"/>
      <c r="Z167" s="160"/>
    </row>
    <row r="168" spans="1:53" ht="14.25" customHeight="1" x14ac:dyDescent="0.25">
      <c r="A168" s="205" t="s">
        <v>220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9"/>
      <c r="Z168" s="159"/>
    </row>
    <row r="169" spans="1:53" ht="27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0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69"/>
      <c r="P169" s="169"/>
      <c r="Q169" s="169"/>
      <c r="R169" s="170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x14ac:dyDescent="0.2">
      <c r="A170" s="177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8"/>
      <c r="N170" s="174" t="s">
        <v>66</v>
      </c>
      <c r="O170" s="175"/>
      <c r="P170" s="175"/>
      <c r="Q170" s="175"/>
      <c r="R170" s="175"/>
      <c r="S170" s="175"/>
      <c r="T170" s="176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8"/>
      <c r="N171" s="174" t="s">
        <v>66</v>
      </c>
      <c r="O171" s="175"/>
      <c r="P171" s="175"/>
      <c r="Q171" s="175"/>
      <c r="R171" s="175"/>
      <c r="S171" s="175"/>
      <c r="T171" s="176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72" t="s">
        <v>225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60"/>
      <c r="Z172" s="160"/>
    </row>
    <row r="173" spans="1:53" ht="14.25" customHeight="1" x14ac:dyDescent="0.25">
      <c r="A173" s="205" t="s">
        <v>70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9"/>
      <c r="Z173" s="159"/>
    </row>
    <row r="174" spans="1:53" ht="16.5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0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9"/>
      <c r="P174" s="169"/>
      <c r="Q174" s="169"/>
      <c r="R174" s="170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0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9"/>
      <c r="P175" s="169"/>
      <c r="Q175" s="169"/>
      <c r="R175" s="170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0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69"/>
      <c r="P176" s="169"/>
      <c r="Q176" s="169"/>
      <c r="R176" s="170"/>
      <c r="S176" s="35"/>
      <c r="T176" s="35"/>
      <c r="U176" s="36" t="s">
        <v>65</v>
      </c>
      <c r="V176" s="164">
        <v>0</v>
      </c>
      <c r="W176" s="165">
        <f>IFERROR(IF(V176="","",V176),"")</f>
        <v>0</v>
      </c>
      <c r="X176" s="37">
        <f>IFERROR(IF(V176="","",V176*0.01788),"")</f>
        <v>0</v>
      </c>
      <c r="Y176" s="57"/>
      <c r="Z176" s="58"/>
      <c r="AD176" s="62"/>
      <c r="BA176" s="123" t="s">
        <v>74</v>
      </c>
    </row>
    <row r="177" spans="1:53" x14ac:dyDescent="0.2">
      <c r="A177" s="177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8"/>
      <c r="N177" s="174" t="s">
        <v>66</v>
      </c>
      <c r="O177" s="175"/>
      <c r="P177" s="175"/>
      <c r="Q177" s="175"/>
      <c r="R177" s="175"/>
      <c r="S177" s="175"/>
      <c r="T177" s="176"/>
      <c r="U177" s="38" t="s">
        <v>65</v>
      </c>
      <c r="V177" s="166">
        <f>IFERROR(SUM(V174:V176),"0")</f>
        <v>0</v>
      </c>
      <c r="W177" s="166">
        <f>IFERROR(SUM(W174:W176),"0")</f>
        <v>0</v>
      </c>
      <c r="X177" s="166">
        <f>IFERROR(IF(X174="",0,X174),"0")+IFERROR(IF(X175="",0,X175),"0")+IFERROR(IF(X176="",0,X176),"0")</f>
        <v>0</v>
      </c>
      <c r="Y177" s="167"/>
      <c r="Z177" s="167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8"/>
      <c r="N178" s="174" t="s">
        <v>66</v>
      </c>
      <c r="O178" s="175"/>
      <c r="P178" s="175"/>
      <c r="Q178" s="175"/>
      <c r="R178" s="175"/>
      <c r="S178" s="175"/>
      <c r="T178" s="176"/>
      <c r="U178" s="38" t="s">
        <v>67</v>
      </c>
      <c r="V178" s="166">
        <f>IFERROR(SUMPRODUCT(V174:V176*H174:H176),"0")</f>
        <v>0</v>
      </c>
      <c r="W178" s="166">
        <f>IFERROR(SUMPRODUCT(W174:W176*H174:H176),"0")</f>
        <v>0</v>
      </c>
      <c r="X178" s="38"/>
      <c r="Y178" s="167"/>
      <c r="Z178" s="167"/>
    </row>
    <row r="179" spans="1:53" ht="27.75" customHeight="1" x14ac:dyDescent="0.2">
      <c r="A179" s="212" t="s">
        <v>232</v>
      </c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49"/>
      <c r="Z179" s="49"/>
    </row>
    <row r="180" spans="1:53" ht="16.5" customHeight="1" x14ac:dyDescent="0.25">
      <c r="A180" s="172" t="s">
        <v>233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60"/>
      <c r="Z180" s="160"/>
    </row>
    <row r="181" spans="1:53" ht="14.25" customHeight="1" x14ac:dyDescent="0.25">
      <c r="A181" s="205" t="s">
        <v>60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9"/>
      <c r="Z181" s="159"/>
    </row>
    <row r="182" spans="1:53" ht="16.5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0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69"/>
      <c r="P182" s="169"/>
      <c r="Q182" s="169"/>
      <c r="R182" s="170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0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69"/>
      <c r="P183" s="169"/>
      <c r="Q183" s="169"/>
      <c r="R183" s="170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77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8"/>
      <c r="N184" s="174" t="s">
        <v>66</v>
      </c>
      <c r="O184" s="175"/>
      <c r="P184" s="175"/>
      <c r="Q184" s="175"/>
      <c r="R184" s="175"/>
      <c r="S184" s="175"/>
      <c r="T184" s="176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8"/>
      <c r="N185" s="174" t="s">
        <v>66</v>
      </c>
      <c r="O185" s="175"/>
      <c r="P185" s="175"/>
      <c r="Q185" s="175"/>
      <c r="R185" s="175"/>
      <c r="S185" s="175"/>
      <c r="T185" s="176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72" t="s">
        <v>238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60"/>
      <c r="Z186" s="160"/>
    </row>
    <row r="187" spans="1:53" ht="14.25" customHeight="1" x14ac:dyDescent="0.25">
      <c r="A187" s="205" t="s">
        <v>60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0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69"/>
      <c r="P188" s="169"/>
      <c r="Q188" s="169"/>
      <c r="R188" s="170"/>
      <c r="S188" s="35"/>
      <c r="T188" s="35"/>
      <c r="U188" s="36" t="s">
        <v>65</v>
      </c>
      <c r="V188" s="164">
        <v>0</v>
      </c>
      <c r="W188" s="165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0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69"/>
      <c r="P189" s="169"/>
      <c r="Q189" s="169"/>
      <c r="R189" s="170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0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69"/>
      <c r="P190" s="169"/>
      <c r="Q190" s="169"/>
      <c r="R190" s="170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77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8"/>
      <c r="N191" s="174" t="s">
        <v>66</v>
      </c>
      <c r="O191" s="175"/>
      <c r="P191" s="175"/>
      <c r="Q191" s="175"/>
      <c r="R191" s="175"/>
      <c r="S191" s="175"/>
      <c r="T191" s="176"/>
      <c r="U191" s="38" t="s">
        <v>65</v>
      </c>
      <c r="V191" s="166">
        <f>IFERROR(SUM(V188:V190),"0")</f>
        <v>0</v>
      </c>
      <c r="W191" s="166">
        <f>IFERROR(SUM(W188:W190),"0")</f>
        <v>0</v>
      </c>
      <c r="X191" s="166">
        <f>IFERROR(IF(X188="",0,X188),"0")+IFERROR(IF(X189="",0,X189),"0")+IFERROR(IF(X190="",0,X190),"0")</f>
        <v>0</v>
      </c>
      <c r="Y191" s="167"/>
      <c r="Z191" s="167"/>
    </row>
    <row r="192" spans="1:53" x14ac:dyDescent="0.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8"/>
      <c r="N192" s="174" t="s">
        <v>66</v>
      </c>
      <c r="O192" s="175"/>
      <c r="P192" s="175"/>
      <c r="Q192" s="175"/>
      <c r="R192" s="175"/>
      <c r="S192" s="175"/>
      <c r="T192" s="176"/>
      <c r="U192" s="38" t="s">
        <v>67</v>
      </c>
      <c r="V192" s="166">
        <f>IFERROR(SUMPRODUCT(V188:V190*H188:H190),"0")</f>
        <v>0</v>
      </c>
      <c r="W192" s="166">
        <f>IFERROR(SUMPRODUCT(W188:W190*H188:H190),"0")</f>
        <v>0</v>
      </c>
      <c r="X192" s="38"/>
      <c r="Y192" s="167"/>
      <c r="Z192" s="167"/>
    </row>
    <row r="193" spans="1:53" ht="16.5" customHeight="1" x14ac:dyDescent="0.25">
      <c r="A193" s="172" t="s">
        <v>245</v>
      </c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60"/>
      <c r="Z193" s="160"/>
    </row>
    <row r="194" spans="1:53" ht="14.25" customHeight="1" x14ac:dyDescent="0.25">
      <c r="A194" s="205" t="s">
        <v>60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9"/>
      <c r="Z194" s="159"/>
    </row>
    <row r="195" spans="1:53" ht="27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0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9"/>
      <c r="P195" s="169"/>
      <c r="Q195" s="169"/>
      <c r="R195" s="170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0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9"/>
      <c r="P196" s="169"/>
      <c r="Q196" s="169"/>
      <c r="R196" s="170"/>
      <c r="S196" s="35"/>
      <c r="T196" s="35"/>
      <c r="U196" s="36" t="s">
        <v>65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0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9"/>
      <c r="P197" s="169"/>
      <c r="Q197" s="169"/>
      <c r="R197" s="170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0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9"/>
      <c r="P198" s="169"/>
      <c r="Q198" s="169"/>
      <c r="R198" s="170"/>
      <c r="S198" s="35"/>
      <c r="T198" s="35"/>
      <c r="U198" s="36" t="s">
        <v>65</v>
      </c>
      <c r="V198" s="164">
        <v>0</v>
      </c>
      <c r="W198" s="165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32" t="s">
        <v>1</v>
      </c>
    </row>
    <row r="199" spans="1:53" x14ac:dyDescent="0.2">
      <c r="A199" s="177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8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66">
        <f>IFERROR(SUM(V195:V198),"0")</f>
        <v>0</v>
      </c>
      <c r="W199" s="166">
        <f>IFERROR(SUM(W195:W198),"0")</f>
        <v>0</v>
      </c>
      <c r="X199" s="166">
        <f>IFERROR(IF(X195="",0,X195),"0")+IFERROR(IF(X196="",0,X196),"0")+IFERROR(IF(X197="",0,X197),"0")+IFERROR(IF(X198="",0,X198),"0")</f>
        <v>0</v>
      </c>
      <c r="Y199" s="167"/>
      <c r="Z199" s="167"/>
    </row>
    <row r="200" spans="1:53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8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66">
        <f>IFERROR(SUMPRODUCT(V195:V198*H195:H198),"0")</f>
        <v>0</v>
      </c>
      <c r="W200" s="166">
        <f>IFERROR(SUMPRODUCT(W195:W198*H195:H198),"0")</f>
        <v>0</v>
      </c>
      <c r="X200" s="38"/>
      <c r="Y200" s="167"/>
      <c r="Z200" s="167"/>
    </row>
    <row r="201" spans="1:53" ht="16.5" customHeight="1" x14ac:dyDescent="0.25">
      <c r="A201" s="172" t="s">
        <v>254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60"/>
      <c r="Z201" s="160"/>
    </row>
    <row r="202" spans="1:53" ht="14.25" customHeight="1" x14ac:dyDescent="0.25">
      <c r="A202" s="205" t="s">
        <v>220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9"/>
      <c r="Z202" s="159"/>
    </row>
    <row r="203" spans="1:53" ht="27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0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69"/>
      <c r="P203" s="169"/>
      <c r="Q203" s="169"/>
      <c r="R203" s="170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x14ac:dyDescent="0.2">
      <c r="A204" s="177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8"/>
      <c r="N204" s="174" t="s">
        <v>66</v>
      </c>
      <c r="O204" s="175"/>
      <c r="P204" s="175"/>
      <c r="Q204" s="175"/>
      <c r="R204" s="175"/>
      <c r="S204" s="175"/>
      <c r="T204" s="176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8"/>
      <c r="N205" s="174" t="s">
        <v>66</v>
      </c>
      <c r="O205" s="175"/>
      <c r="P205" s="175"/>
      <c r="Q205" s="175"/>
      <c r="R205" s="175"/>
      <c r="S205" s="175"/>
      <c r="T205" s="176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72" t="s">
        <v>257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60"/>
      <c r="Z206" s="160"/>
    </row>
    <row r="207" spans="1:53" ht="14.25" customHeight="1" x14ac:dyDescent="0.25">
      <c r="A207" s="205" t="s">
        <v>60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9"/>
      <c r="Z207" s="159"/>
    </row>
    <row r="208" spans="1:53" ht="16.5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0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9"/>
      <c r="P208" s="169"/>
      <c r="Q208" s="169"/>
      <c r="R208" s="170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0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9"/>
      <c r="P209" s="169"/>
      <c r="Q209" s="169"/>
      <c r="R209" s="170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x14ac:dyDescent="0.2">
      <c r="A210" s="177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8"/>
      <c r="N210" s="174" t="s">
        <v>66</v>
      </c>
      <c r="O210" s="175"/>
      <c r="P210" s="175"/>
      <c r="Q210" s="175"/>
      <c r="R210" s="175"/>
      <c r="S210" s="175"/>
      <c r="T210" s="176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8"/>
      <c r="N211" s="174" t="s">
        <v>66</v>
      </c>
      <c r="O211" s="175"/>
      <c r="P211" s="175"/>
      <c r="Q211" s="175"/>
      <c r="R211" s="175"/>
      <c r="S211" s="175"/>
      <c r="T211" s="176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customHeight="1" x14ac:dyDescent="0.2">
      <c r="A212" s="212" t="s">
        <v>262</v>
      </c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49"/>
      <c r="Z212" s="49"/>
    </row>
    <row r="213" spans="1:53" ht="16.5" customHeight="1" x14ac:dyDescent="0.25">
      <c r="A213" s="172" t="s">
        <v>263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60"/>
      <c r="Z213" s="160"/>
    </row>
    <row r="214" spans="1:53" ht="14.25" customHeight="1" x14ac:dyDescent="0.25">
      <c r="A214" s="205" t="s">
        <v>60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9"/>
      <c r="Z214" s="159"/>
    </row>
    <row r="215" spans="1:53" ht="27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0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9"/>
      <c r="P215" s="169"/>
      <c r="Q215" s="169"/>
      <c r="R215" s="170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77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8"/>
      <c r="N216" s="174" t="s">
        <v>66</v>
      </c>
      <c r="O216" s="175"/>
      <c r="P216" s="175"/>
      <c r="Q216" s="175"/>
      <c r="R216" s="175"/>
      <c r="S216" s="175"/>
      <c r="T216" s="176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8"/>
      <c r="N217" s="174" t="s">
        <v>66</v>
      </c>
      <c r="O217" s="175"/>
      <c r="P217" s="175"/>
      <c r="Q217" s="175"/>
      <c r="R217" s="175"/>
      <c r="S217" s="175"/>
      <c r="T217" s="176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12" t="s">
        <v>266</v>
      </c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49"/>
      <c r="Z218" s="49"/>
    </row>
    <row r="219" spans="1:53" ht="16.5" customHeight="1" x14ac:dyDescent="0.25">
      <c r="A219" s="172" t="s">
        <v>267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60"/>
      <c r="Z219" s="160"/>
    </row>
    <row r="220" spans="1:53" ht="14.25" customHeight="1" x14ac:dyDescent="0.25">
      <c r="A220" s="205" t="s">
        <v>60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0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9"/>
      <c r="P221" s="169"/>
      <c r="Q221" s="169"/>
      <c r="R221" s="170"/>
      <c r="S221" s="35"/>
      <c r="T221" s="35"/>
      <c r="U221" s="36" t="s">
        <v>65</v>
      </c>
      <c r="V221" s="164">
        <v>160</v>
      </c>
      <c r="W221" s="165">
        <f>IFERROR(IF(V221="","",V221),"")</f>
        <v>160</v>
      </c>
      <c r="X221" s="37">
        <f>IFERROR(IF(V221="","",V221*0.0155),"")</f>
        <v>2.48</v>
      </c>
      <c r="Y221" s="57"/>
      <c r="Z221" s="58"/>
      <c r="AD221" s="62"/>
      <c r="BA221" s="137" t="s">
        <v>1</v>
      </c>
    </row>
    <row r="222" spans="1:53" x14ac:dyDescent="0.2">
      <c r="A222" s="177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8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66">
        <f>IFERROR(SUM(V221:V221),"0")</f>
        <v>160</v>
      </c>
      <c r="W222" s="166">
        <f>IFERROR(SUM(W221:W221),"0")</f>
        <v>160</v>
      </c>
      <c r="X222" s="166">
        <f>IFERROR(IF(X221="",0,X221),"0")</f>
        <v>2.48</v>
      </c>
      <c r="Y222" s="167"/>
      <c r="Z222" s="167"/>
    </row>
    <row r="223" spans="1:53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8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66">
        <f>IFERROR(SUMPRODUCT(V221:V221*H221:H221),"0")</f>
        <v>800</v>
      </c>
      <c r="W223" s="166">
        <f>IFERROR(SUMPRODUCT(W221:W221*H221:H221),"0")</f>
        <v>800</v>
      </c>
      <c r="X223" s="38"/>
      <c r="Y223" s="167"/>
      <c r="Z223" s="167"/>
    </row>
    <row r="224" spans="1:53" ht="16.5" customHeight="1" x14ac:dyDescent="0.25">
      <c r="A224" s="172" t="s">
        <v>270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60"/>
      <c r="Z224" s="160"/>
    </row>
    <row r="225" spans="1:53" ht="14.25" customHeight="1" x14ac:dyDescent="0.25">
      <c r="A225" s="205" t="s">
        <v>60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9"/>
      <c r="Z225" s="159"/>
    </row>
    <row r="226" spans="1:53" ht="27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0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9"/>
      <c r="P226" s="169"/>
      <c r="Q226" s="169"/>
      <c r="R226" s="170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7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8"/>
      <c r="N227" s="174" t="s">
        <v>66</v>
      </c>
      <c r="O227" s="175"/>
      <c r="P227" s="175"/>
      <c r="Q227" s="175"/>
      <c r="R227" s="175"/>
      <c r="S227" s="175"/>
      <c r="T227" s="176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8"/>
      <c r="N228" s="174" t="s">
        <v>66</v>
      </c>
      <c r="O228" s="175"/>
      <c r="P228" s="175"/>
      <c r="Q228" s="175"/>
      <c r="R228" s="175"/>
      <c r="S228" s="175"/>
      <c r="T228" s="176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customHeight="1" x14ac:dyDescent="0.2">
      <c r="A229" s="212" t="s">
        <v>273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49"/>
      <c r="Z229" s="49"/>
    </row>
    <row r="230" spans="1:53" ht="16.5" customHeight="1" x14ac:dyDescent="0.25">
      <c r="A230" s="172" t="s">
        <v>274</v>
      </c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60"/>
      <c r="Z230" s="160"/>
    </row>
    <row r="231" spans="1:53" ht="14.25" customHeight="1" x14ac:dyDescent="0.25">
      <c r="A231" s="205" t="s">
        <v>122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0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68" t="s">
        <v>277</v>
      </c>
      <c r="O232" s="169"/>
      <c r="P232" s="169"/>
      <c r="Q232" s="169"/>
      <c r="R232" s="170"/>
      <c r="S232" s="35"/>
      <c r="T232" s="35"/>
      <c r="U232" s="36" t="s">
        <v>65</v>
      </c>
      <c r="V232" s="164">
        <v>111</v>
      </c>
      <c r="W232" s="165">
        <f>IFERROR(IF(V232="","",V232),"")</f>
        <v>111</v>
      </c>
      <c r="X232" s="37">
        <f>IFERROR(IF(V232="","",V232*0.00502),"")</f>
        <v>0.55722000000000005</v>
      </c>
      <c r="Y232" s="57"/>
      <c r="Z232" s="58"/>
      <c r="AD232" s="62"/>
      <c r="BA232" s="139" t="s">
        <v>74</v>
      </c>
    </row>
    <row r="233" spans="1:53" x14ac:dyDescent="0.2">
      <c r="A233" s="177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8"/>
      <c r="N233" s="174" t="s">
        <v>66</v>
      </c>
      <c r="O233" s="175"/>
      <c r="P233" s="175"/>
      <c r="Q233" s="175"/>
      <c r="R233" s="175"/>
      <c r="S233" s="175"/>
      <c r="T233" s="176"/>
      <c r="U233" s="38" t="s">
        <v>65</v>
      </c>
      <c r="V233" s="166">
        <f>IFERROR(SUM(V232:V232),"0")</f>
        <v>111</v>
      </c>
      <c r="W233" s="166">
        <f>IFERROR(SUM(W232:W232),"0")</f>
        <v>111</v>
      </c>
      <c r="X233" s="166">
        <f>IFERROR(IF(X232="",0,X232),"0")</f>
        <v>0.55722000000000005</v>
      </c>
      <c r="Y233" s="167"/>
      <c r="Z233" s="167"/>
    </row>
    <row r="234" spans="1:53" x14ac:dyDescent="0.2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8"/>
      <c r="N234" s="174" t="s">
        <v>66</v>
      </c>
      <c r="O234" s="175"/>
      <c r="P234" s="175"/>
      <c r="Q234" s="175"/>
      <c r="R234" s="175"/>
      <c r="S234" s="175"/>
      <c r="T234" s="176"/>
      <c r="U234" s="38" t="s">
        <v>67</v>
      </c>
      <c r="V234" s="166">
        <f>IFERROR(SUMPRODUCT(V232:V232*H232:H232),"0")</f>
        <v>199.8</v>
      </c>
      <c r="W234" s="166">
        <f>IFERROR(SUMPRODUCT(W232:W232*H232:H232),"0")</f>
        <v>199.8</v>
      </c>
      <c r="X234" s="38"/>
      <c r="Y234" s="167"/>
      <c r="Z234" s="167"/>
    </row>
    <row r="235" spans="1:53" ht="14.25" customHeight="1" x14ac:dyDescent="0.25">
      <c r="A235" s="205" t="s">
        <v>70</v>
      </c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0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6" t="s">
        <v>280</v>
      </c>
      <c r="O236" s="169"/>
      <c r="P236" s="169"/>
      <c r="Q236" s="169"/>
      <c r="R236" s="170"/>
      <c r="S236" s="35"/>
      <c r="T236" s="35"/>
      <c r="U236" s="36" t="s">
        <v>65</v>
      </c>
      <c r="V236" s="164">
        <v>50</v>
      </c>
      <c r="W236" s="165">
        <f>IFERROR(IF(V236="","",V236),"")</f>
        <v>50</v>
      </c>
      <c r="X236" s="37">
        <f>IFERROR(IF(V236="","",V236*0.0155),"")</f>
        <v>0.77500000000000002</v>
      </c>
      <c r="Y236" s="57"/>
      <c r="Z236" s="58"/>
      <c r="AD236" s="62"/>
      <c r="BA236" s="140" t="s">
        <v>74</v>
      </c>
    </row>
    <row r="237" spans="1:53" x14ac:dyDescent="0.2">
      <c r="A237" s="177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8"/>
      <c r="N237" s="174" t="s">
        <v>66</v>
      </c>
      <c r="O237" s="175"/>
      <c r="P237" s="175"/>
      <c r="Q237" s="175"/>
      <c r="R237" s="175"/>
      <c r="S237" s="175"/>
      <c r="T237" s="176"/>
      <c r="U237" s="38" t="s">
        <v>65</v>
      </c>
      <c r="V237" s="166">
        <f>IFERROR(SUM(V236:V236),"0")</f>
        <v>50</v>
      </c>
      <c r="W237" s="166">
        <f>IFERROR(SUM(W236:W236),"0")</f>
        <v>50</v>
      </c>
      <c r="X237" s="166">
        <f>IFERROR(IF(X236="",0,X236),"0")</f>
        <v>0.77500000000000002</v>
      </c>
      <c r="Y237" s="167"/>
      <c r="Z237" s="167"/>
    </row>
    <row r="238" spans="1:53" x14ac:dyDescent="0.2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8"/>
      <c r="N238" s="174" t="s">
        <v>66</v>
      </c>
      <c r="O238" s="175"/>
      <c r="P238" s="175"/>
      <c r="Q238" s="175"/>
      <c r="R238" s="175"/>
      <c r="S238" s="175"/>
      <c r="T238" s="176"/>
      <c r="U238" s="38" t="s">
        <v>67</v>
      </c>
      <c r="V238" s="166">
        <f>IFERROR(SUMPRODUCT(V236:V236*H236:H236),"0")</f>
        <v>300</v>
      </c>
      <c r="W238" s="166">
        <f>IFERROR(SUMPRODUCT(W236:W236*H236:H236),"0")</f>
        <v>300</v>
      </c>
      <c r="X238" s="38"/>
      <c r="Y238" s="167"/>
      <c r="Z238" s="167"/>
    </row>
    <row r="239" spans="1:53" ht="14.25" customHeight="1" x14ac:dyDescent="0.25">
      <c r="A239" s="205" t="s">
        <v>140</v>
      </c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59"/>
      <c r="Z239" s="159"/>
    </row>
    <row r="240" spans="1:53" ht="27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0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86" t="s">
        <v>283</v>
      </c>
      <c r="O240" s="169"/>
      <c r="P240" s="169"/>
      <c r="Q240" s="169"/>
      <c r="R240" s="170"/>
      <c r="S240" s="35"/>
      <c r="T240" s="35"/>
      <c r="U240" s="36" t="s">
        <v>65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37.5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0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49" t="s">
        <v>286</v>
      </c>
      <c r="O241" s="169"/>
      <c r="P241" s="169"/>
      <c r="Q241" s="169"/>
      <c r="R241" s="170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0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61" t="s">
        <v>289</v>
      </c>
      <c r="O242" s="169"/>
      <c r="P242" s="169"/>
      <c r="Q242" s="169"/>
      <c r="R242" s="170"/>
      <c r="S242" s="35"/>
      <c r="T242" s="35"/>
      <c r="U242" s="36" t="s">
        <v>65</v>
      </c>
      <c r="V242" s="164">
        <v>0</v>
      </c>
      <c r="W242" s="165">
        <f>IFERROR(IF(V242="","",V242),"")</f>
        <v>0</v>
      </c>
      <c r="X242" s="37">
        <f>IFERROR(IF(V242="","",V242*0.0155),"")</f>
        <v>0</v>
      </c>
      <c r="Y242" s="57"/>
      <c r="Z242" s="58"/>
      <c r="AD242" s="62"/>
      <c r="BA242" s="143" t="s">
        <v>74</v>
      </c>
    </row>
    <row r="243" spans="1:53" ht="27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0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3" t="s">
        <v>292</v>
      </c>
      <c r="O243" s="169"/>
      <c r="P243" s="169"/>
      <c r="Q243" s="169"/>
      <c r="R243" s="170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77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8"/>
      <c r="N244" s="174" t="s">
        <v>66</v>
      </c>
      <c r="O244" s="175"/>
      <c r="P244" s="175"/>
      <c r="Q244" s="175"/>
      <c r="R244" s="175"/>
      <c r="S244" s="175"/>
      <c r="T244" s="176"/>
      <c r="U244" s="38" t="s">
        <v>65</v>
      </c>
      <c r="V244" s="166">
        <f>IFERROR(SUM(V240:V243),"0")</f>
        <v>0</v>
      </c>
      <c r="W244" s="166">
        <f>IFERROR(SUM(W240:W243),"0")</f>
        <v>0</v>
      </c>
      <c r="X244" s="166">
        <f>IFERROR(IF(X240="",0,X240),"0")+IFERROR(IF(X241="",0,X241),"0")+IFERROR(IF(X242="",0,X242),"0")+IFERROR(IF(X243="",0,X243),"0")</f>
        <v>0</v>
      </c>
      <c r="Y244" s="167"/>
      <c r="Z244" s="167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8"/>
      <c r="N245" s="174" t="s">
        <v>66</v>
      </c>
      <c r="O245" s="175"/>
      <c r="P245" s="175"/>
      <c r="Q245" s="175"/>
      <c r="R245" s="175"/>
      <c r="S245" s="175"/>
      <c r="T245" s="176"/>
      <c r="U245" s="38" t="s">
        <v>67</v>
      </c>
      <c r="V245" s="166">
        <f>IFERROR(SUMPRODUCT(V240:V243*H240:H243),"0")</f>
        <v>0</v>
      </c>
      <c r="W245" s="166">
        <f>IFERROR(SUMPRODUCT(W240:W243*H240:H243),"0")</f>
        <v>0</v>
      </c>
      <c r="X245" s="38"/>
      <c r="Y245" s="167"/>
      <c r="Z245" s="167"/>
    </row>
    <row r="246" spans="1:53" ht="14.25" customHeight="1" x14ac:dyDescent="0.25">
      <c r="A246" s="205" t="s">
        <v>118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9"/>
      <c r="Z246" s="159"/>
    </row>
    <row r="247" spans="1:53" ht="27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0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6" t="s">
        <v>295</v>
      </c>
      <c r="O247" s="169"/>
      <c r="P247" s="169"/>
      <c r="Q247" s="169"/>
      <c r="R247" s="170"/>
      <c r="S247" s="35"/>
      <c r="T247" s="35"/>
      <c r="U247" s="36" t="s">
        <v>65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0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8" t="s">
        <v>298</v>
      </c>
      <c r="O248" s="169"/>
      <c r="P248" s="169"/>
      <c r="Q248" s="169"/>
      <c r="R248" s="170"/>
      <c r="S248" s="35"/>
      <c r="T248" s="35"/>
      <c r="U248" s="36" t="s">
        <v>65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27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0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9" t="s">
        <v>301</v>
      </c>
      <c r="O249" s="169"/>
      <c r="P249" s="169"/>
      <c r="Q249" s="169"/>
      <c r="R249" s="170"/>
      <c r="S249" s="35"/>
      <c r="T249" s="35"/>
      <c r="U249" s="36" t="s">
        <v>65</v>
      </c>
      <c r="V249" s="164">
        <v>0</v>
      </c>
      <c r="W249" s="165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37.5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0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9" t="s">
        <v>304</v>
      </c>
      <c r="O250" s="169"/>
      <c r="P250" s="169"/>
      <c r="Q250" s="169"/>
      <c r="R250" s="170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0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1" t="s">
        <v>307</v>
      </c>
      <c r="O251" s="169"/>
      <c r="P251" s="169"/>
      <c r="Q251" s="169"/>
      <c r="R251" s="170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0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195" t="s">
        <v>310</v>
      </c>
      <c r="O252" s="169"/>
      <c r="P252" s="169"/>
      <c r="Q252" s="169"/>
      <c r="R252" s="170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0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4" t="s">
        <v>313</v>
      </c>
      <c r="O253" s="169"/>
      <c r="P253" s="169"/>
      <c r="Q253" s="169"/>
      <c r="R253" s="170"/>
      <c r="S253" s="35"/>
      <c r="T253" s="35"/>
      <c r="U253" s="36" t="s">
        <v>65</v>
      </c>
      <c r="V253" s="164">
        <v>108</v>
      </c>
      <c r="W253" s="165">
        <f t="shared" si="4"/>
        <v>108</v>
      </c>
      <c r="X253" s="37">
        <f>IFERROR(IF(V253="","",V253*0.00936),"")</f>
        <v>1.01088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0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297" t="s">
        <v>316</v>
      </c>
      <c r="O254" s="169"/>
      <c r="P254" s="169"/>
      <c r="Q254" s="169"/>
      <c r="R254" s="170"/>
      <c r="S254" s="35"/>
      <c r="T254" s="35"/>
      <c r="U254" s="36" t="s">
        <v>65</v>
      </c>
      <c r="V254" s="164">
        <v>0</v>
      </c>
      <c r="W254" s="165">
        <f t="shared" si="4"/>
        <v>0</v>
      </c>
      <c r="X254" s="37">
        <f>IFERROR(IF(V254="","",V254*0.0155),"")</f>
        <v>0</v>
      </c>
      <c r="Y254" s="57"/>
      <c r="Z254" s="58"/>
      <c r="AD254" s="62"/>
      <c r="BA254" s="152" t="s">
        <v>74</v>
      </c>
    </row>
    <row r="255" spans="1:53" ht="37.5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0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60" t="s">
        <v>319</v>
      </c>
      <c r="O255" s="169"/>
      <c r="P255" s="169"/>
      <c r="Q255" s="169"/>
      <c r="R255" s="170"/>
      <c r="S255" s="35"/>
      <c r="T255" s="35"/>
      <c r="U255" s="36" t="s">
        <v>65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0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00" t="s">
        <v>322</v>
      </c>
      <c r="O256" s="169"/>
      <c r="P256" s="169"/>
      <c r="Q256" s="169"/>
      <c r="R256" s="170"/>
      <c r="S256" s="35"/>
      <c r="T256" s="35"/>
      <c r="U256" s="36" t="s">
        <v>65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0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69"/>
      <c r="P257" s="169"/>
      <c r="Q257" s="169"/>
      <c r="R257" s="170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0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69"/>
      <c r="P258" s="169"/>
      <c r="Q258" s="169"/>
      <c r="R258" s="170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0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0" t="s">
        <v>329</v>
      </c>
      <c r="O259" s="169"/>
      <c r="P259" s="169"/>
      <c r="Q259" s="169"/>
      <c r="R259" s="170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77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8"/>
      <c r="N260" s="174" t="s">
        <v>66</v>
      </c>
      <c r="O260" s="175"/>
      <c r="P260" s="175"/>
      <c r="Q260" s="175"/>
      <c r="R260" s="175"/>
      <c r="S260" s="175"/>
      <c r="T260" s="176"/>
      <c r="U260" s="38" t="s">
        <v>65</v>
      </c>
      <c r="V260" s="166">
        <f>IFERROR(SUM(V247:V259),"0")</f>
        <v>108</v>
      </c>
      <c r="W260" s="166">
        <f>IFERROR(SUM(W247:W259),"0")</f>
        <v>108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1.01088</v>
      </c>
      <c r="Y260" s="167"/>
      <c r="Z260" s="167"/>
    </row>
    <row r="261" spans="1:53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8"/>
      <c r="N261" s="174" t="s">
        <v>66</v>
      </c>
      <c r="O261" s="175"/>
      <c r="P261" s="175"/>
      <c r="Q261" s="175"/>
      <c r="R261" s="175"/>
      <c r="S261" s="175"/>
      <c r="T261" s="176"/>
      <c r="U261" s="38" t="s">
        <v>67</v>
      </c>
      <c r="V261" s="166">
        <f>IFERROR(SUMPRODUCT(V247:V259*H247:H259),"0")</f>
        <v>399.6</v>
      </c>
      <c r="W261" s="166">
        <f>IFERROR(SUMPRODUCT(W247:W259*H247:H259),"0")</f>
        <v>399.6</v>
      </c>
      <c r="X261" s="38"/>
      <c r="Y261" s="167"/>
      <c r="Z261" s="167"/>
    </row>
    <row r="262" spans="1:53" ht="15" customHeight="1" x14ac:dyDescent="0.2">
      <c r="A262" s="259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98" t="s">
        <v>330</v>
      </c>
      <c r="O262" s="199"/>
      <c r="P262" s="199"/>
      <c r="Q262" s="199"/>
      <c r="R262" s="199"/>
      <c r="S262" s="199"/>
      <c r="T262" s="200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3699.4</v>
      </c>
      <c r="W262" s="166">
        <f>IFERROR(W24+W33+W41+W47+W57+W63+W68+W74+W84+W91+W100+W106+W111+W119+W124+W130+W135+W141+W149+W154+W161+W166+W171+W178+W185+W192+W200+W205+W211+W217+W223+W228+W234+W238+W245+W261,"0")</f>
        <v>3699.4</v>
      </c>
      <c r="X262" s="38"/>
      <c r="Y262" s="167"/>
      <c r="Z262" s="167"/>
    </row>
    <row r="263" spans="1:53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98" t="s">
        <v>331</v>
      </c>
      <c r="O263" s="199"/>
      <c r="P263" s="199"/>
      <c r="Q263" s="199"/>
      <c r="R263" s="199"/>
      <c r="S263" s="199"/>
      <c r="T263" s="200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3871.8909999999996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3871.8909999999996</v>
      </c>
      <c r="X263" s="38"/>
      <c r="Y263" s="167"/>
      <c r="Z263" s="167"/>
    </row>
    <row r="264" spans="1:53" x14ac:dyDescent="0.2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207"/>
      <c r="N264" s="198" t="s">
        <v>332</v>
      </c>
      <c r="O264" s="199"/>
      <c r="P264" s="199"/>
      <c r="Q264" s="199"/>
      <c r="R264" s="199"/>
      <c r="S264" s="199"/>
      <c r="T264" s="200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8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8</v>
      </c>
      <c r="X264" s="38"/>
      <c r="Y264" s="167"/>
      <c r="Z264" s="167"/>
    </row>
    <row r="265" spans="1:53" x14ac:dyDescent="0.2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207"/>
      <c r="N265" s="198" t="s">
        <v>334</v>
      </c>
      <c r="O265" s="199"/>
      <c r="P265" s="199"/>
      <c r="Q265" s="199"/>
      <c r="R265" s="199"/>
      <c r="S265" s="199"/>
      <c r="T265" s="200"/>
      <c r="U265" s="38" t="s">
        <v>67</v>
      </c>
      <c r="V265" s="166">
        <f>GrossWeightTotal+PalletQtyTotal*25</f>
        <v>4071.8909999999996</v>
      </c>
      <c r="W265" s="166">
        <f>GrossWeightTotalR+PalletQtyTotalR*25</f>
        <v>4071.8909999999996</v>
      </c>
      <c r="X265" s="38"/>
      <c r="Y265" s="167"/>
      <c r="Z265" s="167"/>
    </row>
    <row r="266" spans="1:53" x14ac:dyDescent="0.2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207"/>
      <c r="N266" s="198" t="s">
        <v>335</v>
      </c>
      <c r="O266" s="199"/>
      <c r="P266" s="199"/>
      <c r="Q266" s="199"/>
      <c r="R266" s="199"/>
      <c r="S266" s="199"/>
      <c r="T266" s="200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754</v>
      </c>
      <c r="W266" s="166">
        <f>IFERROR(W23+W32+W40+W46+W56+W62+W67+W73+W83+W90+W99+W105+W110+W118+W123+W129+W134+W140+W148+W153+W160+W165+W170+W177+W184+W191+W199+W204+W210+W216+W222+W227+W233+W237+W244+W260,"0")</f>
        <v>754</v>
      </c>
      <c r="X266" s="38"/>
      <c r="Y266" s="167"/>
      <c r="Z266" s="167"/>
    </row>
    <row r="267" spans="1:53" ht="14.25" customHeight="1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207"/>
      <c r="N267" s="198" t="s">
        <v>336</v>
      </c>
      <c r="O267" s="199"/>
      <c r="P267" s="199"/>
      <c r="Q267" s="199"/>
      <c r="R267" s="199"/>
      <c r="S267" s="199"/>
      <c r="T267" s="200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9.1766000000000005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1" t="s">
        <v>68</v>
      </c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04"/>
      <c r="S269" s="181" t="s">
        <v>190</v>
      </c>
      <c r="T269" s="204"/>
      <c r="U269" s="181" t="s">
        <v>211</v>
      </c>
      <c r="V269" s="299"/>
      <c r="W269" s="299"/>
      <c r="X269" s="204"/>
      <c r="Y269" s="181" t="s">
        <v>232</v>
      </c>
      <c r="Z269" s="299"/>
      <c r="AA269" s="299"/>
      <c r="AB269" s="299"/>
      <c r="AC269" s="204"/>
      <c r="AD269" s="158" t="s">
        <v>262</v>
      </c>
      <c r="AE269" s="181" t="s">
        <v>266</v>
      </c>
      <c r="AF269" s="204"/>
      <c r="AG269" s="158" t="s">
        <v>273</v>
      </c>
    </row>
    <row r="270" spans="1:53" ht="14.25" customHeight="1" thickTop="1" x14ac:dyDescent="0.2">
      <c r="A270" s="290" t="s">
        <v>339</v>
      </c>
      <c r="B270" s="181" t="s">
        <v>59</v>
      </c>
      <c r="C270" s="181" t="s">
        <v>69</v>
      </c>
      <c r="D270" s="181" t="s">
        <v>81</v>
      </c>
      <c r="E270" s="181" t="s">
        <v>91</v>
      </c>
      <c r="F270" s="181" t="s">
        <v>98</v>
      </c>
      <c r="G270" s="181" t="s">
        <v>111</v>
      </c>
      <c r="H270" s="181" t="s">
        <v>117</v>
      </c>
      <c r="I270" s="181" t="s">
        <v>121</v>
      </c>
      <c r="J270" s="181" t="s">
        <v>127</v>
      </c>
      <c r="K270" s="181" t="s">
        <v>140</v>
      </c>
      <c r="L270" s="181" t="s">
        <v>147</v>
      </c>
      <c r="M270" s="181" t="s">
        <v>158</v>
      </c>
      <c r="N270" s="181" t="s">
        <v>163</v>
      </c>
      <c r="O270" s="181" t="s">
        <v>166</v>
      </c>
      <c r="P270" s="181" t="s">
        <v>176</v>
      </c>
      <c r="Q270" s="181" t="s">
        <v>179</v>
      </c>
      <c r="R270" s="181" t="s">
        <v>187</v>
      </c>
      <c r="S270" s="181" t="s">
        <v>191</v>
      </c>
      <c r="T270" s="181" t="s">
        <v>194</v>
      </c>
      <c r="U270" s="181" t="s">
        <v>212</v>
      </c>
      <c r="V270" s="181" t="s">
        <v>217</v>
      </c>
      <c r="W270" s="181" t="s">
        <v>211</v>
      </c>
      <c r="X270" s="181" t="s">
        <v>225</v>
      </c>
      <c r="Y270" s="181" t="s">
        <v>233</v>
      </c>
      <c r="Z270" s="181" t="s">
        <v>238</v>
      </c>
      <c r="AA270" s="181" t="s">
        <v>245</v>
      </c>
      <c r="AB270" s="181" t="s">
        <v>254</v>
      </c>
      <c r="AC270" s="181" t="s">
        <v>257</v>
      </c>
      <c r="AD270" s="181" t="s">
        <v>263</v>
      </c>
      <c r="AE270" s="181" t="s">
        <v>267</v>
      </c>
      <c r="AF270" s="181" t="s">
        <v>270</v>
      </c>
      <c r="AG270" s="181" t="s">
        <v>274</v>
      </c>
    </row>
    <row r="271" spans="1:53" ht="13.5" customHeight="1" thickBot="1" x14ac:dyDescent="0.25">
      <c r="A271" s="291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0</v>
      </c>
      <c r="D272" s="47">
        <f>IFERROR(V36*H36,"0")+IFERROR(V37*H37,"0")+IFERROR(V38*H38,"0")+IFERROR(V39*H39,"0")</f>
        <v>600</v>
      </c>
      <c r="E272" s="47">
        <f>IFERROR(V44*H44,"0")+IFERROR(V45*H45,"0")</f>
        <v>0</v>
      </c>
      <c r="F272" s="47">
        <f>IFERROR(V50*H50,"0")+IFERROR(V51*H51,"0")+IFERROR(V52*H52,"0")+IFERROR(V53*H53,"0")+IFERROR(V54*H54,"0")+IFERROR(V55*H55,"0")</f>
        <v>0</v>
      </c>
      <c r="G272" s="47">
        <f>IFERROR(V60*H60,"0")+IFERROR(V61*H61,"0")</f>
        <v>500</v>
      </c>
      <c r="H272" s="47">
        <f>IFERROR(V66*H66,"0")</f>
        <v>0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0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900</v>
      </c>
      <c r="M272" s="47">
        <f>IFERROR(V103*H103,"0")+IFERROR(V104*H104,"0")</f>
        <v>0</v>
      </c>
      <c r="N272" s="47">
        <f>IFERROR(V109*H109,"0")</f>
        <v>0</v>
      </c>
      <c r="O272" s="47">
        <f>IFERROR(V114*H114,"0")+IFERROR(V115*H115,"0")+IFERROR(V116*H116,"0")+IFERROR(V117*H117,"0")</f>
        <v>0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0</v>
      </c>
      <c r="Y272" s="47">
        <f>IFERROR(V182*H182,"0")+IFERROR(V183*H183,"0")</f>
        <v>0</v>
      </c>
      <c r="Z272" s="47">
        <f>IFERROR(V188*H188,"0")+IFERROR(V189*H189,"0")+IFERROR(V190*H190,"0")</f>
        <v>0</v>
      </c>
      <c r="AA272" s="47">
        <f>IFERROR(V195*H195,"0")+IFERROR(V196*H196,"0")+IFERROR(V197*H197,"0")+IFERROR(V198*H198,"0")</f>
        <v>0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800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899.40000000000009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2800</v>
      </c>
      <c r="B275" s="61">
        <f>SUMPRODUCT(--(BA:BA="ПГП"),--(U:U="кор"),H:H,W:W)+SUMPRODUCT(--(BA:BA="ПГП"),--(U:U="кг"),W:W)</f>
        <v>899.40000000000009</v>
      </c>
      <c r="C275" s="61">
        <f>SUMPRODUCT(--(BA:BA="КИЗ"),--(U:U="кор"),H:H,W:W)+SUMPRODUCT(--(BA:BA="КИЗ"),--(U:U="кг"),W:W)</f>
        <v>0</v>
      </c>
    </row>
  </sheetData>
  <sheetProtection algorithmName="SHA-512" hashValue="Bda10kLa72i0xyG0duXKL1CmDJwnZp/kbELL1/0fNVXiXQZZ2WLpj4NRh3HbtK3iCk30z8qHkV3MRJNGd+Mv0g==" saltValue="Txc8AuPwY8VmtGuq95JY9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D247:E247"/>
    <mergeCell ref="N37:R37"/>
    <mergeCell ref="D249:E249"/>
    <mergeCell ref="N72:R72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N232:R232"/>
    <mergeCell ref="D248:E248"/>
    <mergeCell ref="N83:T83"/>
    <mergeCell ref="D104:E104"/>
    <mergeCell ref="N154:T154"/>
    <mergeCell ref="A113:X113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N103:R103"/>
    <mergeCell ref="N130:T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hqNRjtQm1xLcxhCMHA937jIaBE3NzRd4zWUtTvBtyutYXqMpX7CnovevnzAvwP7DRrhGyQNYoJzXPgta6rRGKw==" saltValue="cTZgSdy+irAnvwHwQYcl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2024-03-15T10:23:20Z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