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44A91CC-6524-4F19-B5EE-55696F0B869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W479" i="1"/>
  <c r="V479" i="1"/>
  <c r="X478" i="1"/>
  <c r="W478" i="1"/>
  <c r="N478" i="1"/>
  <c r="W477" i="1"/>
  <c r="N477" i="1"/>
  <c r="V475" i="1"/>
  <c r="V474" i="1"/>
  <c r="W473" i="1"/>
  <c r="X473" i="1" s="1"/>
  <c r="N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X474" i="1" s="1"/>
  <c r="W468" i="1"/>
  <c r="W474" i="1" s="1"/>
  <c r="N468" i="1"/>
  <c r="V466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X448" i="1"/>
  <c r="W448" i="1"/>
  <c r="X447" i="1"/>
  <c r="X460" i="1" s="1"/>
  <c r="W447" i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T522" i="1" s="1"/>
  <c r="N422" i="1"/>
  <c r="V419" i="1"/>
  <c r="V418" i="1"/>
  <c r="X417" i="1"/>
  <c r="W417" i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V408" i="1"/>
  <c r="X407" i="1"/>
  <c r="W407" i="1"/>
  <c r="N407" i="1"/>
  <c r="W406" i="1"/>
  <c r="X406" i="1" s="1"/>
  <c r="N406" i="1"/>
  <c r="X405" i="1"/>
  <c r="W405" i="1"/>
  <c r="N405" i="1"/>
  <c r="W404" i="1"/>
  <c r="N404" i="1"/>
  <c r="V402" i="1"/>
  <c r="V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N388" i="1"/>
  <c r="V386" i="1"/>
  <c r="V385" i="1"/>
  <c r="W384" i="1"/>
  <c r="N384" i="1"/>
  <c r="X383" i="1"/>
  <c r="W383" i="1"/>
  <c r="N383" i="1"/>
  <c r="V379" i="1"/>
  <c r="W378" i="1"/>
  <c r="V378" i="1"/>
  <c r="X377" i="1"/>
  <c r="X378" i="1" s="1"/>
  <c r="W377" i="1"/>
  <c r="W379" i="1" s="1"/>
  <c r="N377" i="1"/>
  <c r="V375" i="1"/>
  <c r="V374" i="1"/>
  <c r="X373" i="1"/>
  <c r="W373" i="1"/>
  <c r="N373" i="1"/>
  <c r="W372" i="1"/>
  <c r="X372" i="1" s="1"/>
  <c r="N372" i="1"/>
  <c r="X371" i="1"/>
  <c r="W371" i="1"/>
  <c r="N371" i="1"/>
  <c r="W370" i="1"/>
  <c r="N370" i="1"/>
  <c r="V368" i="1"/>
  <c r="V367" i="1"/>
  <c r="W366" i="1"/>
  <c r="X366" i="1" s="1"/>
  <c r="N366" i="1"/>
  <c r="X365" i="1"/>
  <c r="X367" i="1" s="1"/>
  <c r="W365" i="1"/>
  <c r="W367" i="1" s="1"/>
  <c r="N365" i="1"/>
  <c r="V363" i="1"/>
  <c r="V362" i="1"/>
  <c r="X361" i="1"/>
  <c r="W361" i="1"/>
  <c r="N361" i="1"/>
  <c r="W360" i="1"/>
  <c r="X360" i="1" s="1"/>
  <c r="N360" i="1"/>
  <c r="X359" i="1"/>
  <c r="W359" i="1"/>
  <c r="N359" i="1"/>
  <c r="W358" i="1"/>
  <c r="X358" i="1" s="1"/>
  <c r="N358" i="1"/>
  <c r="X357" i="1"/>
  <c r="W357" i="1"/>
  <c r="N357" i="1"/>
  <c r="V354" i="1"/>
  <c r="W353" i="1"/>
  <c r="V353" i="1"/>
  <c r="X352" i="1"/>
  <c r="X353" i="1" s="1"/>
  <c r="W352" i="1"/>
  <c r="W354" i="1" s="1"/>
  <c r="N352" i="1"/>
  <c r="V350" i="1"/>
  <c r="V349" i="1"/>
  <c r="X348" i="1"/>
  <c r="W348" i="1"/>
  <c r="N348" i="1"/>
  <c r="W347" i="1"/>
  <c r="V345" i="1"/>
  <c r="W344" i="1"/>
  <c r="V344" i="1"/>
  <c r="X343" i="1"/>
  <c r="W343" i="1"/>
  <c r="N343" i="1"/>
  <c r="W342" i="1"/>
  <c r="X342" i="1" s="1"/>
  <c r="N342" i="1"/>
  <c r="X341" i="1"/>
  <c r="W341" i="1"/>
  <c r="W345" i="1" s="1"/>
  <c r="N341" i="1"/>
  <c r="V339" i="1"/>
  <c r="V338" i="1"/>
  <c r="X337" i="1"/>
  <c r="W337" i="1"/>
  <c r="N337" i="1"/>
  <c r="W336" i="1"/>
  <c r="X336" i="1" s="1"/>
  <c r="N336" i="1"/>
  <c r="X335" i="1"/>
  <c r="W335" i="1"/>
  <c r="N335" i="1"/>
  <c r="W334" i="1"/>
  <c r="X334" i="1" s="1"/>
  <c r="N334" i="1"/>
  <c r="X333" i="1"/>
  <c r="W333" i="1"/>
  <c r="N333" i="1"/>
  <c r="W332" i="1"/>
  <c r="X332" i="1" s="1"/>
  <c r="N332" i="1"/>
  <c r="X331" i="1"/>
  <c r="W331" i="1"/>
  <c r="N331" i="1"/>
  <c r="W330" i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X309" i="1"/>
  <c r="W309" i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X298" i="1"/>
  <c r="X300" i="1" s="1"/>
  <c r="W298" i="1"/>
  <c r="N298" i="1"/>
  <c r="V296" i="1"/>
  <c r="V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X289" i="1" s="1"/>
  <c r="N289" i="1"/>
  <c r="X288" i="1"/>
  <c r="W288" i="1"/>
  <c r="N288" i="1"/>
  <c r="W287" i="1"/>
  <c r="N287" i="1"/>
  <c r="V284" i="1"/>
  <c r="V283" i="1"/>
  <c r="W282" i="1"/>
  <c r="X282" i="1" s="1"/>
  <c r="N282" i="1"/>
  <c r="X281" i="1"/>
  <c r="W281" i="1"/>
  <c r="N281" i="1"/>
  <c r="W280" i="1"/>
  <c r="N280" i="1"/>
  <c r="V278" i="1"/>
  <c r="V277" i="1"/>
  <c r="W276" i="1"/>
  <c r="X276" i="1" s="1"/>
  <c r="N276" i="1"/>
  <c r="X275" i="1"/>
  <c r="W275" i="1"/>
  <c r="X274" i="1"/>
  <c r="X277" i="1" s="1"/>
  <c r="W274" i="1"/>
  <c r="W277" i="1" s="1"/>
  <c r="V272" i="1"/>
  <c r="V271" i="1"/>
  <c r="W270" i="1"/>
  <c r="X270" i="1" s="1"/>
  <c r="N270" i="1"/>
  <c r="X269" i="1"/>
  <c r="W269" i="1"/>
  <c r="N269" i="1"/>
  <c r="W268" i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X265" i="1" s="1"/>
  <c r="W259" i="1"/>
  <c r="N259" i="1"/>
  <c r="W258" i="1"/>
  <c r="X258" i="1" s="1"/>
  <c r="N258" i="1"/>
  <c r="X257" i="1"/>
  <c r="W257" i="1"/>
  <c r="W265" i="1" s="1"/>
  <c r="N257" i="1"/>
  <c r="V255" i="1"/>
  <c r="V254" i="1"/>
  <c r="X253" i="1"/>
  <c r="W253" i="1"/>
  <c r="N253" i="1"/>
  <c r="W252" i="1"/>
  <c r="X252" i="1" s="1"/>
  <c r="N252" i="1"/>
  <c r="X251" i="1"/>
  <c r="W251" i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X243" i="1" s="1"/>
  <c r="W228" i="1"/>
  <c r="N228" i="1"/>
  <c r="V225" i="1"/>
  <c r="W224" i="1"/>
  <c r="V224" i="1"/>
  <c r="X223" i="1"/>
  <c r="W223" i="1"/>
  <c r="X222" i="1"/>
  <c r="W222" i="1"/>
  <c r="X221" i="1"/>
  <c r="W221" i="1"/>
  <c r="X220" i="1"/>
  <c r="W220" i="1"/>
  <c r="X219" i="1"/>
  <c r="W219" i="1"/>
  <c r="X218" i="1"/>
  <c r="X224" i="1" s="1"/>
  <c r="W218" i="1"/>
  <c r="L522" i="1" s="1"/>
  <c r="V215" i="1"/>
  <c r="V214" i="1"/>
  <c r="W213" i="1"/>
  <c r="W214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J522" i="1" s="1"/>
  <c r="V201" i="1"/>
  <c r="V200" i="1"/>
  <c r="X199" i="1"/>
  <c r="W199" i="1"/>
  <c r="N199" i="1"/>
  <c r="W198" i="1"/>
  <c r="X198" i="1" s="1"/>
  <c r="N198" i="1"/>
  <c r="X197" i="1"/>
  <c r="W197" i="1"/>
  <c r="N197" i="1"/>
  <c r="W196" i="1"/>
  <c r="W201" i="1" s="1"/>
  <c r="N196" i="1"/>
  <c r="V194" i="1"/>
  <c r="V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W193" i="1" s="1"/>
  <c r="N176" i="1"/>
  <c r="V174" i="1"/>
  <c r="V173" i="1"/>
  <c r="W172" i="1"/>
  <c r="X172" i="1" s="1"/>
  <c r="N172" i="1"/>
  <c r="X171" i="1"/>
  <c r="W171" i="1"/>
  <c r="N171" i="1"/>
  <c r="W170" i="1"/>
  <c r="X170" i="1" s="1"/>
  <c r="N170" i="1"/>
  <c r="X169" i="1"/>
  <c r="W169" i="1"/>
  <c r="W173" i="1" s="1"/>
  <c r="N169" i="1"/>
  <c r="V167" i="1"/>
  <c r="V166" i="1"/>
  <c r="X165" i="1"/>
  <c r="W165" i="1"/>
  <c r="N165" i="1"/>
  <c r="W164" i="1"/>
  <c r="W167" i="1" s="1"/>
  <c r="N164" i="1"/>
  <c r="V162" i="1"/>
  <c r="V161" i="1"/>
  <c r="W160" i="1"/>
  <c r="X160" i="1" s="1"/>
  <c r="N160" i="1"/>
  <c r="X159" i="1"/>
  <c r="X161" i="1" s="1"/>
  <c r="W159" i="1"/>
  <c r="N159" i="1"/>
  <c r="V156" i="1"/>
  <c r="V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X155" i="1" s="1"/>
  <c r="W146" i="1"/>
  <c r="W156" i="1" s="1"/>
  <c r="N146" i="1"/>
  <c r="V143" i="1"/>
  <c r="V142" i="1"/>
  <c r="X141" i="1"/>
  <c r="W141" i="1"/>
  <c r="N141" i="1"/>
  <c r="W140" i="1"/>
  <c r="X140" i="1" s="1"/>
  <c r="N140" i="1"/>
  <c r="X139" i="1"/>
  <c r="X142" i="1" s="1"/>
  <c r="W139" i="1"/>
  <c r="N139" i="1"/>
  <c r="V135" i="1"/>
  <c r="V134" i="1"/>
  <c r="X133" i="1"/>
  <c r="W133" i="1"/>
  <c r="N133" i="1"/>
  <c r="W132" i="1"/>
  <c r="X132" i="1" s="1"/>
  <c r="N132" i="1"/>
  <c r="X131" i="1"/>
  <c r="W131" i="1"/>
  <c r="N131" i="1"/>
  <c r="W130" i="1"/>
  <c r="F522" i="1" s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X122" i="1"/>
  <c r="W122" i="1"/>
  <c r="X121" i="1"/>
  <c r="W121" i="1"/>
  <c r="N121" i="1"/>
  <c r="W120" i="1"/>
  <c r="X120" i="1" s="1"/>
  <c r="N120" i="1"/>
  <c r="X119" i="1"/>
  <c r="W119" i="1"/>
  <c r="W126" i="1" s="1"/>
  <c r="N119" i="1"/>
  <c r="V117" i="1"/>
  <c r="V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X106" i="1"/>
  <c r="X116" i="1" s="1"/>
  <c r="W106" i="1"/>
  <c r="W117" i="1" s="1"/>
  <c r="N106" i="1"/>
  <c r="V104" i="1"/>
  <c r="V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W104" i="1" s="1"/>
  <c r="N95" i="1"/>
  <c r="V93" i="1"/>
  <c r="V92" i="1"/>
  <c r="W91" i="1"/>
  <c r="X91" i="1" s="1"/>
  <c r="N91" i="1"/>
  <c r="X90" i="1"/>
  <c r="W90" i="1"/>
  <c r="N90" i="1"/>
  <c r="W89" i="1"/>
  <c r="X89" i="1" s="1"/>
  <c r="N89" i="1"/>
  <c r="X88" i="1"/>
  <c r="X92" i="1" s="1"/>
  <c r="W88" i="1"/>
  <c r="W92" i="1" s="1"/>
  <c r="N88" i="1"/>
  <c r="V86" i="1"/>
  <c r="V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E522" i="1" s="1"/>
  <c r="N65" i="1"/>
  <c r="V62" i="1"/>
  <c r="V61" i="1"/>
  <c r="W60" i="1"/>
  <c r="X60" i="1" s="1"/>
  <c r="W59" i="1"/>
  <c r="X59" i="1" s="1"/>
  <c r="N59" i="1"/>
  <c r="X58" i="1"/>
  <c r="W58" i="1"/>
  <c r="N58" i="1"/>
  <c r="W57" i="1"/>
  <c r="D522" i="1" s="1"/>
  <c r="N57" i="1"/>
  <c r="V54" i="1"/>
  <c r="V53" i="1"/>
  <c r="W52" i="1"/>
  <c r="X52" i="1" s="1"/>
  <c r="N52" i="1"/>
  <c r="X51" i="1"/>
  <c r="X53" i="1" s="1"/>
  <c r="W51" i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X33" i="1"/>
  <c r="W33" i="1"/>
  <c r="N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W26" i="1"/>
  <c r="W35" i="1" s="1"/>
  <c r="V24" i="1"/>
  <c r="V23" i="1"/>
  <c r="V516" i="1" s="1"/>
  <c r="W22" i="1"/>
  <c r="B522" i="1" s="1"/>
  <c r="N22" i="1"/>
  <c r="H10" i="1"/>
  <c r="A9" i="1"/>
  <c r="F10" i="1" s="1"/>
  <c r="D7" i="1"/>
  <c r="O6" i="1"/>
  <c r="N2" i="1"/>
  <c r="X34" i="1" l="1"/>
  <c r="X126" i="1"/>
  <c r="X173" i="1"/>
  <c r="H9" i="1"/>
  <c r="A10" i="1"/>
  <c r="W24" i="1"/>
  <c r="W34" i="1"/>
  <c r="W54" i="1"/>
  <c r="W62" i="1"/>
  <c r="W85" i="1"/>
  <c r="W93" i="1"/>
  <c r="W103" i="1"/>
  <c r="W116" i="1"/>
  <c r="W127" i="1"/>
  <c r="W134" i="1"/>
  <c r="W142" i="1"/>
  <c r="W155" i="1"/>
  <c r="W162" i="1"/>
  <c r="W166" i="1"/>
  <c r="W174" i="1"/>
  <c r="W194" i="1"/>
  <c r="W200" i="1"/>
  <c r="W211" i="1"/>
  <c r="W215" i="1"/>
  <c r="W266" i="1"/>
  <c r="W271" i="1"/>
  <c r="X268" i="1"/>
  <c r="X271" i="1" s="1"/>
  <c r="W284" i="1"/>
  <c r="N522" i="1"/>
  <c r="W296" i="1"/>
  <c r="X287" i="1"/>
  <c r="X295" i="1" s="1"/>
  <c r="W295" i="1"/>
  <c r="W301" i="1"/>
  <c r="O522" i="1"/>
  <c r="W305" i="1"/>
  <c r="X304" i="1"/>
  <c r="X305" i="1" s="1"/>
  <c r="W306" i="1"/>
  <c r="W311" i="1"/>
  <c r="X308" i="1"/>
  <c r="X311" i="1" s="1"/>
  <c r="W350" i="1"/>
  <c r="X347" i="1"/>
  <c r="X349" i="1" s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65" i="1"/>
  <c r="H522" i="1"/>
  <c r="Q522" i="1"/>
  <c r="F9" i="1"/>
  <c r="J9" i="1"/>
  <c r="X22" i="1"/>
  <c r="X23" i="1" s="1"/>
  <c r="W23" i="1"/>
  <c r="V512" i="1"/>
  <c r="C522" i="1"/>
  <c r="W53" i="1"/>
  <c r="X57" i="1"/>
  <c r="X61" i="1" s="1"/>
  <c r="W61" i="1"/>
  <c r="X65" i="1"/>
  <c r="X85" i="1" s="1"/>
  <c r="W86" i="1"/>
  <c r="X95" i="1"/>
  <c r="X103" i="1" s="1"/>
  <c r="X130" i="1"/>
  <c r="X134" i="1" s="1"/>
  <c r="W135" i="1"/>
  <c r="G522" i="1"/>
  <c r="W143" i="1"/>
  <c r="I522" i="1"/>
  <c r="W161" i="1"/>
  <c r="X164" i="1"/>
  <c r="X166" i="1" s="1"/>
  <c r="X176" i="1"/>
  <c r="X193" i="1" s="1"/>
  <c r="X196" i="1"/>
  <c r="X200" i="1" s="1"/>
  <c r="X204" i="1"/>
  <c r="X210" i="1" s="1"/>
  <c r="W210" i="1"/>
  <c r="X213" i="1"/>
  <c r="X214" i="1" s="1"/>
  <c r="W225" i="1"/>
  <c r="W243" i="1"/>
  <c r="W244" i="1"/>
  <c r="W247" i="1"/>
  <c r="X246" i="1"/>
  <c r="X247" i="1" s="1"/>
  <c r="W248" i="1"/>
  <c r="W255" i="1"/>
  <c r="X250" i="1"/>
  <c r="X254" i="1" s="1"/>
  <c r="W254" i="1"/>
  <c r="W272" i="1"/>
  <c r="W278" i="1"/>
  <c r="W283" i="1"/>
  <c r="X280" i="1"/>
  <c r="X283" i="1" s="1"/>
  <c r="W300" i="1"/>
  <c r="W312" i="1"/>
  <c r="W315" i="1"/>
  <c r="X314" i="1"/>
  <c r="X315" i="1" s="1"/>
  <c r="W316" i="1"/>
  <c r="W319" i="1"/>
  <c r="X318" i="1"/>
  <c r="X319" i="1" s="1"/>
  <c r="W320" i="1"/>
  <c r="P522" i="1"/>
  <c r="W325" i="1"/>
  <c r="X324" i="1"/>
  <c r="X325" i="1" s="1"/>
  <c r="W326" i="1"/>
  <c r="W339" i="1"/>
  <c r="X330" i="1"/>
  <c r="X338" i="1" s="1"/>
  <c r="W338" i="1"/>
  <c r="X344" i="1"/>
  <c r="W349" i="1"/>
  <c r="X362" i="1"/>
  <c r="W362" i="1"/>
  <c r="W368" i="1"/>
  <c r="W375" i="1"/>
  <c r="X370" i="1"/>
  <c r="X374" i="1" s="1"/>
  <c r="W374" i="1"/>
  <c r="X384" i="1"/>
  <c r="X385" i="1" s="1"/>
  <c r="S522" i="1"/>
  <c r="W386" i="1"/>
  <c r="W401" i="1"/>
  <c r="X388" i="1"/>
  <c r="X401" i="1" s="1"/>
  <c r="W402" i="1"/>
  <c r="W409" i="1"/>
  <c r="X404" i="1"/>
  <c r="X408" i="1" s="1"/>
  <c r="W408" i="1"/>
  <c r="X416" i="1"/>
  <c r="X418" i="1" s="1"/>
  <c r="W418" i="1"/>
  <c r="V522" i="1"/>
  <c r="W489" i="1"/>
  <c r="X484" i="1"/>
  <c r="X489" i="1" s="1"/>
  <c r="W490" i="1"/>
  <c r="W502" i="1"/>
  <c r="X498" i="1"/>
  <c r="X502" i="1" s="1"/>
  <c r="W503" i="1"/>
  <c r="W513" i="1"/>
  <c r="W514" i="1"/>
  <c r="M522" i="1"/>
  <c r="U522" i="1"/>
  <c r="R522" i="1"/>
  <c r="W363" i="1"/>
  <c r="W385" i="1"/>
  <c r="W419" i="1"/>
  <c r="W425" i="1"/>
  <c r="W434" i="1"/>
  <c r="X427" i="1"/>
  <c r="X434" i="1" s="1"/>
  <c r="W460" i="1"/>
  <c r="W475" i="1"/>
  <c r="W480" i="1"/>
  <c r="X477" i="1"/>
  <c r="X479" i="1" s="1"/>
  <c r="W510" i="1"/>
  <c r="X505" i="1"/>
  <c r="X510" i="1" s="1"/>
  <c r="W511" i="1"/>
  <c r="W424" i="1"/>
  <c r="X517" i="1" l="1"/>
  <c r="W515" i="1"/>
  <c r="W516" i="1"/>
  <c r="W512" i="1"/>
</calcChain>
</file>

<file path=xl/sharedStrings.xml><?xml version="1.0" encoding="utf-8"?>
<sst xmlns="http://schemas.openxmlformats.org/spreadsheetml/2006/main" count="2201" uniqueCount="738">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</sst>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0" fillId="0" borderId="19" xfId="0" applyBorder="1"/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0" borderId="43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2"/>
  <sheetViews>
    <sheetView showGridLines="0" tabSelected="1" topLeftCell="A493" zoomScaleNormal="100" zoomScaleSheetLayoutView="100" workbookViewId="0">
      <selection activeCell="Z517" sqref="Z517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54" t="s">
        <v>0</v>
      </c>
      <c r="E1" s="455"/>
      <c r="F1" s="455"/>
      <c r="G1" s="12" t="s">
        <v>1</v>
      </c>
      <c r="H1" s="454" t="s">
        <v>2</v>
      </c>
      <c r="I1" s="455"/>
      <c r="J1" s="455"/>
      <c r="K1" s="455"/>
      <c r="L1" s="455"/>
      <c r="M1" s="455"/>
      <c r="N1" s="455"/>
      <c r="O1" s="455"/>
      <c r="P1" s="715" t="s">
        <v>3</v>
      </c>
      <c r="Q1" s="455"/>
      <c r="R1" s="45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88" t="s">
        <v>8</v>
      </c>
      <c r="B5" s="428"/>
      <c r="C5" s="429"/>
      <c r="D5" s="380"/>
      <c r="E5" s="382"/>
      <c r="F5" s="668" t="s">
        <v>9</v>
      </c>
      <c r="G5" s="429"/>
      <c r="H5" s="380"/>
      <c r="I5" s="381"/>
      <c r="J5" s="381"/>
      <c r="K5" s="381"/>
      <c r="L5" s="382"/>
      <c r="N5" s="24" t="s">
        <v>10</v>
      </c>
      <c r="O5" s="609">
        <v>45367</v>
      </c>
      <c r="P5" s="439"/>
      <c r="R5" s="700" t="s">
        <v>11</v>
      </c>
      <c r="S5" s="406"/>
      <c r="T5" s="532" t="s">
        <v>12</v>
      </c>
      <c r="U5" s="439"/>
      <c r="Z5" s="51"/>
      <c r="AA5" s="51"/>
      <c r="AB5" s="51"/>
    </row>
    <row r="6" spans="1:29" s="343" customFormat="1" ht="24" customHeight="1" x14ac:dyDescent="0.2">
      <c r="A6" s="488" t="s">
        <v>13</v>
      </c>
      <c r="B6" s="428"/>
      <c r="C6" s="429"/>
      <c r="D6" s="638" t="s">
        <v>14</v>
      </c>
      <c r="E6" s="639"/>
      <c r="F6" s="639"/>
      <c r="G6" s="639"/>
      <c r="H6" s="639"/>
      <c r="I6" s="639"/>
      <c r="J6" s="639"/>
      <c r="K6" s="639"/>
      <c r="L6" s="439"/>
      <c r="N6" s="24" t="s">
        <v>15</v>
      </c>
      <c r="O6" s="466" t="str">
        <f>IF(O5=0," ",CHOOSE(WEEKDAY(O5,2),"Понедельник","Вторник","Среда","Четверг","Пятница","Суббота","Воскресенье"))</f>
        <v>Суббота</v>
      </c>
      <c r="P6" s="350"/>
      <c r="R6" s="405" t="s">
        <v>16</v>
      </c>
      <c r="S6" s="406"/>
      <c r="T6" s="536" t="s">
        <v>17</v>
      </c>
      <c r="U6" s="393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60" t="str">
        <f>IFERROR(VLOOKUP(DeliveryAddress,Table,3,0),1)</f>
        <v>1</v>
      </c>
      <c r="E7" s="561"/>
      <c r="F7" s="561"/>
      <c r="G7" s="561"/>
      <c r="H7" s="561"/>
      <c r="I7" s="561"/>
      <c r="J7" s="561"/>
      <c r="K7" s="561"/>
      <c r="L7" s="562"/>
      <c r="N7" s="24"/>
      <c r="O7" s="42"/>
      <c r="P7" s="42"/>
      <c r="R7" s="352"/>
      <c r="S7" s="406"/>
      <c r="T7" s="537"/>
      <c r="U7" s="538"/>
      <c r="Z7" s="51"/>
      <c r="AA7" s="51"/>
      <c r="AB7" s="51"/>
    </row>
    <row r="8" spans="1:29" s="343" customFormat="1" ht="25.5" customHeight="1" x14ac:dyDescent="0.2">
      <c r="A8" s="709" t="s">
        <v>18</v>
      </c>
      <c r="B8" s="358"/>
      <c r="C8" s="359"/>
      <c r="D8" s="448"/>
      <c r="E8" s="449"/>
      <c r="F8" s="449"/>
      <c r="G8" s="449"/>
      <c r="H8" s="449"/>
      <c r="I8" s="449"/>
      <c r="J8" s="449"/>
      <c r="K8" s="449"/>
      <c r="L8" s="450"/>
      <c r="N8" s="24" t="s">
        <v>19</v>
      </c>
      <c r="O8" s="438">
        <v>0.41666666666666669</v>
      </c>
      <c r="P8" s="439"/>
      <c r="R8" s="352"/>
      <c r="S8" s="406"/>
      <c r="T8" s="537"/>
      <c r="U8" s="538"/>
      <c r="Z8" s="51"/>
      <c r="AA8" s="51"/>
      <c r="AB8" s="51"/>
    </row>
    <row r="9" spans="1:29" s="343" customFormat="1" ht="39.950000000000003" customHeight="1" x14ac:dyDescent="0.2">
      <c r="A9" s="5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506"/>
      <c r="E9" s="361"/>
      <c r="F9" s="5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609"/>
      <c r="P9" s="439"/>
      <c r="R9" s="352"/>
      <c r="S9" s="406"/>
      <c r="T9" s="539"/>
      <c r="U9" s="540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5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506"/>
      <c r="E10" s="361"/>
      <c r="F10" s="5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22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38"/>
      <c r="P10" s="439"/>
      <c r="S10" s="24" t="s">
        <v>22</v>
      </c>
      <c r="T10" s="392" t="s">
        <v>23</v>
      </c>
      <c r="U10" s="393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8"/>
      <c r="P11" s="439"/>
      <c r="S11" s="24" t="s">
        <v>26</v>
      </c>
      <c r="T11" s="640" t="s">
        <v>27</v>
      </c>
      <c r="U11" s="641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5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N12" s="24" t="s">
        <v>29</v>
      </c>
      <c r="O12" s="635"/>
      <c r="P12" s="562"/>
      <c r="Q12" s="23"/>
      <c r="S12" s="24"/>
      <c r="T12" s="455"/>
      <c r="U12" s="352"/>
      <c r="Z12" s="51"/>
      <c r="AA12" s="51"/>
      <c r="AB12" s="51"/>
    </row>
    <row r="13" spans="1:29" s="343" customFormat="1" ht="23.25" customHeight="1" x14ac:dyDescent="0.2">
      <c r="A13" s="665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26"/>
      <c r="N13" s="26" t="s">
        <v>31</v>
      </c>
      <c r="O13" s="640"/>
      <c r="P13" s="641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5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6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N15" s="517" t="s">
        <v>34</v>
      </c>
      <c r="O15" s="455"/>
      <c r="P15" s="455"/>
      <c r="Q15" s="455"/>
      <c r="R15" s="45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00" t="s">
        <v>37</v>
      </c>
      <c r="D17" s="385" t="s">
        <v>38</v>
      </c>
      <c r="E17" s="461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60"/>
      <c r="P17" s="460"/>
      <c r="Q17" s="460"/>
      <c r="R17" s="461"/>
      <c r="S17" s="708" t="s">
        <v>48</v>
      </c>
      <c r="T17" s="429"/>
      <c r="U17" s="385" t="s">
        <v>49</v>
      </c>
      <c r="V17" s="385" t="s">
        <v>50</v>
      </c>
      <c r="W17" s="396" t="s">
        <v>51</v>
      </c>
      <c r="X17" s="385" t="s">
        <v>52</v>
      </c>
      <c r="Y17" s="417" t="s">
        <v>53</v>
      </c>
      <c r="Z17" s="417" t="s">
        <v>54</v>
      </c>
      <c r="AA17" s="417" t="s">
        <v>55</v>
      </c>
      <c r="AB17" s="418"/>
      <c r="AC17" s="419"/>
      <c r="AD17" s="489"/>
      <c r="BA17" s="411" t="s">
        <v>56</v>
      </c>
    </row>
    <row r="18" spans="1:53" ht="14.25" customHeight="1" x14ac:dyDescent="0.2">
      <c r="A18" s="386"/>
      <c r="B18" s="386"/>
      <c r="C18" s="386"/>
      <c r="D18" s="462"/>
      <c r="E18" s="464"/>
      <c r="F18" s="386"/>
      <c r="G18" s="386"/>
      <c r="H18" s="386"/>
      <c r="I18" s="386"/>
      <c r="J18" s="386"/>
      <c r="K18" s="386"/>
      <c r="L18" s="386"/>
      <c r="M18" s="386"/>
      <c r="N18" s="462"/>
      <c r="O18" s="463"/>
      <c r="P18" s="463"/>
      <c r="Q18" s="463"/>
      <c r="R18" s="464"/>
      <c r="S18" s="342" t="s">
        <v>57</v>
      </c>
      <c r="T18" s="342" t="s">
        <v>58</v>
      </c>
      <c r="U18" s="386"/>
      <c r="V18" s="386"/>
      <c r="W18" s="397"/>
      <c r="X18" s="386"/>
      <c r="Y18" s="611"/>
      <c r="Z18" s="611"/>
      <c r="AA18" s="420"/>
      <c r="AB18" s="421"/>
      <c r="AC18" s="422"/>
      <c r="AD18" s="490"/>
      <c r="BA18" s="35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71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customHeight="1" x14ac:dyDescent="0.25">
      <c r="A21" s="35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0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5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6"/>
      <c r="N23" s="357" t="s">
        <v>66</v>
      </c>
      <c r="O23" s="358"/>
      <c r="P23" s="358"/>
      <c r="Q23" s="358"/>
      <c r="R23" s="358"/>
      <c r="S23" s="358"/>
      <c r="T23" s="359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6"/>
      <c r="N24" s="357" t="s">
        <v>66</v>
      </c>
      <c r="O24" s="358"/>
      <c r="P24" s="358"/>
      <c r="Q24" s="358"/>
      <c r="R24" s="358"/>
      <c r="S24" s="358"/>
      <c r="T24" s="359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55" t="s">
        <v>71</v>
      </c>
      <c r="O26" s="363"/>
      <c r="P26" s="363"/>
      <c r="Q26" s="363"/>
      <c r="R26" s="350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49">
        <v>4607091383881</v>
      </c>
      <c r="E27" s="350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63"/>
      <c r="P27" s="363"/>
      <c r="Q27" s="363"/>
      <c r="R27" s="350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49">
        <v>4607091388237</v>
      </c>
      <c r="E28" s="350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63"/>
      <c r="P28" s="363"/>
      <c r="Q28" s="363"/>
      <c r="R28" s="350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49">
        <v>4607091383935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63"/>
      <c r="P29" s="363"/>
      <c r="Q29" s="363"/>
      <c r="R29" s="350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49">
        <v>4680115881853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3"/>
      <c r="P30" s="363"/>
      <c r="Q30" s="363"/>
      <c r="R30" s="350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49">
        <v>4607091383911</v>
      </c>
      <c r="E31" s="350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82</v>
      </c>
      <c r="O31" s="363"/>
      <c r="P31" s="363"/>
      <c r="Q31" s="363"/>
      <c r="R31" s="350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49">
        <v>4607091383911</v>
      </c>
      <c r="E32" s="350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63"/>
      <c r="P32" s="363"/>
      <c r="Q32" s="363"/>
      <c r="R32" s="350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49">
        <v>4607091388244</v>
      </c>
      <c r="E33" s="350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3"/>
      <c r="P33" s="363"/>
      <c r="Q33" s="363"/>
      <c r="R33" s="350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5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6"/>
      <c r="N34" s="357" t="s">
        <v>66</v>
      </c>
      <c r="O34" s="358"/>
      <c r="P34" s="358"/>
      <c r="Q34" s="358"/>
      <c r="R34" s="358"/>
      <c r="S34" s="358"/>
      <c r="T34" s="359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6"/>
      <c r="N35" s="357" t="s">
        <v>66</v>
      </c>
      <c r="O35" s="358"/>
      <c r="P35" s="358"/>
      <c r="Q35" s="358"/>
      <c r="R35" s="358"/>
      <c r="S35" s="358"/>
      <c r="T35" s="359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customHeight="1" x14ac:dyDescent="0.25">
      <c r="A36" s="35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49">
        <v>4607091388503</v>
      </c>
      <c r="E37" s="350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3"/>
      <c r="P37" s="363"/>
      <c r="Q37" s="363"/>
      <c r="R37" s="350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55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6"/>
      <c r="N38" s="357" t="s">
        <v>66</v>
      </c>
      <c r="O38" s="358"/>
      <c r="P38" s="358"/>
      <c r="Q38" s="358"/>
      <c r="R38" s="358"/>
      <c r="S38" s="358"/>
      <c r="T38" s="359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6"/>
      <c r="N39" s="357" t="s">
        <v>66</v>
      </c>
      <c r="O39" s="358"/>
      <c r="P39" s="358"/>
      <c r="Q39" s="358"/>
      <c r="R39" s="358"/>
      <c r="S39" s="358"/>
      <c r="T39" s="359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customHeight="1" x14ac:dyDescent="0.25">
      <c r="A40" s="35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49">
        <v>4607091388282</v>
      </c>
      <c r="E41" s="350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3"/>
      <c r="P41" s="363"/>
      <c r="Q41" s="363"/>
      <c r="R41" s="350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55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6"/>
      <c r="N42" s="357" t="s">
        <v>66</v>
      </c>
      <c r="O42" s="358"/>
      <c r="P42" s="358"/>
      <c r="Q42" s="358"/>
      <c r="R42" s="358"/>
      <c r="S42" s="358"/>
      <c r="T42" s="359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6"/>
      <c r="N43" s="357" t="s">
        <v>66</v>
      </c>
      <c r="O43" s="358"/>
      <c r="P43" s="358"/>
      <c r="Q43" s="358"/>
      <c r="R43" s="358"/>
      <c r="S43" s="358"/>
      <c r="T43" s="359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customHeight="1" x14ac:dyDescent="0.25">
      <c r="A44" s="35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49">
        <v>4607091389111</v>
      </c>
      <c r="E45" s="350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3"/>
      <c r="P45" s="363"/>
      <c r="Q45" s="363"/>
      <c r="R45" s="350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55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6"/>
      <c r="N46" s="357" t="s">
        <v>66</v>
      </c>
      <c r="O46" s="358"/>
      <c r="P46" s="358"/>
      <c r="Q46" s="358"/>
      <c r="R46" s="358"/>
      <c r="S46" s="358"/>
      <c r="T46" s="359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6"/>
      <c r="N47" s="357" t="s">
        <v>66</v>
      </c>
      <c r="O47" s="358"/>
      <c r="P47" s="358"/>
      <c r="Q47" s="358"/>
      <c r="R47" s="358"/>
      <c r="S47" s="358"/>
      <c r="T47" s="359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customHeight="1" x14ac:dyDescent="0.2">
      <c r="A48" s="440" t="s">
        <v>98</v>
      </c>
      <c r="B48" s="441"/>
      <c r="C48" s="441"/>
      <c r="D48" s="441"/>
      <c r="E48" s="441"/>
      <c r="F48" s="441"/>
      <c r="G48" s="441"/>
      <c r="H48" s="441"/>
      <c r="I48" s="441"/>
      <c r="J48" s="441"/>
      <c r="K48" s="441"/>
      <c r="L48" s="441"/>
      <c r="M48" s="441"/>
      <c r="N48" s="441"/>
      <c r="O48" s="441"/>
      <c r="P48" s="441"/>
      <c r="Q48" s="441"/>
      <c r="R48" s="441"/>
      <c r="S48" s="441"/>
      <c r="T48" s="441"/>
      <c r="U48" s="441"/>
      <c r="V48" s="441"/>
      <c r="W48" s="441"/>
      <c r="X48" s="441"/>
      <c r="Y48" s="48"/>
      <c r="Z48" s="48"/>
    </row>
    <row r="49" spans="1:53" ht="16.5" customHeight="1" x14ac:dyDescent="0.25">
      <c r="A49" s="371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customHeight="1" x14ac:dyDescent="0.25">
      <c r="A50" s="35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9">
        <v>4680115881440</v>
      </c>
      <c r="E51" s="350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3"/>
      <c r="P51" s="363"/>
      <c r="Q51" s="363"/>
      <c r="R51" s="350"/>
      <c r="S51" s="34"/>
      <c r="T51" s="34"/>
      <c r="U51" s="35" t="s">
        <v>65</v>
      </c>
      <c r="V51" s="345">
        <v>45</v>
      </c>
      <c r="W51" s="346">
        <f>IFERROR(IF(V51="",0,CEILING((V51/$H51),1)*$H51),"")</f>
        <v>54</v>
      </c>
      <c r="X51" s="36">
        <f>IFERROR(IF(W51=0,"",ROUNDUP(W51/H51,0)*0.02175),"")</f>
        <v>0.10874999999999999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49">
        <v>4680115881433</v>
      </c>
      <c r="E52" s="350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3"/>
      <c r="P52" s="363"/>
      <c r="Q52" s="363"/>
      <c r="R52" s="350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5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6"/>
      <c r="N53" s="357" t="s">
        <v>66</v>
      </c>
      <c r="O53" s="358"/>
      <c r="P53" s="358"/>
      <c r="Q53" s="358"/>
      <c r="R53" s="358"/>
      <c r="S53" s="358"/>
      <c r="T53" s="359"/>
      <c r="U53" s="37" t="s">
        <v>67</v>
      </c>
      <c r="V53" s="347">
        <f>IFERROR(V51/H51,"0")+IFERROR(V52/H52,"0")</f>
        <v>4.1666666666666661</v>
      </c>
      <c r="W53" s="347">
        <f>IFERROR(W51/H51,"0")+IFERROR(W52/H52,"0")</f>
        <v>5</v>
      </c>
      <c r="X53" s="347">
        <f>IFERROR(IF(X51="",0,X51),"0")+IFERROR(IF(X52="",0,X52),"0")</f>
        <v>0.10874999999999999</v>
      </c>
      <c r="Y53" s="348"/>
      <c r="Z53" s="348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6"/>
      <c r="N54" s="357" t="s">
        <v>66</v>
      </c>
      <c r="O54" s="358"/>
      <c r="P54" s="358"/>
      <c r="Q54" s="358"/>
      <c r="R54" s="358"/>
      <c r="S54" s="358"/>
      <c r="T54" s="359"/>
      <c r="U54" s="37" t="s">
        <v>65</v>
      </c>
      <c r="V54" s="347">
        <f>IFERROR(SUM(V51:V52),"0")</f>
        <v>45</v>
      </c>
      <c r="W54" s="347">
        <f>IFERROR(SUM(W51:W52),"0")</f>
        <v>54</v>
      </c>
      <c r="X54" s="37"/>
      <c r="Y54" s="348"/>
      <c r="Z54" s="348"/>
    </row>
    <row r="55" spans="1:53" ht="16.5" customHeight="1" x14ac:dyDescent="0.25">
      <c r="A55" s="371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customHeight="1" x14ac:dyDescent="0.25">
      <c r="A56" s="35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9">
        <v>4680115881426</v>
      </c>
      <c r="E57" s="350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0"/>
      <c r="S57" s="34"/>
      <c r="T57" s="34"/>
      <c r="U57" s="35" t="s">
        <v>65</v>
      </c>
      <c r="V57" s="345">
        <v>0</v>
      </c>
      <c r="W57" s="34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49">
        <v>4680115881426</v>
      </c>
      <c r="E58" s="350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3"/>
      <c r="P58" s="363"/>
      <c r="Q58" s="363"/>
      <c r="R58" s="350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49">
        <v>4680115881419</v>
      </c>
      <c r="E59" s="350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3"/>
      <c r="P59" s="363"/>
      <c r="Q59" s="363"/>
      <c r="R59" s="350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49">
        <v>4680115881525</v>
      </c>
      <c r="E60" s="350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9" t="s">
        <v>117</v>
      </c>
      <c r="O60" s="363"/>
      <c r="P60" s="363"/>
      <c r="Q60" s="363"/>
      <c r="R60" s="350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5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6"/>
      <c r="N61" s="357" t="s">
        <v>66</v>
      </c>
      <c r="O61" s="358"/>
      <c r="P61" s="358"/>
      <c r="Q61" s="358"/>
      <c r="R61" s="358"/>
      <c r="S61" s="358"/>
      <c r="T61" s="359"/>
      <c r="U61" s="37" t="s">
        <v>67</v>
      </c>
      <c r="V61" s="347">
        <f>IFERROR(V57/H57,"0")+IFERROR(V58/H58,"0")+IFERROR(V59/H59,"0")+IFERROR(V60/H60,"0")</f>
        <v>0</v>
      </c>
      <c r="W61" s="347">
        <f>IFERROR(W57/H57,"0")+IFERROR(W58/H58,"0")+IFERROR(W59/H59,"0")+IFERROR(W60/H60,"0")</f>
        <v>0</v>
      </c>
      <c r="X61" s="347">
        <f>IFERROR(IF(X57="",0,X57),"0")+IFERROR(IF(X58="",0,X58),"0")+IFERROR(IF(X59="",0,X59),"0")+IFERROR(IF(X60="",0,X60),"0")</f>
        <v>0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6"/>
      <c r="N62" s="357" t="s">
        <v>66</v>
      </c>
      <c r="O62" s="358"/>
      <c r="P62" s="358"/>
      <c r="Q62" s="358"/>
      <c r="R62" s="358"/>
      <c r="S62" s="358"/>
      <c r="T62" s="359"/>
      <c r="U62" s="37" t="s">
        <v>65</v>
      </c>
      <c r="V62" s="347">
        <f>IFERROR(SUM(V57:V60),"0")</f>
        <v>0</v>
      </c>
      <c r="W62" s="347">
        <f>IFERROR(SUM(W57:W60),"0")</f>
        <v>0</v>
      </c>
      <c r="X62" s="37"/>
      <c r="Y62" s="348"/>
      <c r="Z62" s="348"/>
    </row>
    <row r="63" spans="1:53" ht="16.5" customHeight="1" x14ac:dyDescent="0.25">
      <c r="A63" s="371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customHeight="1" x14ac:dyDescent="0.25">
      <c r="A64" s="35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49">
        <v>4607091382945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3"/>
      <c r="P65" s="363"/>
      <c r="Q65" s="363"/>
      <c r="R65" s="350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49">
        <v>4607091385670</v>
      </c>
      <c r="E66" s="350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3"/>
      <c r="P66" s="363"/>
      <c r="Q66" s="363"/>
      <c r="R66" s="350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49">
        <v>4607091385670</v>
      </c>
      <c r="E67" s="350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3"/>
      <c r="P67" s="363"/>
      <c r="Q67" s="363"/>
      <c r="R67" s="350"/>
      <c r="S67" s="34"/>
      <c r="T67" s="34"/>
      <c r="U67" s="35" t="s">
        <v>65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49">
        <v>4680115883956</v>
      </c>
      <c r="E68" s="350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3"/>
      <c r="P68" s="363"/>
      <c r="Q68" s="363"/>
      <c r="R68" s="350"/>
      <c r="S68" s="34"/>
      <c r="T68" s="34"/>
      <c r="U68" s="35" t="s">
        <v>65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49">
        <v>4680115881327</v>
      </c>
      <c r="E69" s="350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3"/>
      <c r="P69" s="363"/>
      <c r="Q69" s="363"/>
      <c r="R69" s="350"/>
      <c r="S69" s="34"/>
      <c r="T69" s="34"/>
      <c r="U69" s="35" t="s">
        <v>65</v>
      </c>
      <c r="V69" s="345">
        <v>33</v>
      </c>
      <c r="W69" s="346">
        <f t="shared" si="2"/>
        <v>43.2</v>
      </c>
      <c r="X69" s="36">
        <f t="shared" si="3"/>
        <v>8.6999999999999994E-2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49">
        <v>4680115882133</v>
      </c>
      <c r="E70" s="350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0"/>
      <c r="S70" s="34"/>
      <c r="T70" s="34"/>
      <c r="U70" s="35" t="s">
        <v>65</v>
      </c>
      <c r="V70" s="345">
        <v>0</v>
      </c>
      <c r="W70" s="34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49">
        <v>4680115882133</v>
      </c>
      <c r="E71" s="350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3"/>
      <c r="P71" s="363"/>
      <c r="Q71" s="363"/>
      <c r="R71" s="350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49">
        <v>4607091382952</v>
      </c>
      <c r="E72" s="350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3"/>
      <c r="P72" s="363"/>
      <c r="Q72" s="363"/>
      <c r="R72" s="350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49">
        <v>4607091385687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3"/>
      <c r="P73" s="363"/>
      <c r="Q73" s="363"/>
      <c r="R73" s="350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49">
        <v>4680115882539</v>
      </c>
      <c r="E74" s="350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3"/>
      <c r="P74" s="363"/>
      <c r="Q74" s="363"/>
      <c r="R74" s="350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49">
        <v>4607091384604</v>
      </c>
      <c r="E75" s="350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3"/>
      <c r="P75" s="363"/>
      <c r="Q75" s="363"/>
      <c r="R75" s="350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49">
        <v>4680115880283</v>
      </c>
      <c r="E76" s="350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3"/>
      <c r="P76" s="363"/>
      <c r="Q76" s="363"/>
      <c r="R76" s="350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49">
        <v>4680115883949</v>
      </c>
      <c r="E77" s="350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3"/>
      <c r="P77" s="363"/>
      <c r="Q77" s="363"/>
      <c r="R77" s="350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4301011443</v>
      </c>
      <c r="D78" s="349">
        <v>4680115881303</v>
      </c>
      <c r="E78" s="350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8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50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4301011562</v>
      </c>
      <c r="D79" s="349">
        <v>4680115882577</v>
      </c>
      <c r="E79" s="350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3"/>
      <c r="P79" s="363"/>
      <c r="Q79" s="363"/>
      <c r="R79" s="350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148</v>
      </c>
      <c r="C80" s="31">
        <v>4301011564</v>
      </c>
      <c r="D80" s="349">
        <v>4680115882577</v>
      </c>
      <c r="E80" s="350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3"/>
      <c r="P80" s="363"/>
      <c r="Q80" s="363"/>
      <c r="R80" s="350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4301011432</v>
      </c>
      <c r="D81" s="349">
        <v>4680115882720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50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4301011417</v>
      </c>
      <c r="D82" s="349">
        <v>4680115880269</v>
      </c>
      <c r="E82" s="350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50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4301011415</v>
      </c>
      <c r="D83" s="349">
        <v>4680115880429</v>
      </c>
      <c r="E83" s="350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50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4301011462</v>
      </c>
      <c r="D84" s="349">
        <v>4680115881457</v>
      </c>
      <c r="E84" s="350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50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5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6"/>
      <c r="N85" s="357" t="s">
        <v>66</v>
      </c>
      <c r="O85" s="358"/>
      <c r="P85" s="358"/>
      <c r="Q85" s="358"/>
      <c r="R85" s="358"/>
      <c r="S85" s="358"/>
      <c r="T85" s="359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3.0555555555555554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4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8.6999999999999994E-2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6"/>
      <c r="N86" s="357" t="s">
        <v>66</v>
      </c>
      <c r="O86" s="358"/>
      <c r="P86" s="358"/>
      <c r="Q86" s="358"/>
      <c r="R86" s="358"/>
      <c r="S86" s="358"/>
      <c r="T86" s="359"/>
      <c r="U86" s="37" t="s">
        <v>65</v>
      </c>
      <c r="V86" s="347">
        <f>IFERROR(SUM(V65:V84),"0")</f>
        <v>33</v>
      </c>
      <c r="W86" s="347">
        <f>IFERROR(SUM(W65:W84),"0")</f>
        <v>43.2</v>
      </c>
      <c r="X86" s="37"/>
      <c r="Y86" s="348"/>
      <c r="Z86" s="348"/>
    </row>
    <row r="87" spans="1:53" ht="14.25" customHeight="1" x14ac:dyDescent="0.25">
      <c r="A87" s="35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customHeight="1" x14ac:dyDescent="0.25">
      <c r="A88" s="54" t="s">
        <v>157</v>
      </c>
      <c r="B88" s="54" t="s">
        <v>158</v>
      </c>
      <c r="C88" s="31">
        <v>4301020235</v>
      </c>
      <c r="D88" s="349">
        <v>4680115881488</v>
      </c>
      <c r="E88" s="350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50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4301020228</v>
      </c>
      <c r="D89" s="349">
        <v>4680115882751</v>
      </c>
      <c r="E89" s="350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3"/>
      <c r="P89" s="363"/>
      <c r="Q89" s="363"/>
      <c r="R89" s="350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4301020258</v>
      </c>
      <c r="D90" s="349">
        <v>4680115882775</v>
      </c>
      <c r="E90" s="350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3"/>
      <c r="P90" s="363"/>
      <c r="Q90" s="363"/>
      <c r="R90" s="350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49">
        <v>4680115880658</v>
      </c>
      <c r="E91" s="350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7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3"/>
      <c r="P91" s="363"/>
      <c r="Q91" s="363"/>
      <c r="R91" s="350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55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6"/>
      <c r="N92" s="357" t="s">
        <v>66</v>
      </c>
      <c r="O92" s="358"/>
      <c r="P92" s="358"/>
      <c r="Q92" s="358"/>
      <c r="R92" s="358"/>
      <c r="S92" s="358"/>
      <c r="T92" s="359"/>
      <c r="U92" s="37" t="s">
        <v>67</v>
      </c>
      <c r="V92" s="347">
        <f>IFERROR(V88/H88,"0")+IFERROR(V89/H89,"0")+IFERROR(V90/H90,"0")+IFERROR(V91/H91,"0")</f>
        <v>0</v>
      </c>
      <c r="W92" s="347">
        <f>IFERROR(W88/H88,"0")+IFERROR(W89/H89,"0")+IFERROR(W90/H90,"0")+IFERROR(W91/H91,"0")</f>
        <v>0</v>
      </c>
      <c r="X92" s="347">
        <f>IFERROR(IF(X88="",0,X88),"0")+IFERROR(IF(X89="",0,X89),"0")+IFERROR(IF(X90="",0,X90),"0")+IFERROR(IF(X91="",0,X91),"0")</f>
        <v>0</v>
      </c>
      <c r="Y92" s="348"/>
      <c r="Z92" s="348"/>
    </row>
    <row r="93" spans="1:53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6"/>
      <c r="N93" s="357" t="s">
        <v>66</v>
      </c>
      <c r="O93" s="358"/>
      <c r="P93" s="358"/>
      <c r="Q93" s="358"/>
      <c r="R93" s="358"/>
      <c r="S93" s="358"/>
      <c r="T93" s="359"/>
      <c r="U93" s="37" t="s">
        <v>65</v>
      </c>
      <c r="V93" s="347">
        <f>IFERROR(SUM(V88:V91),"0")</f>
        <v>0</v>
      </c>
      <c r="W93" s="347">
        <f>IFERROR(SUM(W88:W91),"0")</f>
        <v>0</v>
      </c>
      <c r="X93" s="37"/>
      <c r="Y93" s="348"/>
      <c r="Z93" s="348"/>
    </row>
    <row r="94" spans="1:53" ht="14.25" customHeight="1" x14ac:dyDescent="0.25">
      <c r="A94" s="35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customHeight="1" x14ac:dyDescent="0.25">
      <c r="A95" s="54" t="s">
        <v>166</v>
      </c>
      <c r="B95" s="54" t="s">
        <v>167</v>
      </c>
      <c r="C95" s="31">
        <v>4301030895</v>
      </c>
      <c r="D95" s="349">
        <v>4607091387667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3"/>
      <c r="P95" s="363"/>
      <c r="Q95" s="363"/>
      <c r="R95" s="350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4301030961</v>
      </c>
      <c r="D96" s="349">
        <v>4607091387636</v>
      </c>
      <c r="E96" s="350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3"/>
      <c r="P96" s="363"/>
      <c r="Q96" s="363"/>
      <c r="R96" s="350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170</v>
      </c>
      <c r="B97" s="54" t="s">
        <v>171</v>
      </c>
      <c r="C97" s="31">
        <v>4301030963</v>
      </c>
      <c r="D97" s="349">
        <v>4607091382426</v>
      </c>
      <c r="E97" s="350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3"/>
      <c r="P97" s="363"/>
      <c r="Q97" s="363"/>
      <c r="R97" s="350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4301030962</v>
      </c>
      <c r="D98" s="349">
        <v>4607091386547</v>
      </c>
      <c r="E98" s="350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3"/>
      <c r="P98" s="363"/>
      <c r="Q98" s="363"/>
      <c r="R98" s="350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4301031079</v>
      </c>
      <c r="D99" s="349">
        <v>4607091384734</v>
      </c>
      <c r="E99" s="350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3"/>
      <c r="P99" s="363"/>
      <c r="Q99" s="363"/>
      <c r="R99" s="350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4301030964</v>
      </c>
      <c r="D100" s="349">
        <v>4607091382464</v>
      </c>
      <c r="E100" s="350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3"/>
      <c r="P100" s="363"/>
      <c r="Q100" s="363"/>
      <c r="R100" s="350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4301031235</v>
      </c>
      <c r="D101" s="349">
        <v>4680115883444</v>
      </c>
      <c r="E101" s="350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0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178</v>
      </c>
      <c r="B102" s="54" t="s">
        <v>180</v>
      </c>
      <c r="C102" s="31">
        <v>4301031234</v>
      </c>
      <c r="D102" s="349">
        <v>4680115883444</v>
      </c>
      <c r="E102" s="350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50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55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6"/>
      <c r="N103" s="357" t="s">
        <v>66</v>
      </c>
      <c r="O103" s="358"/>
      <c r="P103" s="358"/>
      <c r="Q103" s="358"/>
      <c r="R103" s="358"/>
      <c r="S103" s="358"/>
      <c r="T103" s="359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6"/>
      <c r="N104" s="357" t="s">
        <v>66</v>
      </c>
      <c r="O104" s="358"/>
      <c r="P104" s="358"/>
      <c r="Q104" s="358"/>
      <c r="R104" s="358"/>
      <c r="S104" s="358"/>
      <c r="T104" s="359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customHeight="1" x14ac:dyDescent="0.25">
      <c r="A105" s="35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49">
        <v>4607091386967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0"/>
      <c r="S106" s="34"/>
      <c r="T106" s="34"/>
      <c r="U106" s="35" t="s">
        <v>65</v>
      </c>
      <c r="V106" s="345">
        <v>0</v>
      </c>
      <c r="W106" s="34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181</v>
      </c>
      <c r="B107" s="54" t="s">
        <v>183</v>
      </c>
      <c r="C107" s="31">
        <v>4301051437</v>
      </c>
      <c r="D107" s="349">
        <v>4607091386967</v>
      </c>
      <c r="E107" s="350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3"/>
      <c r="P107" s="363"/>
      <c r="Q107" s="363"/>
      <c r="R107" s="350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49">
        <v>4607091385304</v>
      </c>
      <c r="E108" s="350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3"/>
      <c r="P108" s="363"/>
      <c r="Q108" s="363"/>
      <c r="R108" s="350"/>
      <c r="S108" s="34"/>
      <c r="T108" s="34"/>
      <c r="U108" s="35" t="s">
        <v>65</v>
      </c>
      <c r="V108" s="345">
        <v>38</v>
      </c>
      <c r="W108" s="346">
        <f t="shared" si="6"/>
        <v>42</v>
      </c>
      <c r="X108" s="36">
        <f>IFERROR(IF(W108=0,"",ROUNDUP(W108/H108,0)*0.02175),"")</f>
        <v>0.10874999999999999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4301051648</v>
      </c>
      <c r="D109" s="349">
        <v>4607091386264</v>
      </c>
      <c r="E109" s="350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7" t="s">
        <v>188</v>
      </c>
      <c r="O109" s="363"/>
      <c r="P109" s="363"/>
      <c r="Q109" s="363"/>
      <c r="R109" s="350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186</v>
      </c>
      <c r="B110" s="54" t="s">
        <v>189</v>
      </c>
      <c r="C110" s="31">
        <v>4301051306</v>
      </c>
      <c r="D110" s="349">
        <v>4607091386264</v>
      </c>
      <c r="E110" s="350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50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49">
        <v>4607091385731</v>
      </c>
      <c r="E111" s="350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3"/>
      <c r="P111" s="363"/>
      <c r="Q111" s="363"/>
      <c r="R111" s="350"/>
      <c r="S111" s="34"/>
      <c r="T111" s="34"/>
      <c r="U111" s="35" t="s">
        <v>65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49">
        <v>4680115880214</v>
      </c>
      <c r="E112" s="350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3"/>
      <c r="P112" s="363"/>
      <c r="Q112" s="363"/>
      <c r="R112" s="350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49">
        <v>4680115880894</v>
      </c>
      <c r="E113" s="350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3"/>
      <c r="P113" s="363"/>
      <c r="Q113" s="363"/>
      <c r="R113" s="350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49">
        <v>4607091385427</v>
      </c>
      <c r="E114" s="350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3"/>
      <c r="P114" s="363"/>
      <c r="Q114" s="363"/>
      <c r="R114" s="350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49">
        <v>4680115882645</v>
      </c>
      <c r="E115" s="350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3"/>
      <c r="P115" s="363"/>
      <c r="Q115" s="363"/>
      <c r="R115" s="350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6"/>
      <c r="N116" s="357" t="s">
        <v>66</v>
      </c>
      <c r="O116" s="358"/>
      <c r="P116" s="358"/>
      <c r="Q116" s="358"/>
      <c r="R116" s="358"/>
      <c r="S116" s="358"/>
      <c r="T116" s="359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4.5238095238095237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5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0.10874999999999999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6"/>
      <c r="N117" s="357" t="s">
        <v>66</v>
      </c>
      <c r="O117" s="358"/>
      <c r="P117" s="358"/>
      <c r="Q117" s="358"/>
      <c r="R117" s="358"/>
      <c r="S117" s="358"/>
      <c r="T117" s="359"/>
      <c r="U117" s="37" t="s">
        <v>65</v>
      </c>
      <c r="V117" s="347">
        <f>IFERROR(SUM(V106:V115),"0")</f>
        <v>38</v>
      </c>
      <c r="W117" s="347">
        <f>IFERROR(SUM(W106:W115),"0")</f>
        <v>42</v>
      </c>
      <c r="X117" s="37"/>
      <c r="Y117" s="348"/>
      <c r="Z117" s="348"/>
    </row>
    <row r="118" spans="1:53" ht="14.25" customHeight="1" x14ac:dyDescent="0.25">
      <c r="A118" s="35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49">
        <v>4607091383065</v>
      </c>
      <c r="E119" s="350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3"/>
      <c r="P119" s="363"/>
      <c r="Q119" s="363"/>
      <c r="R119" s="350"/>
      <c r="S119" s="34"/>
      <c r="T119" s="34"/>
      <c r="U119" s="35" t="s">
        <v>65</v>
      </c>
      <c r="V119" s="345">
        <v>11</v>
      </c>
      <c r="W119" s="346">
        <f t="shared" ref="W119:W125" si="7">IFERROR(IF(V119="",0,CEILING((V119/$H119),1)*$H119),"")</f>
        <v>13.28</v>
      </c>
      <c r="X119" s="36">
        <f>IFERROR(IF(W119=0,"",ROUNDUP(W119/H119,0)*0.00937),"")</f>
        <v>3.7479999999999999E-2</v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49">
        <v>4680115881532</v>
      </c>
      <c r="E120" s="350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3"/>
      <c r="P120" s="363"/>
      <c r="Q120" s="363"/>
      <c r="R120" s="350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49">
        <v>4680115881532</v>
      </c>
      <c r="E121" s="350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3"/>
      <c r="P121" s="363"/>
      <c r="Q121" s="363"/>
      <c r="R121" s="350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49">
        <v>4680115881532</v>
      </c>
      <c r="E122" s="350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9" t="s">
        <v>207</v>
      </c>
      <c r="O122" s="363"/>
      <c r="P122" s="363"/>
      <c r="Q122" s="363"/>
      <c r="R122" s="350"/>
      <c r="S122" s="34"/>
      <c r="T122" s="34"/>
      <c r="U122" s="35" t="s">
        <v>65</v>
      </c>
      <c r="V122" s="345">
        <v>0</v>
      </c>
      <c r="W122" s="34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49">
        <v>4680115882652</v>
      </c>
      <c r="E123" s="350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3"/>
      <c r="P123" s="363"/>
      <c r="Q123" s="363"/>
      <c r="R123" s="350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49">
        <v>4680115880238</v>
      </c>
      <c r="E124" s="350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3"/>
      <c r="P124" s="363"/>
      <c r="Q124" s="363"/>
      <c r="R124" s="350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49">
        <v>4680115881464</v>
      </c>
      <c r="E125" s="350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2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3"/>
      <c r="P125" s="363"/>
      <c r="Q125" s="363"/>
      <c r="R125" s="350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6"/>
      <c r="N126" s="357" t="s">
        <v>66</v>
      </c>
      <c r="O126" s="358"/>
      <c r="P126" s="358"/>
      <c r="Q126" s="358"/>
      <c r="R126" s="358"/>
      <c r="S126" s="358"/>
      <c r="T126" s="359"/>
      <c r="U126" s="37" t="s">
        <v>67</v>
      </c>
      <c r="V126" s="347">
        <f>IFERROR(V119/H119,"0")+IFERROR(V120/H120,"0")+IFERROR(V121/H121,"0")+IFERROR(V122/H122,"0")+IFERROR(V123/H123,"0")+IFERROR(V124/H124,"0")+IFERROR(V125/H125,"0")</f>
        <v>3.3132530120481931</v>
      </c>
      <c r="W126" s="347">
        <f>IFERROR(W119/H119,"0")+IFERROR(W120/H120,"0")+IFERROR(W121/H121,"0")+IFERROR(W122/H122,"0")+IFERROR(W123/H123,"0")+IFERROR(W124/H124,"0")+IFERROR(W125/H125,"0")</f>
        <v>4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3.7479999999999999E-2</v>
      </c>
      <c r="Y126" s="348"/>
      <c r="Z126" s="348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6"/>
      <c r="N127" s="357" t="s">
        <v>66</v>
      </c>
      <c r="O127" s="358"/>
      <c r="P127" s="358"/>
      <c r="Q127" s="358"/>
      <c r="R127" s="358"/>
      <c r="S127" s="358"/>
      <c r="T127" s="359"/>
      <c r="U127" s="37" t="s">
        <v>65</v>
      </c>
      <c r="V127" s="347">
        <f>IFERROR(SUM(V119:V125),"0")</f>
        <v>11</v>
      </c>
      <c r="W127" s="347">
        <f>IFERROR(SUM(W119:W125),"0")</f>
        <v>13.28</v>
      </c>
      <c r="X127" s="37"/>
      <c r="Y127" s="348"/>
      <c r="Z127" s="348"/>
    </row>
    <row r="128" spans="1:53" ht="16.5" customHeight="1" x14ac:dyDescent="0.25">
      <c r="A128" s="371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customHeight="1" x14ac:dyDescent="0.25">
      <c r="A129" s="35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49">
        <v>4607091385168</v>
      </c>
      <c r="E130" s="350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3"/>
      <c r="P130" s="363"/>
      <c r="Q130" s="363"/>
      <c r="R130" s="350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49">
        <v>4607091385168</v>
      </c>
      <c r="E131" s="350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7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3"/>
      <c r="P131" s="363"/>
      <c r="Q131" s="363"/>
      <c r="R131" s="350"/>
      <c r="S131" s="34"/>
      <c r="T131" s="34"/>
      <c r="U131" s="35" t="s">
        <v>65</v>
      </c>
      <c r="V131" s="345">
        <v>0</v>
      </c>
      <c r="W131" s="34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49">
        <v>4607091383256</v>
      </c>
      <c r="E132" s="350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3"/>
      <c r="P132" s="363"/>
      <c r="Q132" s="363"/>
      <c r="R132" s="350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49">
        <v>4607091385748</v>
      </c>
      <c r="E133" s="350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6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3"/>
      <c r="P133" s="363"/>
      <c r="Q133" s="363"/>
      <c r="R133" s="350"/>
      <c r="S133" s="34"/>
      <c r="T133" s="34"/>
      <c r="U133" s="35" t="s">
        <v>65</v>
      </c>
      <c r="V133" s="345">
        <v>66</v>
      </c>
      <c r="W133" s="346">
        <f>IFERROR(IF(V133="",0,CEILING((V133/$H133),1)*$H133),"")</f>
        <v>67.5</v>
      </c>
      <c r="X133" s="36">
        <f>IFERROR(IF(W133=0,"",ROUNDUP(W133/H133,0)*0.00753),"")</f>
        <v>0.18825</v>
      </c>
      <c r="Y133" s="56"/>
      <c r="Z133" s="57"/>
      <c r="AD133" s="58"/>
      <c r="BA133" s="129" t="s">
        <v>1</v>
      </c>
    </row>
    <row r="134" spans="1:53" x14ac:dyDescent="0.2">
      <c r="A134" s="355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6"/>
      <c r="N134" s="357" t="s">
        <v>66</v>
      </c>
      <c r="O134" s="358"/>
      <c r="P134" s="358"/>
      <c r="Q134" s="358"/>
      <c r="R134" s="358"/>
      <c r="S134" s="358"/>
      <c r="T134" s="359"/>
      <c r="U134" s="37" t="s">
        <v>67</v>
      </c>
      <c r="V134" s="347">
        <f>IFERROR(V130/H130,"0")+IFERROR(V131/H131,"0")+IFERROR(V132/H132,"0")+IFERROR(V133/H133,"0")</f>
        <v>24.444444444444443</v>
      </c>
      <c r="W134" s="347">
        <f>IFERROR(W130/H130,"0")+IFERROR(W131/H131,"0")+IFERROR(W132/H132,"0")+IFERROR(W133/H133,"0")</f>
        <v>25</v>
      </c>
      <c r="X134" s="347">
        <f>IFERROR(IF(X130="",0,X130),"0")+IFERROR(IF(X131="",0,X131),"0")+IFERROR(IF(X132="",0,X132),"0")+IFERROR(IF(X133="",0,X133),"0")</f>
        <v>0.18825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6"/>
      <c r="N135" s="357" t="s">
        <v>66</v>
      </c>
      <c r="O135" s="358"/>
      <c r="P135" s="358"/>
      <c r="Q135" s="358"/>
      <c r="R135" s="358"/>
      <c r="S135" s="358"/>
      <c r="T135" s="359"/>
      <c r="U135" s="37" t="s">
        <v>65</v>
      </c>
      <c r="V135" s="347">
        <f>IFERROR(SUM(V130:V133),"0")</f>
        <v>66</v>
      </c>
      <c r="W135" s="347">
        <f>IFERROR(SUM(W130:W133),"0")</f>
        <v>67.5</v>
      </c>
      <c r="X135" s="37"/>
      <c r="Y135" s="348"/>
      <c r="Z135" s="348"/>
    </row>
    <row r="136" spans="1:53" ht="27.75" customHeight="1" x14ac:dyDescent="0.2">
      <c r="A136" s="440" t="s">
        <v>222</v>
      </c>
      <c r="B136" s="441"/>
      <c r="C136" s="441"/>
      <c r="D136" s="441"/>
      <c r="E136" s="441"/>
      <c r="F136" s="441"/>
      <c r="G136" s="441"/>
      <c r="H136" s="441"/>
      <c r="I136" s="441"/>
      <c r="J136" s="441"/>
      <c r="K136" s="441"/>
      <c r="L136" s="441"/>
      <c r="M136" s="441"/>
      <c r="N136" s="441"/>
      <c r="O136" s="441"/>
      <c r="P136" s="441"/>
      <c r="Q136" s="441"/>
      <c r="R136" s="441"/>
      <c r="S136" s="441"/>
      <c r="T136" s="441"/>
      <c r="U136" s="441"/>
      <c r="V136" s="441"/>
      <c r="W136" s="441"/>
      <c r="X136" s="441"/>
      <c r="Y136" s="48"/>
      <c r="Z136" s="48"/>
    </row>
    <row r="137" spans="1:53" ht="16.5" customHeight="1" x14ac:dyDescent="0.25">
      <c r="A137" s="371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customHeight="1" x14ac:dyDescent="0.25">
      <c r="A138" s="35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49">
        <v>4607091383423</v>
      </c>
      <c r="E139" s="350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3"/>
      <c r="P139" s="363"/>
      <c r="Q139" s="363"/>
      <c r="R139" s="350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49">
        <v>4607091381405</v>
      </c>
      <c r="E140" s="350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3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3"/>
      <c r="P140" s="363"/>
      <c r="Q140" s="363"/>
      <c r="R140" s="350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49">
        <v>4607091386516</v>
      </c>
      <c r="E141" s="350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6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3"/>
      <c r="P141" s="363"/>
      <c r="Q141" s="363"/>
      <c r="R141" s="350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5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6"/>
      <c r="N142" s="357" t="s">
        <v>66</v>
      </c>
      <c r="O142" s="358"/>
      <c r="P142" s="358"/>
      <c r="Q142" s="358"/>
      <c r="R142" s="358"/>
      <c r="S142" s="358"/>
      <c r="T142" s="359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6"/>
      <c r="N143" s="357" t="s">
        <v>66</v>
      </c>
      <c r="O143" s="358"/>
      <c r="P143" s="358"/>
      <c r="Q143" s="358"/>
      <c r="R143" s="358"/>
      <c r="S143" s="358"/>
      <c r="T143" s="359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customHeight="1" x14ac:dyDescent="0.25">
      <c r="A144" s="371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customHeight="1" x14ac:dyDescent="0.25">
      <c r="A145" s="35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49">
        <v>4680115880993</v>
      </c>
      <c r="E146" s="350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3"/>
      <c r="P146" s="363"/>
      <c r="Q146" s="363"/>
      <c r="R146" s="350"/>
      <c r="S146" s="34"/>
      <c r="T146" s="34"/>
      <c r="U146" s="35" t="s">
        <v>65</v>
      </c>
      <c r="V146" s="345">
        <v>131</v>
      </c>
      <c r="W146" s="346">
        <f t="shared" ref="W146:W154" si="8">IFERROR(IF(V146="",0,CEILING((V146/$H146),1)*$H146),"")</f>
        <v>134.4</v>
      </c>
      <c r="X146" s="36">
        <f>IFERROR(IF(W146=0,"",ROUNDUP(W146/H146,0)*0.00753),"")</f>
        <v>0.24096000000000001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49">
        <v>4680115881761</v>
      </c>
      <c r="E147" s="350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3"/>
      <c r="P147" s="363"/>
      <c r="Q147" s="363"/>
      <c r="R147" s="350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49">
        <v>4680115881563</v>
      </c>
      <c r="E148" s="350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3"/>
      <c r="P148" s="363"/>
      <c r="Q148" s="363"/>
      <c r="R148" s="350"/>
      <c r="S148" s="34"/>
      <c r="T148" s="34"/>
      <c r="U148" s="35" t="s">
        <v>65</v>
      </c>
      <c r="V148" s="345">
        <v>0</v>
      </c>
      <c r="W148" s="34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49">
        <v>4680115880986</v>
      </c>
      <c r="E149" s="350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3"/>
      <c r="P149" s="363"/>
      <c r="Q149" s="363"/>
      <c r="R149" s="350"/>
      <c r="S149" s="34"/>
      <c r="T149" s="34"/>
      <c r="U149" s="35" t="s">
        <v>65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49">
        <v>4680115880207</v>
      </c>
      <c r="E150" s="350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3"/>
      <c r="P150" s="363"/>
      <c r="Q150" s="363"/>
      <c r="R150" s="350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49">
        <v>4680115881785</v>
      </c>
      <c r="E151" s="350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3"/>
      <c r="P151" s="363"/>
      <c r="Q151" s="363"/>
      <c r="R151" s="350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49">
        <v>4680115881679</v>
      </c>
      <c r="E152" s="350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3"/>
      <c r="P152" s="363"/>
      <c r="Q152" s="363"/>
      <c r="R152" s="350"/>
      <c r="S152" s="34"/>
      <c r="T152" s="34"/>
      <c r="U152" s="35" t="s">
        <v>65</v>
      </c>
      <c r="V152" s="345">
        <v>0</v>
      </c>
      <c r="W152" s="34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49">
        <v>4680115880191</v>
      </c>
      <c r="E153" s="350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3"/>
      <c r="P153" s="363"/>
      <c r="Q153" s="363"/>
      <c r="R153" s="350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49">
        <v>4680115883963</v>
      </c>
      <c r="E154" s="350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3"/>
      <c r="P154" s="363"/>
      <c r="Q154" s="363"/>
      <c r="R154" s="350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6"/>
      <c r="N155" s="357" t="s">
        <v>66</v>
      </c>
      <c r="O155" s="358"/>
      <c r="P155" s="358"/>
      <c r="Q155" s="358"/>
      <c r="R155" s="358"/>
      <c r="S155" s="358"/>
      <c r="T155" s="359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31.19047619047619</v>
      </c>
      <c r="W155" s="347">
        <f>IFERROR(W146/H146,"0")+IFERROR(W147/H147,"0")+IFERROR(W148/H148,"0")+IFERROR(W149/H149,"0")+IFERROR(W150/H150,"0")+IFERROR(W151/H151,"0")+IFERROR(W152/H152,"0")+IFERROR(W153/H153,"0")+IFERROR(W154/H154,"0")</f>
        <v>32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0.24096000000000001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6"/>
      <c r="N156" s="357" t="s">
        <v>66</v>
      </c>
      <c r="O156" s="358"/>
      <c r="P156" s="358"/>
      <c r="Q156" s="358"/>
      <c r="R156" s="358"/>
      <c r="S156" s="358"/>
      <c r="T156" s="359"/>
      <c r="U156" s="37" t="s">
        <v>65</v>
      </c>
      <c r="V156" s="347">
        <f>IFERROR(SUM(V146:V154),"0")</f>
        <v>131</v>
      </c>
      <c r="W156" s="347">
        <f>IFERROR(SUM(W146:W154),"0")</f>
        <v>134.4</v>
      </c>
      <c r="X156" s="37"/>
      <c r="Y156" s="348"/>
      <c r="Z156" s="348"/>
    </row>
    <row r="157" spans="1:53" ht="16.5" customHeight="1" x14ac:dyDescent="0.25">
      <c r="A157" s="371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customHeight="1" x14ac:dyDescent="0.25">
      <c r="A158" s="35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49">
        <v>4680115881402</v>
      </c>
      <c r="E159" s="350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3"/>
      <c r="P159" s="363"/>
      <c r="Q159" s="363"/>
      <c r="R159" s="350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49">
        <v>4680115881396</v>
      </c>
      <c r="E160" s="350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3"/>
      <c r="P160" s="363"/>
      <c r="Q160" s="363"/>
      <c r="R160" s="350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5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6"/>
      <c r="N161" s="357" t="s">
        <v>66</v>
      </c>
      <c r="O161" s="358"/>
      <c r="P161" s="358"/>
      <c r="Q161" s="358"/>
      <c r="R161" s="358"/>
      <c r="S161" s="358"/>
      <c r="T161" s="359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6"/>
      <c r="N162" s="357" t="s">
        <v>66</v>
      </c>
      <c r="O162" s="358"/>
      <c r="P162" s="358"/>
      <c r="Q162" s="358"/>
      <c r="R162" s="358"/>
      <c r="S162" s="358"/>
      <c r="T162" s="359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customHeight="1" x14ac:dyDescent="0.25">
      <c r="A163" s="35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49">
        <v>4680115882935</v>
      </c>
      <c r="E164" s="350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3"/>
      <c r="P164" s="363"/>
      <c r="Q164" s="363"/>
      <c r="R164" s="350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49">
        <v>4680115880764</v>
      </c>
      <c r="E165" s="350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3"/>
      <c r="P165" s="363"/>
      <c r="Q165" s="363"/>
      <c r="R165" s="350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5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6"/>
      <c r="N166" s="357" t="s">
        <v>66</v>
      </c>
      <c r="O166" s="358"/>
      <c r="P166" s="358"/>
      <c r="Q166" s="358"/>
      <c r="R166" s="358"/>
      <c r="S166" s="358"/>
      <c r="T166" s="359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6"/>
      <c r="N167" s="357" t="s">
        <v>66</v>
      </c>
      <c r="O167" s="358"/>
      <c r="P167" s="358"/>
      <c r="Q167" s="358"/>
      <c r="R167" s="358"/>
      <c r="S167" s="358"/>
      <c r="T167" s="359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customHeight="1" x14ac:dyDescent="0.25">
      <c r="A168" s="35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49">
        <v>4680115882683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3"/>
      <c r="P169" s="363"/>
      <c r="Q169" s="363"/>
      <c r="R169" s="350"/>
      <c r="S169" s="34"/>
      <c r="T169" s="34"/>
      <c r="U169" s="35" t="s">
        <v>65</v>
      </c>
      <c r="V169" s="345">
        <v>120</v>
      </c>
      <c r="W169" s="346">
        <f>IFERROR(IF(V169="",0,CEILING((V169/$H169),1)*$H169),"")</f>
        <v>124.2</v>
      </c>
      <c r="X169" s="36">
        <f>IFERROR(IF(W169=0,"",ROUNDUP(W169/H169,0)*0.00937),"")</f>
        <v>0.21551000000000001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49">
        <v>4680115882690</v>
      </c>
      <c r="E170" s="350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3"/>
      <c r="P170" s="363"/>
      <c r="Q170" s="363"/>
      <c r="R170" s="350"/>
      <c r="S170" s="34"/>
      <c r="T170" s="34"/>
      <c r="U170" s="35" t="s">
        <v>65</v>
      </c>
      <c r="V170" s="345">
        <v>144</v>
      </c>
      <c r="W170" s="346">
        <f>IFERROR(IF(V170="",0,CEILING((V170/$H170),1)*$H170),"")</f>
        <v>145.80000000000001</v>
      </c>
      <c r="X170" s="36">
        <f>IFERROR(IF(W170=0,"",ROUNDUP(W170/H170,0)*0.00937),"")</f>
        <v>0.25298999999999999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49">
        <v>4680115882669</v>
      </c>
      <c r="E171" s="350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3"/>
      <c r="P171" s="363"/>
      <c r="Q171" s="363"/>
      <c r="R171" s="350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49">
        <v>4680115882676</v>
      </c>
      <c r="E172" s="350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3"/>
      <c r="P172" s="363"/>
      <c r="Q172" s="363"/>
      <c r="R172" s="350"/>
      <c r="S172" s="34"/>
      <c r="T172" s="34"/>
      <c r="U172" s="35" t="s">
        <v>65</v>
      </c>
      <c r="V172" s="345">
        <v>0</v>
      </c>
      <c r="W172" s="34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5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6"/>
      <c r="N173" s="357" t="s">
        <v>66</v>
      </c>
      <c r="O173" s="358"/>
      <c r="P173" s="358"/>
      <c r="Q173" s="358"/>
      <c r="R173" s="358"/>
      <c r="S173" s="358"/>
      <c r="T173" s="359"/>
      <c r="U173" s="37" t="s">
        <v>67</v>
      </c>
      <c r="V173" s="347">
        <f>IFERROR(V169/H169,"0")+IFERROR(V170/H170,"0")+IFERROR(V171/H171,"0")+IFERROR(V172/H172,"0")</f>
        <v>48.888888888888886</v>
      </c>
      <c r="W173" s="347">
        <f>IFERROR(W169/H169,"0")+IFERROR(W170/H170,"0")+IFERROR(W171/H171,"0")+IFERROR(W172/H172,"0")</f>
        <v>50</v>
      </c>
      <c r="X173" s="347">
        <f>IFERROR(IF(X169="",0,X169),"0")+IFERROR(IF(X170="",0,X170),"0")+IFERROR(IF(X171="",0,X171),"0")+IFERROR(IF(X172="",0,X172),"0")</f>
        <v>0.46850000000000003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6"/>
      <c r="N174" s="357" t="s">
        <v>66</v>
      </c>
      <c r="O174" s="358"/>
      <c r="P174" s="358"/>
      <c r="Q174" s="358"/>
      <c r="R174" s="358"/>
      <c r="S174" s="358"/>
      <c r="T174" s="359"/>
      <c r="U174" s="37" t="s">
        <v>65</v>
      </c>
      <c r="V174" s="347">
        <f>IFERROR(SUM(V169:V172),"0")</f>
        <v>264</v>
      </c>
      <c r="W174" s="347">
        <f>IFERROR(SUM(W169:W172),"0")</f>
        <v>270</v>
      </c>
      <c r="X174" s="37"/>
      <c r="Y174" s="348"/>
      <c r="Z174" s="348"/>
    </row>
    <row r="175" spans="1:53" ht="14.25" customHeight="1" x14ac:dyDescent="0.25">
      <c r="A175" s="35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49">
        <v>4680115881556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4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3"/>
      <c r="P176" s="363"/>
      <c r="Q176" s="363"/>
      <c r="R176" s="350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49">
        <v>4680115880573</v>
      </c>
      <c r="E177" s="350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3"/>
      <c r="P177" s="363"/>
      <c r="Q177" s="363"/>
      <c r="R177" s="350"/>
      <c r="S177" s="34"/>
      <c r="T177" s="34"/>
      <c r="U177" s="35" t="s">
        <v>65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49">
        <v>4680115881594</v>
      </c>
      <c r="E178" s="350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3"/>
      <c r="P178" s="363"/>
      <c r="Q178" s="363"/>
      <c r="R178" s="350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49">
        <v>4680115881587</v>
      </c>
      <c r="E179" s="350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3"/>
      <c r="P179" s="363"/>
      <c r="Q179" s="363"/>
      <c r="R179" s="350"/>
      <c r="S179" s="34"/>
      <c r="T179" s="34"/>
      <c r="U179" s="35" t="s">
        <v>65</v>
      </c>
      <c r="V179" s="345">
        <v>61</v>
      </c>
      <c r="W179" s="346">
        <f t="shared" si="9"/>
        <v>64</v>
      </c>
      <c r="X179" s="36">
        <f>IFERROR(IF(W179=0,"",ROUNDUP(W179/H179,0)*0.01196),"")</f>
        <v>0.19136</v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49">
        <v>4680115880962</v>
      </c>
      <c r="E180" s="350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1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3"/>
      <c r="P180" s="363"/>
      <c r="Q180" s="363"/>
      <c r="R180" s="350"/>
      <c r="S180" s="34"/>
      <c r="T180" s="34"/>
      <c r="U180" s="35" t="s">
        <v>65</v>
      </c>
      <c r="V180" s="345">
        <v>61</v>
      </c>
      <c r="W180" s="346">
        <f t="shared" si="9"/>
        <v>62.4</v>
      </c>
      <c r="X180" s="36">
        <f>IFERROR(IF(W180=0,"",ROUNDUP(W180/H180,0)*0.02175),"")</f>
        <v>0.17399999999999999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49">
        <v>4680115881617</v>
      </c>
      <c r="E181" s="350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3"/>
      <c r="P181" s="363"/>
      <c r="Q181" s="363"/>
      <c r="R181" s="350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49">
        <v>4680115881228</v>
      </c>
      <c r="E182" s="350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3"/>
      <c r="P182" s="363"/>
      <c r="Q182" s="363"/>
      <c r="R182" s="350"/>
      <c r="S182" s="34"/>
      <c r="T182" s="34"/>
      <c r="U182" s="35" t="s">
        <v>65</v>
      </c>
      <c r="V182" s="345">
        <v>64</v>
      </c>
      <c r="W182" s="346">
        <f t="shared" si="9"/>
        <v>64.8</v>
      </c>
      <c r="X182" s="36">
        <f>IFERROR(IF(W182=0,"",ROUNDUP(W182/H182,0)*0.00753),"")</f>
        <v>0.20331000000000002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49">
        <v>4680115881037</v>
      </c>
      <c r="E183" s="350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3"/>
      <c r="P183" s="363"/>
      <c r="Q183" s="363"/>
      <c r="R183" s="350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49">
        <v>4680115881211</v>
      </c>
      <c r="E184" s="350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3"/>
      <c r="P184" s="363"/>
      <c r="Q184" s="363"/>
      <c r="R184" s="350"/>
      <c r="S184" s="34"/>
      <c r="T184" s="34"/>
      <c r="U184" s="35" t="s">
        <v>65</v>
      </c>
      <c r="V184" s="345">
        <v>100</v>
      </c>
      <c r="W184" s="346">
        <f t="shared" si="9"/>
        <v>100.8</v>
      </c>
      <c r="X184" s="36">
        <f>IFERROR(IF(W184=0,"",ROUNDUP(W184/H184,0)*0.00753),"")</f>
        <v>0.31625999999999999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49">
        <v>4680115881020</v>
      </c>
      <c r="E185" s="350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3"/>
      <c r="P185" s="363"/>
      <c r="Q185" s="363"/>
      <c r="R185" s="350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49">
        <v>4680115882195</v>
      </c>
      <c r="E186" s="350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3"/>
      <c r="P186" s="363"/>
      <c r="Q186" s="363"/>
      <c r="R186" s="350"/>
      <c r="S186" s="34"/>
      <c r="T186" s="34"/>
      <c r="U186" s="35" t="s">
        <v>65</v>
      </c>
      <c r="V186" s="345">
        <v>63</v>
      </c>
      <c r="W186" s="346">
        <f t="shared" si="9"/>
        <v>64.8</v>
      </c>
      <c r="X186" s="36">
        <f t="shared" ref="X186:X192" si="10">IFERROR(IF(W186=0,"",ROUNDUP(W186/H186,0)*0.00753),"")</f>
        <v>0.20331000000000002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49">
        <v>4680115882607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9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3"/>
      <c r="P187" s="363"/>
      <c r="Q187" s="363"/>
      <c r="R187" s="350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49">
        <v>4680115880092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3"/>
      <c r="P188" s="363"/>
      <c r="Q188" s="363"/>
      <c r="R188" s="350"/>
      <c r="S188" s="34"/>
      <c r="T188" s="34"/>
      <c r="U188" s="35" t="s">
        <v>65</v>
      </c>
      <c r="V188" s="345">
        <v>109</v>
      </c>
      <c r="W188" s="346">
        <f t="shared" si="9"/>
        <v>110.39999999999999</v>
      </c>
      <c r="X188" s="36">
        <f t="shared" si="10"/>
        <v>0.34638000000000002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49">
        <v>4680115880221</v>
      </c>
      <c r="E189" s="350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3"/>
      <c r="P189" s="363"/>
      <c r="Q189" s="363"/>
      <c r="R189" s="350"/>
      <c r="S189" s="34"/>
      <c r="T189" s="34"/>
      <c r="U189" s="35" t="s">
        <v>65</v>
      </c>
      <c r="V189" s="345">
        <v>134</v>
      </c>
      <c r="W189" s="346">
        <f t="shared" si="9"/>
        <v>134.4</v>
      </c>
      <c r="X189" s="36">
        <f t="shared" si="10"/>
        <v>0.42168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49">
        <v>4680115882942</v>
      </c>
      <c r="E190" s="350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3"/>
      <c r="P190" s="363"/>
      <c r="Q190" s="363"/>
      <c r="R190" s="350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49">
        <v>4680115880504</v>
      </c>
      <c r="E191" s="350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3"/>
      <c r="P191" s="363"/>
      <c r="Q191" s="363"/>
      <c r="R191" s="350"/>
      <c r="S191" s="34"/>
      <c r="T191" s="34"/>
      <c r="U191" s="35" t="s">
        <v>65</v>
      </c>
      <c r="V191" s="345">
        <v>176</v>
      </c>
      <c r="W191" s="346">
        <f t="shared" si="9"/>
        <v>177.6</v>
      </c>
      <c r="X191" s="36">
        <f t="shared" si="10"/>
        <v>0.55722000000000005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49">
        <v>4680115882164</v>
      </c>
      <c r="E192" s="350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3"/>
      <c r="P192" s="363"/>
      <c r="Q192" s="363"/>
      <c r="R192" s="350"/>
      <c r="S192" s="34"/>
      <c r="T192" s="34"/>
      <c r="U192" s="35" t="s">
        <v>65</v>
      </c>
      <c r="V192" s="345">
        <v>84</v>
      </c>
      <c r="W192" s="346">
        <f t="shared" si="9"/>
        <v>84</v>
      </c>
      <c r="X192" s="36">
        <f t="shared" si="10"/>
        <v>0.26355000000000001</v>
      </c>
      <c r="Y192" s="56"/>
      <c r="Z192" s="57"/>
      <c r="AD192" s="58"/>
      <c r="BA192" s="166" t="s">
        <v>1</v>
      </c>
    </row>
    <row r="193" spans="1:53" x14ac:dyDescent="0.2">
      <c r="A193" s="355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6"/>
      <c r="N193" s="357" t="s">
        <v>66</v>
      </c>
      <c r="O193" s="358"/>
      <c r="P193" s="358"/>
      <c r="Q193" s="358"/>
      <c r="R193" s="358"/>
      <c r="S193" s="358"/>
      <c r="T193" s="359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327.2371794871795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331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2.6770700000000001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6"/>
      <c r="N194" s="357" t="s">
        <v>66</v>
      </c>
      <c r="O194" s="358"/>
      <c r="P194" s="358"/>
      <c r="Q194" s="358"/>
      <c r="R194" s="358"/>
      <c r="S194" s="358"/>
      <c r="T194" s="359"/>
      <c r="U194" s="37" t="s">
        <v>65</v>
      </c>
      <c r="V194" s="347">
        <f>IFERROR(SUM(V176:V192),"0")</f>
        <v>852</v>
      </c>
      <c r="W194" s="347">
        <f>IFERROR(SUM(W176:W192),"0")</f>
        <v>863.2</v>
      </c>
      <c r="X194" s="37"/>
      <c r="Y194" s="348"/>
      <c r="Z194" s="348"/>
    </row>
    <row r="195" spans="1:53" ht="14.25" customHeight="1" x14ac:dyDescent="0.25">
      <c r="A195" s="35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49">
        <v>4680115882874</v>
      </c>
      <c r="E196" s="350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3"/>
      <c r="P196" s="363"/>
      <c r="Q196" s="363"/>
      <c r="R196" s="350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49">
        <v>4680115884434</v>
      </c>
      <c r="E197" s="350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3"/>
      <c r="P197" s="363"/>
      <c r="Q197" s="363"/>
      <c r="R197" s="350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49">
        <v>4680115880801</v>
      </c>
      <c r="E198" s="350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3"/>
      <c r="P198" s="363"/>
      <c r="Q198" s="363"/>
      <c r="R198" s="350"/>
      <c r="S198" s="34"/>
      <c r="T198" s="34"/>
      <c r="U198" s="35" t="s">
        <v>65</v>
      </c>
      <c r="V198" s="345">
        <v>74</v>
      </c>
      <c r="W198" s="346">
        <f>IFERROR(IF(V198="",0,CEILING((V198/$H198),1)*$H198),"")</f>
        <v>74.399999999999991</v>
      </c>
      <c r="X198" s="36">
        <f>IFERROR(IF(W198=0,"",ROUNDUP(W198/H198,0)*0.00753),"")</f>
        <v>0.23343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49">
        <v>4680115880818</v>
      </c>
      <c r="E199" s="350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3"/>
      <c r="P199" s="363"/>
      <c r="Q199" s="363"/>
      <c r="R199" s="350"/>
      <c r="S199" s="34"/>
      <c r="T199" s="34"/>
      <c r="U199" s="35" t="s">
        <v>65</v>
      </c>
      <c r="V199" s="345">
        <v>39</v>
      </c>
      <c r="W199" s="346">
        <f>IFERROR(IF(V199="",0,CEILING((V199/$H199),1)*$H199),"")</f>
        <v>40.799999999999997</v>
      </c>
      <c r="X199" s="36">
        <f>IFERROR(IF(W199=0,"",ROUNDUP(W199/H199,0)*0.00753),"")</f>
        <v>0.12801000000000001</v>
      </c>
      <c r="Y199" s="56"/>
      <c r="Z199" s="57"/>
      <c r="AD199" s="58"/>
      <c r="BA199" s="170" t="s">
        <v>1</v>
      </c>
    </row>
    <row r="200" spans="1:53" x14ac:dyDescent="0.2">
      <c r="A200" s="355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6"/>
      <c r="N200" s="357" t="s">
        <v>66</v>
      </c>
      <c r="O200" s="358"/>
      <c r="P200" s="358"/>
      <c r="Q200" s="358"/>
      <c r="R200" s="358"/>
      <c r="S200" s="358"/>
      <c r="T200" s="359"/>
      <c r="U200" s="37" t="s">
        <v>67</v>
      </c>
      <c r="V200" s="347">
        <f>IFERROR(V196/H196,"0")+IFERROR(V197/H197,"0")+IFERROR(V198/H198,"0")+IFERROR(V199/H199,"0")</f>
        <v>47.083333333333336</v>
      </c>
      <c r="W200" s="347">
        <f>IFERROR(W196/H196,"0")+IFERROR(W197/H197,"0")+IFERROR(W198/H198,"0")+IFERROR(W199/H199,"0")</f>
        <v>48</v>
      </c>
      <c r="X200" s="347">
        <f>IFERROR(IF(X196="",0,X196),"0")+IFERROR(IF(X197="",0,X197),"0")+IFERROR(IF(X198="",0,X198),"0")+IFERROR(IF(X199="",0,X199),"0")</f>
        <v>0.36143999999999998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6"/>
      <c r="N201" s="357" t="s">
        <v>66</v>
      </c>
      <c r="O201" s="358"/>
      <c r="P201" s="358"/>
      <c r="Q201" s="358"/>
      <c r="R201" s="358"/>
      <c r="S201" s="358"/>
      <c r="T201" s="359"/>
      <c r="U201" s="37" t="s">
        <v>65</v>
      </c>
      <c r="V201" s="347">
        <f>IFERROR(SUM(V196:V199),"0")</f>
        <v>113</v>
      </c>
      <c r="W201" s="347">
        <f>IFERROR(SUM(W196:W199),"0")</f>
        <v>115.19999999999999</v>
      </c>
      <c r="X201" s="37"/>
      <c r="Y201" s="348"/>
      <c r="Z201" s="348"/>
    </row>
    <row r="202" spans="1:53" ht="16.5" customHeight="1" x14ac:dyDescent="0.25">
      <c r="A202" s="371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customHeight="1" x14ac:dyDescent="0.25">
      <c r="A203" s="35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49">
        <v>4680115884274</v>
      </c>
      <c r="E204" s="350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7" t="s">
        <v>311</v>
      </c>
      <c r="O204" s="363"/>
      <c r="P204" s="363"/>
      <c r="Q204" s="363"/>
      <c r="R204" s="350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49">
        <v>4680115884298</v>
      </c>
      <c r="E205" s="350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82" t="s">
        <v>314</v>
      </c>
      <c r="O205" s="363"/>
      <c r="P205" s="363"/>
      <c r="Q205" s="363"/>
      <c r="R205" s="350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49">
        <v>4680115884250</v>
      </c>
      <c r="E206" s="350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0" t="s">
        <v>317</v>
      </c>
      <c r="O206" s="363"/>
      <c r="P206" s="363"/>
      <c r="Q206" s="363"/>
      <c r="R206" s="350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49">
        <v>4680115884281</v>
      </c>
      <c r="E207" s="350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408" t="s">
        <v>320</v>
      </c>
      <c r="O207" s="363"/>
      <c r="P207" s="363"/>
      <c r="Q207" s="363"/>
      <c r="R207" s="350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49">
        <v>4680115884199</v>
      </c>
      <c r="E208" s="350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6" t="s">
        <v>323</v>
      </c>
      <c r="O208" s="363"/>
      <c r="P208" s="363"/>
      <c r="Q208" s="363"/>
      <c r="R208" s="350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49">
        <v>4680115884267</v>
      </c>
      <c r="E209" s="350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7" t="s">
        <v>326</v>
      </c>
      <c r="O209" s="363"/>
      <c r="P209" s="363"/>
      <c r="Q209" s="363"/>
      <c r="R209" s="350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5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6"/>
      <c r="N210" s="357" t="s">
        <v>66</v>
      </c>
      <c r="O210" s="358"/>
      <c r="P210" s="358"/>
      <c r="Q210" s="358"/>
      <c r="R210" s="358"/>
      <c r="S210" s="358"/>
      <c r="T210" s="359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6"/>
      <c r="N211" s="357" t="s">
        <v>66</v>
      </c>
      <c r="O211" s="358"/>
      <c r="P211" s="358"/>
      <c r="Q211" s="358"/>
      <c r="R211" s="358"/>
      <c r="S211" s="358"/>
      <c r="T211" s="359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customHeight="1" x14ac:dyDescent="0.25">
      <c r="A212" s="35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49">
        <v>4607091389845</v>
      </c>
      <c r="E213" s="350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3"/>
      <c r="P213" s="363"/>
      <c r="Q213" s="363"/>
      <c r="R213" s="350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5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6"/>
      <c r="N214" s="357" t="s">
        <v>66</v>
      </c>
      <c r="O214" s="358"/>
      <c r="P214" s="358"/>
      <c r="Q214" s="358"/>
      <c r="R214" s="358"/>
      <c r="S214" s="358"/>
      <c r="T214" s="359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6"/>
      <c r="N215" s="357" t="s">
        <v>66</v>
      </c>
      <c r="O215" s="358"/>
      <c r="P215" s="358"/>
      <c r="Q215" s="358"/>
      <c r="R215" s="358"/>
      <c r="S215" s="358"/>
      <c r="T215" s="359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customHeight="1" x14ac:dyDescent="0.25">
      <c r="A216" s="371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customHeight="1" x14ac:dyDescent="0.25">
      <c r="A217" s="35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49">
        <v>4680115884137</v>
      </c>
      <c r="E218" s="350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92" t="s">
        <v>332</v>
      </c>
      <c r="O218" s="363"/>
      <c r="P218" s="363"/>
      <c r="Q218" s="363"/>
      <c r="R218" s="350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49">
        <v>4680115884236</v>
      </c>
      <c r="E219" s="350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20" t="s">
        <v>335</v>
      </c>
      <c r="O219" s="363"/>
      <c r="P219" s="363"/>
      <c r="Q219" s="363"/>
      <c r="R219" s="350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49">
        <v>4680115884175</v>
      </c>
      <c r="E220" s="350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33" t="s">
        <v>338</v>
      </c>
      <c r="O220" s="363"/>
      <c r="P220" s="363"/>
      <c r="Q220" s="363"/>
      <c r="R220" s="350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49">
        <v>4680115884144</v>
      </c>
      <c r="E221" s="350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69" t="s">
        <v>341</v>
      </c>
      <c r="O221" s="363"/>
      <c r="P221" s="363"/>
      <c r="Q221" s="363"/>
      <c r="R221" s="350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49">
        <v>4680115884182</v>
      </c>
      <c r="E222" s="350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36" t="s">
        <v>344</v>
      </c>
      <c r="O222" s="363"/>
      <c r="P222" s="363"/>
      <c r="Q222" s="363"/>
      <c r="R222" s="350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49">
        <v>4680115884205</v>
      </c>
      <c r="E223" s="350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76" t="s">
        <v>347</v>
      </c>
      <c r="O223" s="363"/>
      <c r="P223" s="363"/>
      <c r="Q223" s="363"/>
      <c r="R223" s="350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5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6"/>
      <c r="N224" s="357" t="s">
        <v>66</v>
      </c>
      <c r="O224" s="358"/>
      <c r="P224" s="358"/>
      <c r="Q224" s="358"/>
      <c r="R224" s="358"/>
      <c r="S224" s="358"/>
      <c r="T224" s="359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6"/>
      <c r="N225" s="357" t="s">
        <v>66</v>
      </c>
      <c r="O225" s="358"/>
      <c r="P225" s="358"/>
      <c r="Q225" s="358"/>
      <c r="R225" s="358"/>
      <c r="S225" s="358"/>
      <c r="T225" s="359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customHeight="1" x14ac:dyDescent="0.25">
      <c r="A226" s="371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customHeight="1" x14ac:dyDescent="0.25">
      <c r="A227" s="35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49">
        <v>4607091387445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3"/>
      <c r="P228" s="363"/>
      <c r="Q228" s="363"/>
      <c r="R228" s="350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4301011362</v>
      </c>
      <c r="D229" s="349">
        <v>4607091386004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0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4301011308</v>
      </c>
      <c r="D230" s="349">
        <v>4607091386004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3"/>
      <c r="P230" s="363"/>
      <c r="Q230" s="363"/>
      <c r="R230" s="350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49">
        <v>4607091386073</v>
      </c>
      <c r="E231" s="350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3"/>
      <c r="P231" s="363"/>
      <c r="Q231" s="363"/>
      <c r="R231" s="350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49">
        <v>4607091387322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3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0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49">
        <v>4607091387322</v>
      </c>
      <c r="E233" s="350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3"/>
      <c r="P233" s="363"/>
      <c r="Q233" s="363"/>
      <c r="R233" s="350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49">
        <v>4607091387377</v>
      </c>
      <c r="E234" s="350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3"/>
      <c r="P234" s="363"/>
      <c r="Q234" s="363"/>
      <c r="R234" s="350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49">
        <v>4607091387353</v>
      </c>
      <c r="E235" s="350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3"/>
      <c r="P235" s="363"/>
      <c r="Q235" s="363"/>
      <c r="R235" s="350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49">
        <v>4607091386011</v>
      </c>
      <c r="E236" s="350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3"/>
      <c r="P236" s="363"/>
      <c r="Q236" s="363"/>
      <c r="R236" s="350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49">
        <v>4607091387308</v>
      </c>
      <c r="E237" s="350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3"/>
      <c r="P237" s="363"/>
      <c r="Q237" s="363"/>
      <c r="R237" s="350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49">
        <v>4607091387339</v>
      </c>
      <c r="E238" s="350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3"/>
      <c r="P238" s="363"/>
      <c r="Q238" s="363"/>
      <c r="R238" s="350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49">
        <v>4680115882638</v>
      </c>
      <c r="E239" s="350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3"/>
      <c r="P239" s="363"/>
      <c r="Q239" s="363"/>
      <c r="R239" s="350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49">
        <v>4680115881938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3"/>
      <c r="P240" s="363"/>
      <c r="Q240" s="363"/>
      <c r="R240" s="350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49">
        <v>4607091387346</v>
      </c>
      <c r="E241" s="350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3"/>
      <c r="P241" s="363"/>
      <c r="Q241" s="363"/>
      <c r="R241" s="350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4301011353</v>
      </c>
      <c r="D242" s="349">
        <v>4607091389807</v>
      </c>
      <c r="E242" s="350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63"/>
      <c r="P242" s="363"/>
      <c r="Q242" s="363"/>
      <c r="R242" s="350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x14ac:dyDescent="0.2">
      <c r="A243" s="355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6"/>
      <c r="N243" s="357" t="s">
        <v>66</v>
      </c>
      <c r="O243" s="358"/>
      <c r="P243" s="358"/>
      <c r="Q243" s="358"/>
      <c r="R243" s="358"/>
      <c r="S243" s="358"/>
      <c r="T243" s="359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6"/>
      <c r="N244" s="357" t="s">
        <v>66</v>
      </c>
      <c r="O244" s="358"/>
      <c r="P244" s="358"/>
      <c r="Q244" s="358"/>
      <c r="R244" s="358"/>
      <c r="S244" s="358"/>
      <c r="T244" s="359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customHeight="1" x14ac:dyDescent="0.25">
      <c r="A245" s="35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customHeight="1" x14ac:dyDescent="0.25">
      <c r="A246" s="54" t="s">
        <v>377</v>
      </c>
      <c r="B246" s="54" t="s">
        <v>378</v>
      </c>
      <c r="C246" s="31">
        <v>4301020254</v>
      </c>
      <c r="D246" s="349">
        <v>4680115881914</v>
      </c>
      <c r="E246" s="350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63"/>
      <c r="P246" s="363"/>
      <c r="Q246" s="363"/>
      <c r="R246" s="350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x14ac:dyDescent="0.2">
      <c r="A247" s="355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6"/>
      <c r="N247" s="357" t="s">
        <v>66</v>
      </c>
      <c r="O247" s="358"/>
      <c r="P247" s="358"/>
      <c r="Q247" s="358"/>
      <c r="R247" s="358"/>
      <c r="S247" s="358"/>
      <c r="T247" s="359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6"/>
      <c r="N248" s="357" t="s">
        <v>66</v>
      </c>
      <c r="O248" s="358"/>
      <c r="P248" s="358"/>
      <c r="Q248" s="358"/>
      <c r="R248" s="358"/>
      <c r="S248" s="358"/>
      <c r="T248" s="359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customHeight="1" x14ac:dyDescent="0.25">
      <c r="A249" s="35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49">
        <v>4607091387193</v>
      </c>
      <c r="E250" s="350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63"/>
      <c r="P250" s="363"/>
      <c r="Q250" s="363"/>
      <c r="R250" s="350"/>
      <c r="S250" s="34"/>
      <c r="T250" s="34"/>
      <c r="U250" s="35" t="s">
        <v>65</v>
      </c>
      <c r="V250" s="345">
        <v>123</v>
      </c>
      <c r="W250" s="346">
        <f>IFERROR(IF(V250="",0,CEILING((V250/$H250),1)*$H250),"")</f>
        <v>126</v>
      </c>
      <c r="X250" s="36">
        <f>IFERROR(IF(W250=0,"",ROUNDUP(W250/H250,0)*0.00753),"")</f>
        <v>0.22590000000000002</v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4301031153</v>
      </c>
      <c r="D251" s="349">
        <v>4607091387230</v>
      </c>
      <c r="E251" s="350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63"/>
      <c r="P251" s="363"/>
      <c r="Q251" s="363"/>
      <c r="R251" s="350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4301031152</v>
      </c>
      <c r="D252" s="349">
        <v>4607091387285</v>
      </c>
      <c r="E252" s="350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63"/>
      <c r="P252" s="363"/>
      <c r="Q252" s="363"/>
      <c r="R252" s="350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4301031164</v>
      </c>
      <c r="D253" s="349">
        <v>4680115880481</v>
      </c>
      <c r="E253" s="350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63"/>
      <c r="P253" s="363"/>
      <c r="Q253" s="363"/>
      <c r="R253" s="350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5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6"/>
      <c r="N254" s="357" t="s">
        <v>66</v>
      </c>
      <c r="O254" s="358"/>
      <c r="P254" s="358"/>
      <c r="Q254" s="358"/>
      <c r="R254" s="358"/>
      <c r="S254" s="358"/>
      <c r="T254" s="359"/>
      <c r="U254" s="37" t="s">
        <v>67</v>
      </c>
      <c r="V254" s="347">
        <f>IFERROR(V250/H250,"0")+IFERROR(V251/H251,"0")+IFERROR(V252/H252,"0")+IFERROR(V253/H253,"0")</f>
        <v>29.285714285714285</v>
      </c>
      <c r="W254" s="347">
        <f>IFERROR(W250/H250,"0")+IFERROR(W251/H251,"0")+IFERROR(W252/H252,"0")+IFERROR(W253/H253,"0")</f>
        <v>30</v>
      </c>
      <c r="X254" s="347">
        <f>IFERROR(IF(X250="",0,X250),"0")+IFERROR(IF(X251="",0,X251),"0")+IFERROR(IF(X252="",0,X252),"0")+IFERROR(IF(X253="",0,X253),"0")</f>
        <v>0.22590000000000002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6"/>
      <c r="N255" s="357" t="s">
        <v>66</v>
      </c>
      <c r="O255" s="358"/>
      <c r="P255" s="358"/>
      <c r="Q255" s="358"/>
      <c r="R255" s="358"/>
      <c r="S255" s="358"/>
      <c r="T255" s="359"/>
      <c r="U255" s="37" t="s">
        <v>65</v>
      </c>
      <c r="V255" s="347">
        <f>IFERROR(SUM(V250:V253),"0")</f>
        <v>123</v>
      </c>
      <c r="W255" s="347">
        <f>IFERROR(SUM(W250:W253),"0")</f>
        <v>126</v>
      </c>
      <c r="X255" s="37"/>
      <c r="Y255" s="348"/>
      <c r="Z255" s="348"/>
    </row>
    <row r="256" spans="1:53" ht="14.25" customHeight="1" x14ac:dyDescent="0.25">
      <c r="A256" s="35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customHeight="1" x14ac:dyDescent="0.25">
      <c r="A257" s="54" t="s">
        <v>387</v>
      </c>
      <c r="B257" s="54" t="s">
        <v>388</v>
      </c>
      <c r="C257" s="31">
        <v>4301051100</v>
      </c>
      <c r="D257" s="349">
        <v>4607091387766</v>
      </c>
      <c r="E257" s="350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63"/>
      <c r="P257" s="363"/>
      <c r="Q257" s="363"/>
      <c r="R257" s="350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4301051116</v>
      </c>
      <c r="D258" s="349">
        <v>4607091387957</v>
      </c>
      <c r="E258" s="350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63"/>
      <c r="P258" s="363"/>
      <c r="Q258" s="363"/>
      <c r="R258" s="350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4301051115</v>
      </c>
      <c r="D259" s="349">
        <v>4607091387964</v>
      </c>
      <c r="E259" s="350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63"/>
      <c r="P259" s="363"/>
      <c r="Q259" s="363"/>
      <c r="R259" s="350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49">
        <v>4607091381672</v>
      </c>
      <c r="E260" s="350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3"/>
      <c r="P260" s="363"/>
      <c r="Q260" s="363"/>
      <c r="R260" s="350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49">
        <v>4607091387537</v>
      </c>
      <c r="E261" s="350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3"/>
      <c r="P261" s="363"/>
      <c r="Q261" s="363"/>
      <c r="R261" s="350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49">
        <v>4607091387513</v>
      </c>
      <c r="E262" s="350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3"/>
      <c r="P262" s="363"/>
      <c r="Q262" s="363"/>
      <c r="R262" s="350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49">
        <v>4680115880511</v>
      </c>
      <c r="E263" s="350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3"/>
      <c r="P263" s="363"/>
      <c r="Q263" s="363"/>
      <c r="R263" s="350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49">
        <v>4680115880412</v>
      </c>
      <c r="E264" s="350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3"/>
      <c r="P264" s="363"/>
      <c r="Q264" s="363"/>
      <c r="R264" s="350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55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6"/>
      <c r="N265" s="357" t="s">
        <v>66</v>
      </c>
      <c r="O265" s="358"/>
      <c r="P265" s="358"/>
      <c r="Q265" s="358"/>
      <c r="R265" s="358"/>
      <c r="S265" s="358"/>
      <c r="T265" s="359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6"/>
      <c r="N266" s="357" t="s">
        <v>66</v>
      </c>
      <c r="O266" s="358"/>
      <c r="P266" s="358"/>
      <c r="Q266" s="358"/>
      <c r="R266" s="358"/>
      <c r="S266" s="358"/>
      <c r="T266" s="359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customHeight="1" x14ac:dyDescent="0.25">
      <c r="A267" s="35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49">
        <v>4607091380880</v>
      </c>
      <c r="E268" s="350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8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3"/>
      <c r="P268" s="363"/>
      <c r="Q268" s="363"/>
      <c r="R268" s="350"/>
      <c r="S268" s="34"/>
      <c r="T268" s="34"/>
      <c r="U268" s="35" t="s">
        <v>65</v>
      </c>
      <c r="V268" s="345">
        <v>56</v>
      </c>
      <c r="W268" s="346">
        <f>IFERROR(IF(V268="",0,CEILING((V268/$H268),1)*$H268),"")</f>
        <v>58.800000000000004</v>
      </c>
      <c r="X268" s="36">
        <f>IFERROR(IF(W268=0,"",ROUNDUP(W268/H268,0)*0.02175),"")</f>
        <v>0.15225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49">
        <v>4607091384482</v>
      </c>
      <c r="E269" s="350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3"/>
      <c r="P269" s="363"/>
      <c r="Q269" s="363"/>
      <c r="R269" s="350"/>
      <c r="S269" s="34"/>
      <c r="T269" s="34"/>
      <c r="U269" s="35" t="s">
        <v>65</v>
      </c>
      <c r="V269" s="345">
        <v>122</v>
      </c>
      <c r="W269" s="346">
        <f>IFERROR(IF(V269="",0,CEILING((V269/$H269),1)*$H269),"")</f>
        <v>124.8</v>
      </c>
      <c r="X269" s="36">
        <f>IFERROR(IF(W269=0,"",ROUNDUP(W269/H269,0)*0.02175),"")</f>
        <v>0.34799999999999998</v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49">
        <v>4607091380897</v>
      </c>
      <c r="E270" s="350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3"/>
      <c r="P270" s="363"/>
      <c r="Q270" s="363"/>
      <c r="R270" s="350"/>
      <c r="S270" s="34"/>
      <c r="T270" s="34"/>
      <c r="U270" s="35" t="s">
        <v>65</v>
      </c>
      <c r="V270" s="345">
        <v>31</v>
      </c>
      <c r="W270" s="346">
        <f>IFERROR(IF(V270="",0,CEILING((V270/$H270),1)*$H270),"")</f>
        <v>33.6</v>
      </c>
      <c r="X270" s="36">
        <f>IFERROR(IF(W270=0,"",ROUNDUP(W270/H270,0)*0.02175),"")</f>
        <v>8.6999999999999994E-2</v>
      </c>
      <c r="Y270" s="56"/>
      <c r="Z270" s="57"/>
      <c r="AD270" s="58"/>
      <c r="BA270" s="214" t="s">
        <v>1</v>
      </c>
    </row>
    <row r="271" spans="1:53" x14ac:dyDescent="0.2">
      <c r="A271" s="355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6"/>
      <c r="N271" s="357" t="s">
        <v>66</v>
      </c>
      <c r="O271" s="358"/>
      <c r="P271" s="358"/>
      <c r="Q271" s="358"/>
      <c r="R271" s="358"/>
      <c r="S271" s="358"/>
      <c r="T271" s="359"/>
      <c r="U271" s="37" t="s">
        <v>67</v>
      </c>
      <c r="V271" s="347">
        <f>IFERROR(V268/H268,"0")+IFERROR(V269/H269,"0")+IFERROR(V270/H270,"0")</f>
        <v>25.998168498168496</v>
      </c>
      <c r="W271" s="347">
        <f>IFERROR(W268/H268,"0")+IFERROR(W269/H269,"0")+IFERROR(W270/H270,"0")</f>
        <v>27</v>
      </c>
      <c r="X271" s="347">
        <f>IFERROR(IF(X268="",0,X268),"0")+IFERROR(IF(X269="",0,X269),"0")+IFERROR(IF(X270="",0,X270),"0")</f>
        <v>0.58724999999999994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6"/>
      <c r="N272" s="357" t="s">
        <v>66</v>
      </c>
      <c r="O272" s="358"/>
      <c r="P272" s="358"/>
      <c r="Q272" s="358"/>
      <c r="R272" s="358"/>
      <c r="S272" s="358"/>
      <c r="T272" s="359"/>
      <c r="U272" s="37" t="s">
        <v>65</v>
      </c>
      <c r="V272" s="347">
        <f>IFERROR(SUM(V268:V270),"0")</f>
        <v>209</v>
      </c>
      <c r="W272" s="347">
        <f>IFERROR(SUM(W268:W270),"0")</f>
        <v>217.2</v>
      </c>
      <c r="X272" s="37"/>
      <c r="Y272" s="348"/>
      <c r="Z272" s="348"/>
    </row>
    <row r="273" spans="1:53" ht="14.25" customHeight="1" x14ac:dyDescent="0.25">
      <c r="A273" s="35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49">
        <v>4607091388374</v>
      </c>
      <c r="E274" s="350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13" t="s">
        <v>411</v>
      </c>
      <c r="O274" s="363"/>
      <c r="P274" s="363"/>
      <c r="Q274" s="363"/>
      <c r="R274" s="350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49">
        <v>4607091388381</v>
      </c>
      <c r="E275" s="350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84" t="s">
        <v>414</v>
      </c>
      <c r="O275" s="363"/>
      <c r="P275" s="363"/>
      <c r="Q275" s="363"/>
      <c r="R275" s="350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49">
        <v>4607091388404</v>
      </c>
      <c r="E276" s="350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3"/>
      <c r="P276" s="363"/>
      <c r="Q276" s="363"/>
      <c r="R276" s="350"/>
      <c r="S276" s="34"/>
      <c r="T276" s="34"/>
      <c r="U276" s="35" t="s">
        <v>65</v>
      </c>
      <c r="V276" s="345">
        <v>0</v>
      </c>
      <c r="W276" s="34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x14ac:dyDescent="0.2">
      <c r="A277" s="355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6"/>
      <c r="N277" s="357" t="s">
        <v>66</v>
      </c>
      <c r="O277" s="358"/>
      <c r="P277" s="358"/>
      <c r="Q277" s="358"/>
      <c r="R277" s="358"/>
      <c r="S277" s="358"/>
      <c r="T277" s="359"/>
      <c r="U277" s="37" t="s">
        <v>67</v>
      </c>
      <c r="V277" s="347">
        <f>IFERROR(V274/H274,"0")+IFERROR(V275/H275,"0")+IFERROR(V276/H276,"0")</f>
        <v>0</v>
      </c>
      <c r="W277" s="347">
        <f>IFERROR(W274/H274,"0")+IFERROR(W275/H275,"0")+IFERROR(W276/H276,"0")</f>
        <v>0</v>
      </c>
      <c r="X277" s="347">
        <f>IFERROR(IF(X274="",0,X274),"0")+IFERROR(IF(X275="",0,X275),"0")+IFERROR(IF(X276="",0,X276),"0")</f>
        <v>0</v>
      </c>
      <c r="Y277" s="348"/>
      <c r="Z277" s="348"/>
    </row>
    <row r="278" spans="1:53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6"/>
      <c r="N278" s="357" t="s">
        <v>66</v>
      </c>
      <c r="O278" s="358"/>
      <c r="P278" s="358"/>
      <c r="Q278" s="358"/>
      <c r="R278" s="358"/>
      <c r="S278" s="358"/>
      <c r="T278" s="359"/>
      <c r="U278" s="37" t="s">
        <v>65</v>
      </c>
      <c r="V278" s="347">
        <f>IFERROR(SUM(V274:V276),"0")</f>
        <v>0</v>
      </c>
      <c r="W278" s="347">
        <f>IFERROR(SUM(W274:W276),"0")</f>
        <v>0</v>
      </c>
      <c r="X278" s="37"/>
      <c r="Y278" s="348"/>
      <c r="Z278" s="348"/>
    </row>
    <row r="279" spans="1:53" ht="14.25" customHeight="1" x14ac:dyDescent="0.25">
      <c r="A279" s="35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49">
        <v>4680115881808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3"/>
      <c r="P280" s="363"/>
      <c r="Q280" s="363"/>
      <c r="R280" s="350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49">
        <v>4680115881822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3"/>
      <c r="P281" s="363"/>
      <c r="Q281" s="363"/>
      <c r="R281" s="350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49">
        <v>4680115880016</v>
      </c>
      <c r="E282" s="350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3"/>
      <c r="P282" s="363"/>
      <c r="Q282" s="363"/>
      <c r="R282" s="350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55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6"/>
      <c r="N283" s="357" t="s">
        <v>66</v>
      </c>
      <c r="O283" s="358"/>
      <c r="P283" s="358"/>
      <c r="Q283" s="358"/>
      <c r="R283" s="358"/>
      <c r="S283" s="358"/>
      <c r="T283" s="359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6"/>
      <c r="N284" s="357" t="s">
        <v>66</v>
      </c>
      <c r="O284" s="358"/>
      <c r="P284" s="358"/>
      <c r="Q284" s="358"/>
      <c r="R284" s="358"/>
      <c r="S284" s="358"/>
      <c r="T284" s="359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customHeight="1" x14ac:dyDescent="0.25">
      <c r="A285" s="371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customHeight="1" x14ac:dyDescent="0.25">
      <c r="A286" s="35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3"/>
      <c r="P287" s="363"/>
      <c r="Q287" s="363"/>
      <c r="R287" s="350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49">
        <v>4607091387421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5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0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4301011619</v>
      </c>
      <c r="D289" s="349">
        <v>4607091387452</v>
      </c>
      <c r="E289" s="350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0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3"/>
      <c r="P289" s="363"/>
      <c r="Q289" s="363"/>
      <c r="R289" s="350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4301011322</v>
      </c>
      <c r="D290" s="349">
        <v>4607091387452</v>
      </c>
      <c r="E290" s="350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0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4301011396</v>
      </c>
      <c r="D291" s="349">
        <v>4607091387452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0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49">
        <v>4607091385984</v>
      </c>
      <c r="E292" s="350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3"/>
      <c r="P292" s="363"/>
      <c r="Q292" s="363"/>
      <c r="R292" s="350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49">
        <v>4607091387438</v>
      </c>
      <c r="E293" s="350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3"/>
      <c r="P293" s="363"/>
      <c r="Q293" s="363"/>
      <c r="R293" s="350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49">
        <v>4607091387469</v>
      </c>
      <c r="E294" s="350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3"/>
      <c r="P294" s="363"/>
      <c r="Q294" s="363"/>
      <c r="R294" s="350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55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6"/>
      <c r="N295" s="357" t="s">
        <v>66</v>
      </c>
      <c r="O295" s="358"/>
      <c r="P295" s="358"/>
      <c r="Q295" s="358"/>
      <c r="R295" s="358"/>
      <c r="S295" s="358"/>
      <c r="T295" s="359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6"/>
      <c r="N296" s="357" t="s">
        <v>66</v>
      </c>
      <c r="O296" s="358"/>
      <c r="P296" s="358"/>
      <c r="Q296" s="358"/>
      <c r="R296" s="358"/>
      <c r="S296" s="358"/>
      <c r="T296" s="359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customHeight="1" x14ac:dyDescent="0.25">
      <c r="A297" s="35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49">
        <v>4607091387292</v>
      </c>
      <c r="E298" s="350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3"/>
      <c r="P298" s="363"/>
      <c r="Q298" s="363"/>
      <c r="R298" s="350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49">
        <v>4607091387315</v>
      </c>
      <c r="E299" s="350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3"/>
      <c r="P299" s="363"/>
      <c r="Q299" s="363"/>
      <c r="R299" s="350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55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6"/>
      <c r="N300" s="357" t="s">
        <v>66</v>
      </c>
      <c r="O300" s="358"/>
      <c r="P300" s="358"/>
      <c r="Q300" s="358"/>
      <c r="R300" s="358"/>
      <c r="S300" s="358"/>
      <c r="T300" s="359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6"/>
      <c r="N301" s="357" t="s">
        <v>66</v>
      </c>
      <c r="O301" s="358"/>
      <c r="P301" s="358"/>
      <c r="Q301" s="358"/>
      <c r="R301" s="358"/>
      <c r="S301" s="358"/>
      <c r="T301" s="359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customHeight="1" x14ac:dyDescent="0.25">
      <c r="A302" s="371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customHeight="1" x14ac:dyDescent="0.25">
      <c r="A303" s="35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49">
        <v>4607091383836</v>
      </c>
      <c r="E304" s="350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3"/>
      <c r="P304" s="363"/>
      <c r="Q304" s="363"/>
      <c r="R304" s="350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x14ac:dyDescent="0.2">
      <c r="A305" s="355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6"/>
      <c r="N305" s="357" t="s">
        <v>66</v>
      </c>
      <c r="O305" s="358"/>
      <c r="P305" s="358"/>
      <c r="Q305" s="358"/>
      <c r="R305" s="358"/>
      <c r="S305" s="358"/>
      <c r="T305" s="359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6"/>
      <c r="N306" s="357" t="s">
        <v>66</v>
      </c>
      <c r="O306" s="358"/>
      <c r="P306" s="358"/>
      <c r="Q306" s="358"/>
      <c r="R306" s="358"/>
      <c r="S306" s="358"/>
      <c r="T306" s="359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customHeight="1" x14ac:dyDescent="0.25">
      <c r="A307" s="35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49">
        <v>4607091387919</v>
      </c>
      <c r="E308" s="350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3"/>
      <c r="P308" s="363"/>
      <c r="Q308" s="363"/>
      <c r="R308" s="350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49">
        <v>4680115883604</v>
      </c>
      <c r="E309" s="350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3"/>
      <c r="P309" s="363"/>
      <c r="Q309" s="363"/>
      <c r="R309" s="350"/>
      <c r="S309" s="34"/>
      <c r="T309" s="34"/>
      <c r="U309" s="35" t="s">
        <v>65</v>
      </c>
      <c r="V309" s="345">
        <v>42</v>
      </c>
      <c r="W309" s="346">
        <f>IFERROR(IF(V309="",0,CEILING((V309/$H309),1)*$H309),"")</f>
        <v>42</v>
      </c>
      <c r="X309" s="36">
        <f>IFERROR(IF(W309=0,"",ROUNDUP(W309/H309,0)*0.00753),"")</f>
        <v>0.15060000000000001</v>
      </c>
      <c r="Y309" s="56"/>
      <c r="Z309" s="57"/>
      <c r="AD309" s="58"/>
      <c r="BA309" s="233" t="s">
        <v>1</v>
      </c>
    </row>
    <row r="310" spans="1:53" ht="27" customHeight="1" x14ac:dyDescent="0.25">
      <c r="A310" s="54" t="s">
        <v>451</v>
      </c>
      <c r="B310" s="54" t="s">
        <v>452</v>
      </c>
      <c r="C310" s="31">
        <v>4301051485</v>
      </c>
      <c r="D310" s="349">
        <v>4680115883567</v>
      </c>
      <c r="E310" s="350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63"/>
      <c r="P310" s="363"/>
      <c r="Q310" s="363"/>
      <c r="R310" s="350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x14ac:dyDescent="0.2">
      <c r="A311" s="355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6"/>
      <c r="N311" s="357" t="s">
        <v>66</v>
      </c>
      <c r="O311" s="358"/>
      <c r="P311" s="358"/>
      <c r="Q311" s="358"/>
      <c r="R311" s="358"/>
      <c r="S311" s="358"/>
      <c r="T311" s="359"/>
      <c r="U311" s="37" t="s">
        <v>67</v>
      </c>
      <c r="V311" s="347">
        <f>IFERROR(V308/H308,"0")+IFERROR(V309/H309,"0")+IFERROR(V310/H310,"0")</f>
        <v>20</v>
      </c>
      <c r="W311" s="347">
        <f>IFERROR(W308/H308,"0")+IFERROR(W309/H309,"0")+IFERROR(W310/H310,"0")</f>
        <v>20</v>
      </c>
      <c r="X311" s="347">
        <f>IFERROR(IF(X308="",0,X308),"0")+IFERROR(IF(X309="",0,X309),"0")+IFERROR(IF(X310="",0,X310),"0")</f>
        <v>0.15060000000000001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6"/>
      <c r="N312" s="357" t="s">
        <v>66</v>
      </c>
      <c r="O312" s="358"/>
      <c r="P312" s="358"/>
      <c r="Q312" s="358"/>
      <c r="R312" s="358"/>
      <c r="S312" s="358"/>
      <c r="T312" s="359"/>
      <c r="U312" s="37" t="s">
        <v>65</v>
      </c>
      <c r="V312" s="347">
        <f>IFERROR(SUM(V308:V310),"0")</f>
        <v>42</v>
      </c>
      <c r="W312" s="347">
        <f>IFERROR(SUM(W308:W310),"0")</f>
        <v>42</v>
      </c>
      <c r="X312" s="37"/>
      <c r="Y312" s="348"/>
      <c r="Z312" s="348"/>
    </row>
    <row r="313" spans="1:53" ht="14.25" customHeight="1" x14ac:dyDescent="0.25">
      <c r="A313" s="35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customHeight="1" x14ac:dyDescent="0.25">
      <c r="A314" s="54" t="s">
        <v>453</v>
      </c>
      <c r="B314" s="54" t="s">
        <v>454</v>
      </c>
      <c r="C314" s="31">
        <v>4301060324</v>
      </c>
      <c r="D314" s="349">
        <v>4607091388831</v>
      </c>
      <c r="E314" s="350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63"/>
      <c r="P314" s="363"/>
      <c r="Q314" s="363"/>
      <c r="R314" s="350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x14ac:dyDescent="0.2">
      <c r="A315" s="355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6"/>
      <c r="N315" s="357" t="s">
        <v>66</v>
      </c>
      <c r="O315" s="358"/>
      <c r="P315" s="358"/>
      <c r="Q315" s="358"/>
      <c r="R315" s="358"/>
      <c r="S315" s="358"/>
      <c r="T315" s="359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6"/>
      <c r="N316" s="357" t="s">
        <v>66</v>
      </c>
      <c r="O316" s="358"/>
      <c r="P316" s="358"/>
      <c r="Q316" s="358"/>
      <c r="R316" s="358"/>
      <c r="S316" s="358"/>
      <c r="T316" s="359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customHeight="1" x14ac:dyDescent="0.25">
      <c r="A317" s="35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customHeight="1" x14ac:dyDescent="0.25">
      <c r="A318" s="54" t="s">
        <v>455</v>
      </c>
      <c r="B318" s="54" t="s">
        <v>456</v>
      </c>
      <c r="C318" s="31">
        <v>4301032015</v>
      </c>
      <c r="D318" s="349">
        <v>4607091383102</v>
      </c>
      <c r="E318" s="350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7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63"/>
      <c r="P318" s="363"/>
      <c r="Q318" s="363"/>
      <c r="R318" s="350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x14ac:dyDescent="0.2">
      <c r="A319" s="355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6"/>
      <c r="N319" s="357" t="s">
        <v>66</v>
      </c>
      <c r="O319" s="358"/>
      <c r="P319" s="358"/>
      <c r="Q319" s="358"/>
      <c r="R319" s="358"/>
      <c r="S319" s="358"/>
      <c r="T319" s="359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6"/>
      <c r="N320" s="357" t="s">
        <v>66</v>
      </c>
      <c r="O320" s="358"/>
      <c r="P320" s="358"/>
      <c r="Q320" s="358"/>
      <c r="R320" s="358"/>
      <c r="S320" s="358"/>
      <c r="T320" s="359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customHeight="1" x14ac:dyDescent="0.2">
      <c r="A321" s="440" t="s">
        <v>457</v>
      </c>
      <c r="B321" s="441"/>
      <c r="C321" s="441"/>
      <c r="D321" s="441"/>
      <c r="E321" s="441"/>
      <c r="F321" s="441"/>
      <c r="G321" s="441"/>
      <c r="H321" s="441"/>
      <c r="I321" s="441"/>
      <c r="J321" s="441"/>
      <c r="K321" s="441"/>
      <c r="L321" s="441"/>
      <c r="M321" s="441"/>
      <c r="N321" s="441"/>
      <c r="O321" s="441"/>
      <c r="P321" s="441"/>
      <c r="Q321" s="441"/>
      <c r="R321" s="441"/>
      <c r="S321" s="441"/>
      <c r="T321" s="441"/>
      <c r="U321" s="441"/>
      <c r="V321" s="441"/>
      <c r="W321" s="441"/>
      <c r="X321" s="441"/>
      <c r="Y321" s="48"/>
      <c r="Z321" s="48"/>
    </row>
    <row r="322" spans="1:53" ht="16.5" customHeight="1" x14ac:dyDescent="0.25">
      <c r="A322" s="371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customHeight="1" x14ac:dyDescent="0.25">
      <c r="A323" s="35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customHeight="1" x14ac:dyDescent="0.25">
      <c r="A324" s="54" t="s">
        <v>459</v>
      </c>
      <c r="B324" s="54" t="s">
        <v>460</v>
      </c>
      <c r="C324" s="31">
        <v>4301051292</v>
      </c>
      <c r="D324" s="349">
        <v>4607091383928</v>
      </c>
      <c r="E324" s="350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63"/>
      <c r="P324" s="363"/>
      <c r="Q324" s="363"/>
      <c r="R324" s="350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x14ac:dyDescent="0.2">
      <c r="A325" s="355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6"/>
      <c r="N325" s="357" t="s">
        <v>66</v>
      </c>
      <c r="O325" s="358"/>
      <c r="P325" s="358"/>
      <c r="Q325" s="358"/>
      <c r="R325" s="358"/>
      <c r="S325" s="358"/>
      <c r="T325" s="359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6"/>
      <c r="N326" s="357" t="s">
        <v>66</v>
      </c>
      <c r="O326" s="358"/>
      <c r="P326" s="358"/>
      <c r="Q326" s="358"/>
      <c r="R326" s="358"/>
      <c r="S326" s="358"/>
      <c r="T326" s="359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customHeight="1" x14ac:dyDescent="0.2">
      <c r="A327" s="440" t="s">
        <v>461</v>
      </c>
      <c r="B327" s="441"/>
      <c r="C327" s="441"/>
      <c r="D327" s="441"/>
      <c r="E327" s="441"/>
      <c r="F327" s="441"/>
      <c r="G327" s="441"/>
      <c r="H327" s="441"/>
      <c r="I327" s="441"/>
      <c r="J327" s="441"/>
      <c r="K327" s="441"/>
      <c r="L327" s="441"/>
      <c r="M327" s="441"/>
      <c r="N327" s="441"/>
      <c r="O327" s="441"/>
      <c r="P327" s="441"/>
      <c r="Q327" s="441"/>
      <c r="R327" s="441"/>
      <c r="S327" s="441"/>
      <c r="T327" s="441"/>
      <c r="U327" s="441"/>
      <c r="V327" s="441"/>
      <c r="W327" s="441"/>
      <c r="X327" s="441"/>
      <c r="Y327" s="48"/>
      <c r="Z327" s="48"/>
    </row>
    <row r="328" spans="1:53" ht="16.5" customHeight="1" x14ac:dyDescent="0.25">
      <c r="A328" s="371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customHeight="1" x14ac:dyDescent="0.25">
      <c r="A329" s="35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customHeight="1" x14ac:dyDescent="0.25">
      <c r="A330" s="54" t="s">
        <v>463</v>
      </c>
      <c r="B330" s="54" t="s">
        <v>464</v>
      </c>
      <c r="C330" s="31">
        <v>4301011239</v>
      </c>
      <c r="D330" s="349">
        <v>4607091383997</v>
      </c>
      <c r="E330" s="350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8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3"/>
      <c r="P330" s="363"/>
      <c r="Q330" s="363"/>
      <c r="R330" s="350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49">
        <v>4607091383997</v>
      </c>
      <c r="E331" s="350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3"/>
      <c r="P331" s="363"/>
      <c r="Q331" s="363"/>
      <c r="R331" s="350"/>
      <c r="S331" s="34"/>
      <c r="T331" s="34"/>
      <c r="U331" s="35" t="s">
        <v>65</v>
      </c>
      <c r="V331" s="345">
        <v>0</v>
      </c>
      <c r="W331" s="346">
        <f t="shared" si="17"/>
        <v>0</v>
      </c>
      <c r="X331" s="36" t="str">
        <f>IFERROR(IF(W331=0,"",ROUNDUP(W331/H331,0)*0.02175),"")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466</v>
      </c>
      <c r="B332" s="54" t="s">
        <v>467</v>
      </c>
      <c r="C332" s="31">
        <v>4301011240</v>
      </c>
      <c r="D332" s="349">
        <v>4607091384130</v>
      </c>
      <c r="E332" s="350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3"/>
      <c r="P332" s="363"/>
      <c r="Q332" s="363"/>
      <c r="R332" s="350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49">
        <v>4607091384130</v>
      </c>
      <c r="E333" s="350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3"/>
      <c r="P333" s="363"/>
      <c r="Q333" s="363"/>
      <c r="R333" s="350"/>
      <c r="S333" s="34"/>
      <c r="T333" s="34"/>
      <c r="U333" s="35" t="s">
        <v>65</v>
      </c>
      <c r="V333" s="345">
        <v>540</v>
      </c>
      <c r="W333" s="346">
        <f t="shared" si="17"/>
        <v>540</v>
      </c>
      <c r="X333" s="36">
        <f>IFERROR(IF(W333=0,"",ROUNDUP(W333/H333,0)*0.02175),"")</f>
        <v>0.78299999999999992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4301011238</v>
      </c>
      <c r="D334" s="349">
        <v>4607091384147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4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63"/>
      <c r="P334" s="363"/>
      <c r="Q334" s="363"/>
      <c r="R334" s="350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49">
        <v>4607091384147</v>
      </c>
      <c r="E335" s="350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63"/>
      <c r="P335" s="363"/>
      <c r="Q335" s="363"/>
      <c r="R335" s="350"/>
      <c r="S335" s="34"/>
      <c r="T335" s="34"/>
      <c r="U335" s="35" t="s">
        <v>65</v>
      </c>
      <c r="V335" s="345">
        <v>265</v>
      </c>
      <c r="W335" s="346">
        <f t="shared" si="17"/>
        <v>270</v>
      </c>
      <c r="X335" s="36">
        <f>IFERROR(IF(W335=0,"",ROUNDUP(W335/H335,0)*0.02175),"")</f>
        <v>0.39149999999999996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4301011327</v>
      </c>
      <c r="D336" s="349">
        <v>4607091384154</v>
      </c>
      <c r="E336" s="350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63"/>
      <c r="P336" s="363"/>
      <c r="Q336" s="363"/>
      <c r="R336" s="350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4301011332</v>
      </c>
      <c r="D337" s="349">
        <v>4607091384161</v>
      </c>
      <c r="E337" s="350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63"/>
      <c r="P337" s="363"/>
      <c r="Q337" s="363"/>
      <c r="R337" s="350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5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6"/>
      <c r="N338" s="357" t="s">
        <v>66</v>
      </c>
      <c r="O338" s="358"/>
      <c r="P338" s="358"/>
      <c r="Q338" s="358"/>
      <c r="R338" s="358"/>
      <c r="S338" s="358"/>
      <c r="T338" s="359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53.666666666666671</v>
      </c>
      <c r="W338" s="347">
        <f>IFERROR(W330/H330,"0")+IFERROR(W331/H331,"0")+IFERROR(W332/H332,"0")+IFERROR(W333/H333,"0")+IFERROR(W334/H334,"0")+IFERROR(W335/H335,"0")+IFERROR(W336/H336,"0")+IFERROR(W337/H337,"0")</f>
        <v>54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1.1744999999999999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6"/>
      <c r="N339" s="357" t="s">
        <v>66</v>
      </c>
      <c r="O339" s="358"/>
      <c r="P339" s="358"/>
      <c r="Q339" s="358"/>
      <c r="R339" s="358"/>
      <c r="S339" s="358"/>
      <c r="T339" s="359"/>
      <c r="U339" s="37" t="s">
        <v>65</v>
      </c>
      <c r="V339" s="347">
        <f>IFERROR(SUM(V330:V337),"0")</f>
        <v>805</v>
      </c>
      <c r="W339" s="347">
        <f>IFERROR(SUM(W330:W337),"0")</f>
        <v>810</v>
      </c>
      <c r="X339" s="37"/>
      <c r="Y339" s="348"/>
      <c r="Z339" s="348"/>
    </row>
    <row r="340" spans="1:53" ht="14.25" customHeight="1" x14ac:dyDescent="0.25">
      <c r="A340" s="35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49">
        <v>4607091383980</v>
      </c>
      <c r="E341" s="350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63"/>
      <c r="P341" s="363"/>
      <c r="Q341" s="363"/>
      <c r="R341" s="350"/>
      <c r="S341" s="34"/>
      <c r="T341" s="34"/>
      <c r="U341" s="35" t="s">
        <v>65</v>
      </c>
      <c r="V341" s="345">
        <v>120</v>
      </c>
      <c r="W341" s="346">
        <f>IFERROR(IF(V341="",0,CEILING((V341/$H341),1)*$H341),"")</f>
        <v>120</v>
      </c>
      <c r="X341" s="36">
        <f>IFERROR(IF(W341=0,"",ROUNDUP(W341/H341,0)*0.02175),"")</f>
        <v>0.17399999999999999</v>
      </c>
      <c r="Y341" s="56"/>
      <c r="Z341" s="57"/>
      <c r="AD341" s="58"/>
      <c r="BA341" s="246" t="s">
        <v>1</v>
      </c>
    </row>
    <row r="342" spans="1:53" ht="16.5" customHeight="1" x14ac:dyDescent="0.25">
      <c r="A342" s="54" t="s">
        <v>478</v>
      </c>
      <c r="B342" s="54" t="s">
        <v>479</v>
      </c>
      <c r="C342" s="31">
        <v>4301020270</v>
      </c>
      <c r="D342" s="349">
        <v>4680115883314</v>
      </c>
      <c r="E342" s="350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4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63"/>
      <c r="P342" s="363"/>
      <c r="Q342" s="363"/>
      <c r="R342" s="350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4301020179</v>
      </c>
      <c r="D343" s="349">
        <v>4607091384178</v>
      </c>
      <c r="E343" s="350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63"/>
      <c r="P343" s="363"/>
      <c r="Q343" s="363"/>
      <c r="R343" s="350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5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6"/>
      <c r="N344" s="357" t="s">
        <v>66</v>
      </c>
      <c r="O344" s="358"/>
      <c r="P344" s="358"/>
      <c r="Q344" s="358"/>
      <c r="R344" s="358"/>
      <c r="S344" s="358"/>
      <c r="T344" s="359"/>
      <c r="U344" s="37" t="s">
        <v>67</v>
      </c>
      <c r="V344" s="347">
        <f>IFERROR(V341/H341,"0")+IFERROR(V342/H342,"0")+IFERROR(V343/H343,"0")</f>
        <v>8</v>
      </c>
      <c r="W344" s="347">
        <f>IFERROR(W341/H341,"0")+IFERROR(W342/H342,"0")+IFERROR(W343/H343,"0")</f>
        <v>8</v>
      </c>
      <c r="X344" s="347">
        <f>IFERROR(IF(X341="",0,X341),"0")+IFERROR(IF(X342="",0,X342),"0")+IFERROR(IF(X343="",0,X343),"0")</f>
        <v>0.17399999999999999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6"/>
      <c r="N345" s="357" t="s">
        <v>66</v>
      </c>
      <c r="O345" s="358"/>
      <c r="P345" s="358"/>
      <c r="Q345" s="358"/>
      <c r="R345" s="358"/>
      <c r="S345" s="358"/>
      <c r="T345" s="359"/>
      <c r="U345" s="37" t="s">
        <v>65</v>
      </c>
      <c r="V345" s="347">
        <f>IFERROR(SUM(V341:V343),"0")</f>
        <v>120</v>
      </c>
      <c r="W345" s="347">
        <f>IFERROR(SUM(W341:W343),"0")</f>
        <v>120</v>
      </c>
      <c r="X345" s="37"/>
      <c r="Y345" s="348"/>
      <c r="Z345" s="348"/>
    </row>
    <row r="346" spans="1:53" ht="14.25" customHeight="1" x14ac:dyDescent="0.25">
      <c r="A346" s="35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customHeight="1" x14ac:dyDescent="0.25">
      <c r="A347" s="54" t="s">
        <v>482</v>
      </c>
      <c r="B347" s="54" t="s">
        <v>483</v>
      </c>
      <c r="C347" s="31">
        <v>4301051560</v>
      </c>
      <c r="D347" s="349">
        <v>4607091383928</v>
      </c>
      <c r="E347" s="350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426" t="s">
        <v>484</v>
      </c>
      <c r="O347" s="363"/>
      <c r="P347" s="363"/>
      <c r="Q347" s="363"/>
      <c r="R347" s="350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49">
        <v>4607091384260</v>
      </c>
      <c r="E348" s="350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63"/>
      <c r="P348" s="363"/>
      <c r="Q348" s="363"/>
      <c r="R348" s="350"/>
      <c r="S348" s="34"/>
      <c r="T348" s="34"/>
      <c r="U348" s="35" t="s">
        <v>65</v>
      </c>
      <c r="V348" s="345">
        <v>40</v>
      </c>
      <c r="W348" s="346">
        <f>IFERROR(IF(V348="",0,CEILING((V348/$H348),1)*$H348),"")</f>
        <v>46.8</v>
      </c>
      <c r="X348" s="36">
        <f>IFERROR(IF(W348=0,"",ROUNDUP(W348/H348,0)*0.02175),"")</f>
        <v>0.1305</v>
      </c>
      <c r="Y348" s="56"/>
      <c r="Z348" s="57"/>
      <c r="AD348" s="58"/>
      <c r="BA348" s="250" t="s">
        <v>1</v>
      </c>
    </row>
    <row r="349" spans="1:53" x14ac:dyDescent="0.2">
      <c r="A349" s="355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6"/>
      <c r="N349" s="357" t="s">
        <v>66</v>
      </c>
      <c r="O349" s="358"/>
      <c r="P349" s="358"/>
      <c r="Q349" s="358"/>
      <c r="R349" s="358"/>
      <c r="S349" s="358"/>
      <c r="T349" s="359"/>
      <c r="U349" s="37" t="s">
        <v>67</v>
      </c>
      <c r="V349" s="347">
        <f>IFERROR(V347/H347,"0")+IFERROR(V348/H348,"0")</f>
        <v>5.1282051282051286</v>
      </c>
      <c r="W349" s="347">
        <f>IFERROR(W347/H347,"0")+IFERROR(W348/H348,"0")</f>
        <v>6</v>
      </c>
      <c r="X349" s="347">
        <f>IFERROR(IF(X347="",0,X347),"0")+IFERROR(IF(X348="",0,X348),"0")</f>
        <v>0.1305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6"/>
      <c r="N350" s="357" t="s">
        <v>66</v>
      </c>
      <c r="O350" s="358"/>
      <c r="P350" s="358"/>
      <c r="Q350" s="358"/>
      <c r="R350" s="358"/>
      <c r="S350" s="358"/>
      <c r="T350" s="359"/>
      <c r="U350" s="37" t="s">
        <v>65</v>
      </c>
      <c r="V350" s="347">
        <f>IFERROR(SUM(V347:V348),"0")</f>
        <v>40</v>
      </c>
      <c r="W350" s="347">
        <f>IFERROR(SUM(W347:W348),"0")</f>
        <v>46.8</v>
      </c>
      <c r="X350" s="37"/>
      <c r="Y350" s="348"/>
      <c r="Z350" s="348"/>
    </row>
    <row r="351" spans="1:53" ht="14.25" customHeight="1" x14ac:dyDescent="0.25">
      <c r="A351" s="35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49">
        <v>4607091384673</v>
      </c>
      <c r="E352" s="350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63"/>
      <c r="P352" s="363"/>
      <c r="Q352" s="363"/>
      <c r="R352" s="350"/>
      <c r="S352" s="34"/>
      <c r="T352" s="34"/>
      <c r="U352" s="35" t="s">
        <v>65</v>
      </c>
      <c r="V352" s="345">
        <v>57</v>
      </c>
      <c r="W352" s="346">
        <f>IFERROR(IF(V352="",0,CEILING((V352/$H352),1)*$H352),"")</f>
        <v>62.4</v>
      </c>
      <c r="X352" s="36">
        <f>IFERROR(IF(W352=0,"",ROUNDUP(W352/H352,0)*0.02175),"")</f>
        <v>0.17399999999999999</v>
      </c>
      <c r="Y352" s="56"/>
      <c r="Z352" s="57"/>
      <c r="AD352" s="58"/>
      <c r="BA352" s="251" t="s">
        <v>1</v>
      </c>
    </row>
    <row r="353" spans="1:53" x14ac:dyDescent="0.2">
      <c r="A353" s="355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6"/>
      <c r="N353" s="357" t="s">
        <v>66</v>
      </c>
      <c r="O353" s="358"/>
      <c r="P353" s="358"/>
      <c r="Q353" s="358"/>
      <c r="R353" s="358"/>
      <c r="S353" s="358"/>
      <c r="T353" s="359"/>
      <c r="U353" s="37" t="s">
        <v>67</v>
      </c>
      <c r="V353" s="347">
        <f>IFERROR(V352/H352,"0")</f>
        <v>7.3076923076923075</v>
      </c>
      <c r="W353" s="347">
        <f>IFERROR(W352/H352,"0")</f>
        <v>8</v>
      </c>
      <c r="X353" s="347">
        <f>IFERROR(IF(X352="",0,X352),"0")</f>
        <v>0.17399999999999999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6"/>
      <c r="N354" s="357" t="s">
        <v>66</v>
      </c>
      <c r="O354" s="358"/>
      <c r="P354" s="358"/>
      <c r="Q354" s="358"/>
      <c r="R354" s="358"/>
      <c r="S354" s="358"/>
      <c r="T354" s="359"/>
      <c r="U354" s="37" t="s">
        <v>65</v>
      </c>
      <c r="V354" s="347">
        <f>IFERROR(SUM(V352:V352),"0")</f>
        <v>57</v>
      </c>
      <c r="W354" s="347">
        <f>IFERROR(SUM(W352:W352),"0")</f>
        <v>62.4</v>
      </c>
      <c r="X354" s="37"/>
      <c r="Y354" s="348"/>
      <c r="Z354" s="348"/>
    </row>
    <row r="355" spans="1:53" ht="16.5" customHeight="1" x14ac:dyDescent="0.25">
      <c r="A355" s="371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customHeight="1" x14ac:dyDescent="0.25">
      <c r="A356" s="35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customHeight="1" x14ac:dyDescent="0.25">
      <c r="A357" s="54" t="s">
        <v>490</v>
      </c>
      <c r="B357" s="54" t="s">
        <v>491</v>
      </c>
      <c r="C357" s="31">
        <v>4301011324</v>
      </c>
      <c r="D357" s="349">
        <v>4607091384185</v>
      </c>
      <c r="E357" s="350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7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63"/>
      <c r="P357" s="363"/>
      <c r="Q357" s="363"/>
      <c r="R357" s="350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customHeight="1" x14ac:dyDescent="0.25">
      <c r="A358" s="54" t="s">
        <v>492</v>
      </c>
      <c r="B358" s="54" t="s">
        <v>493</v>
      </c>
      <c r="C358" s="31">
        <v>4301011312</v>
      </c>
      <c r="D358" s="349">
        <v>4607091384192</v>
      </c>
      <c r="E358" s="350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63"/>
      <c r="P358" s="363"/>
      <c r="Q358" s="363"/>
      <c r="R358" s="350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4301011483</v>
      </c>
      <c r="D359" s="349">
        <v>4680115881907</v>
      </c>
      <c r="E359" s="350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4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63"/>
      <c r="P359" s="363"/>
      <c r="Q359" s="363"/>
      <c r="R359" s="350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customHeight="1" x14ac:dyDescent="0.25">
      <c r="A360" s="54" t="s">
        <v>496</v>
      </c>
      <c r="B360" s="54" t="s">
        <v>497</v>
      </c>
      <c r="C360" s="31">
        <v>4301011655</v>
      </c>
      <c r="D360" s="349">
        <v>4680115883925</v>
      </c>
      <c r="E360" s="350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8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63"/>
      <c r="P360" s="363"/>
      <c r="Q360" s="363"/>
      <c r="R360" s="350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498</v>
      </c>
      <c r="B361" s="54" t="s">
        <v>499</v>
      </c>
      <c r="C361" s="31">
        <v>4301011303</v>
      </c>
      <c r="D361" s="349">
        <v>4607091384680</v>
      </c>
      <c r="E361" s="350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3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63"/>
      <c r="P361" s="363"/>
      <c r="Q361" s="363"/>
      <c r="R361" s="350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x14ac:dyDescent="0.2">
      <c r="A362" s="355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6"/>
      <c r="N362" s="357" t="s">
        <v>66</v>
      </c>
      <c r="O362" s="358"/>
      <c r="P362" s="358"/>
      <c r="Q362" s="358"/>
      <c r="R362" s="358"/>
      <c r="S362" s="358"/>
      <c r="T362" s="359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6"/>
      <c r="N363" s="357" t="s">
        <v>66</v>
      </c>
      <c r="O363" s="358"/>
      <c r="P363" s="358"/>
      <c r="Q363" s="358"/>
      <c r="R363" s="358"/>
      <c r="S363" s="358"/>
      <c r="T363" s="359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customHeight="1" x14ac:dyDescent="0.25">
      <c r="A364" s="35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customHeight="1" x14ac:dyDescent="0.25">
      <c r="A365" s="54" t="s">
        <v>500</v>
      </c>
      <c r="B365" s="54" t="s">
        <v>501</v>
      </c>
      <c r="C365" s="31">
        <v>4301031139</v>
      </c>
      <c r="D365" s="349">
        <v>4607091384802</v>
      </c>
      <c r="E365" s="350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63"/>
      <c r="P365" s="363"/>
      <c r="Q365" s="363"/>
      <c r="R365" s="350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502</v>
      </c>
      <c r="B366" s="54" t="s">
        <v>503</v>
      </c>
      <c r="C366" s="31">
        <v>4301031140</v>
      </c>
      <c r="D366" s="349">
        <v>4607091384826</v>
      </c>
      <c r="E366" s="350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63"/>
      <c r="P366" s="363"/>
      <c r="Q366" s="363"/>
      <c r="R366" s="350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x14ac:dyDescent="0.2">
      <c r="A367" s="355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6"/>
      <c r="N367" s="357" t="s">
        <v>66</v>
      </c>
      <c r="O367" s="358"/>
      <c r="P367" s="358"/>
      <c r="Q367" s="358"/>
      <c r="R367" s="358"/>
      <c r="S367" s="358"/>
      <c r="T367" s="359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6"/>
      <c r="N368" s="357" t="s">
        <v>66</v>
      </c>
      <c r="O368" s="358"/>
      <c r="P368" s="358"/>
      <c r="Q368" s="358"/>
      <c r="R368" s="358"/>
      <c r="S368" s="358"/>
      <c r="T368" s="359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customHeight="1" x14ac:dyDescent="0.25">
      <c r="A369" s="35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49">
        <v>4607091384246</v>
      </c>
      <c r="E370" s="350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63"/>
      <c r="P370" s="363"/>
      <c r="Q370" s="363"/>
      <c r="R370" s="350"/>
      <c r="S370" s="34"/>
      <c r="T370" s="34"/>
      <c r="U370" s="35" t="s">
        <v>65</v>
      </c>
      <c r="V370" s="345">
        <v>194</v>
      </c>
      <c r="W370" s="346">
        <f>IFERROR(IF(V370="",0,CEILING((V370/$H370),1)*$H370),"")</f>
        <v>195</v>
      </c>
      <c r="X370" s="36">
        <f>IFERROR(IF(W370=0,"",ROUNDUP(W370/H370,0)*0.02175),"")</f>
        <v>0.54374999999999996</v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4301051445</v>
      </c>
      <c r="D371" s="349">
        <v>4680115881976</v>
      </c>
      <c r="E371" s="350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63"/>
      <c r="P371" s="363"/>
      <c r="Q371" s="363"/>
      <c r="R371" s="350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4301051297</v>
      </c>
      <c r="D372" s="349">
        <v>4607091384253</v>
      </c>
      <c r="E372" s="350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63"/>
      <c r="P372" s="363"/>
      <c r="Q372" s="363"/>
      <c r="R372" s="350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510</v>
      </c>
      <c r="B373" s="54" t="s">
        <v>511</v>
      </c>
      <c r="C373" s="31">
        <v>4301051444</v>
      </c>
      <c r="D373" s="349">
        <v>4680115881969</v>
      </c>
      <c r="E373" s="350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63"/>
      <c r="P373" s="363"/>
      <c r="Q373" s="363"/>
      <c r="R373" s="350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5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6"/>
      <c r="N374" s="357" t="s">
        <v>66</v>
      </c>
      <c r="O374" s="358"/>
      <c r="P374" s="358"/>
      <c r="Q374" s="358"/>
      <c r="R374" s="358"/>
      <c r="S374" s="358"/>
      <c r="T374" s="359"/>
      <c r="U374" s="37" t="s">
        <v>67</v>
      </c>
      <c r="V374" s="347">
        <f>IFERROR(V370/H370,"0")+IFERROR(V371/H371,"0")+IFERROR(V372/H372,"0")+IFERROR(V373/H373,"0")</f>
        <v>24.871794871794872</v>
      </c>
      <c r="W374" s="347">
        <f>IFERROR(W370/H370,"0")+IFERROR(W371/H371,"0")+IFERROR(W372/H372,"0")+IFERROR(W373/H373,"0")</f>
        <v>25</v>
      </c>
      <c r="X374" s="347">
        <f>IFERROR(IF(X370="",0,X370),"0")+IFERROR(IF(X371="",0,X371),"0")+IFERROR(IF(X372="",0,X372),"0")+IFERROR(IF(X373="",0,X373),"0")</f>
        <v>0.54374999999999996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6"/>
      <c r="N375" s="357" t="s">
        <v>66</v>
      </c>
      <c r="O375" s="358"/>
      <c r="P375" s="358"/>
      <c r="Q375" s="358"/>
      <c r="R375" s="358"/>
      <c r="S375" s="358"/>
      <c r="T375" s="359"/>
      <c r="U375" s="37" t="s">
        <v>65</v>
      </c>
      <c r="V375" s="347">
        <f>IFERROR(SUM(V370:V373),"0")</f>
        <v>194</v>
      </c>
      <c r="W375" s="347">
        <f>IFERROR(SUM(W370:W373),"0")</f>
        <v>195</v>
      </c>
      <c r="X375" s="37"/>
      <c r="Y375" s="348"/>
      <c r="Z375" s="348"/>
    </row>
    <row r="376" spans="1:53" ht="14.25" customHeight="1" x14ac:dyDescent="0.25">
      <c r="A376" s="35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customHeight="1" x14ac:dyDescent="0.25">
      <c r="A377" s="54" t="s">
        <v>512</v>
      </c>
      <c r="B377" s="54" t="s">
        <v>513</v>
      </c>
      <c r="C377" s="31">
        <v>4301060322</v>
      </c>
      <c r="D377" s="349">
        <v>4607091389357</v>
      </c>
      <c r="E377" s="350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63"/>
      <c r="P377" s="363"/>
      <c r="Q377" s="363"/>
      <c r="R377" s="350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x14ac:dyDescent="0.2">
      <c r="A378" s="355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6"/>
      <c r="N378" s="357" t="s">
        <v>66</v>
      </c>
      <c r="O378" s="358"/>
      <c r="P378" s="358"/>
      <c r="Q378" s="358"/>
      <c r="R378" s="358"/>
      <c r="S378" s="358"/>
      <c r="T378" s="359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6"/>
      <c r="N379" s="357" t="s">
        <v>66</v>
      </c>
      <c r="O379" s="358"/>
      <c r="P379" s="358"/>
      <c r="Q379" s="358"/>
      <c r="R379" s="358"/>
      <c r="S379" s="358"/>
      <c r="T379" s="359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customHeight="1" x14ac:dyDescent="0.2">
      <c r="A380" s="440" t="s">
        <v>514</v>
      </c>
      <c r="B380" s="441"/>
      <c r="C380" s="441"/>
      <c r="D380" s="441"/>
      <c r="E380" s="441"/>
      <c r="F380" s="441"/>
      <c r="G380" s="441"/>
      <c r="H380" s="441"/>
      <c r="I380" s="441"/>
      <c r="J380" s="441"/>
      <c r="K380" s="441"/>
      <c r="L380" s="441"/>
      <c r="M380" s="441"/>
      <c r="N380" s="441"/>
      <c r="O380" s="441"/>
      <c r="P380" s="441"/>
      <c r="Q380" s="441"/>
      <c r="R380" s="441"/>
      <c r="S380" s="441"/>
      <c r="T380" s="441"/>
      <c r="U380" s="441"/>
      <c r="V380" s="441"/>
      <c r="W380" s="441"/>
      <c r="X380" s="441"/>
      <c r="Y380" s="48"/>
      <c r="Z380" s="48"/>
    </row>
    <row r="381" spans="1:53" ht="16.5" customHeight="1" x14ac:dyDescent="0.25">
      <c r="A381" s="371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customHeight="1" x14ac:dyDescent="0.25">
      <c r="A382" s="35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customHeight="1" x14ac:dyDescent="0.25">
      <c r="A383" s="54" t="s">
        <v>516</v>
      </c>
      <c r="B383" s="54" t="s">
        <v>517</v>
      </c>
      <c r="C383" s="31">
        <v>4301011428</v>
      </c>
      <c r="D383" s="349">
        <v>4607091389708</v>
      </c>
      <c r="E383" s="350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63"/>
      <c r="P383" s="363"/>
      <c r="Q383" s="363"/>
      <c r="R383" s="350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518</v>
      </c>
      <c r="B384" s="54" t="s">
        <v>519</v>
      </c>
      <c r="C384" s="31">
        <v>4301011427</v>
      </c>
      <c r="D384" s="349">
        <v>4607091389692</v>
      </c>
      <c r="E384" s="350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63"/>
      <c r="P384" s="363"/>
      <c r="Q384" s="363"/>
      <c r="R384" s="350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x14ac:dyDescent="0.2">
      <c r="A385" s="355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6"/>
      <c r="N385" s="357" t="s">
        <v>66</v>
      </c>
      <c r="O385" s="358"/>
      <c r="P385" s="358"/>
      <c r="Q385" s="358"/>
      <c r="R385" s="358"/>
      <c r="S385" s="358"/>
      <c r="T385" s="359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6"/>
      <c r="N386" s="357" t="s">
        <v>66</v>
      </c>
      <c r="O386" s="358"/>
      <c r="P386" s="358"/>
      <c r="Q386" s="358"/>
      <c r="R386" s="358"/>
      <c r="S386" s="358"/>
      <c r="T386" s="359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customHeight="1" x14ac:dyDescent="0.25">
      <c r="A387" s="35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customHeight="1" x14ac:dyDescent="0.25">
      <c r="A388" s="54" t="s">
        <v>520</v>
      </c>
      <c r="B388" s="54" t="s">
        <v>521</v>
      </c>
      <c r="C388" s="31">
        <v>4301031177</v>
      </c>
      <c r="D388" s="349">
        <v>4607091389753</v>
      </c>
      <c r="E388" s="350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63"/>
      <c r="P388" s="363"/>
      <c r="Q388" s="363"/>
      <c r="R388" s="350"/>
      <c r="S388" s="34"/>
      <c r="T388" s="34"/>
      <c r="U388" s="35" t="s">
        <v>65</v>
      </c>
      <c r="V388" s="345">
        <v>46</v>
      </c>
      <c r="W388" s="346">
        <f t="shared" ref="W388:W400" si="18">IFERROR(IF(V388="",0,CEILING((V388/$H388),1)*$H388),"")</f>
        <v>46.2</v>
      </c>
      <c r="X388" s="36">
        <f>IFERROR(IF(W388=0,"",ROUNDUP(W388/H388,0)*0.00753),"")</f>
        <v>8.2830000000000001E-2</v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4301031174</v>
      </c>
      <c r="D389" s="349">
        <v>4607091389760</v>
      </c>
      <c r="E389" s="350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63"/>
      <c r="P389" s="363"/>
      <c r="Q389" s="363"/>
      <c r="R389" s="350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49">
        <v>4607091389746</v>
      </c>
      <c r="E390" s="350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63"/>
      <c r="P390" s="363"/>
      <c r="Q390" s="363"/>
      <c r="R390" s="350"/>
      <c r="S390" s="34"/>
      <c r="T390" s="34"/>
      <c r="U390" s="35" t="s">
        <v>65</v>
      </c>
      <c r="V390" s="345">
        <v>164</v>
      </c>
      <c r="W390" s="346">
        <f t="shared" si="18"/>
        <v>168</v>
      </c>
      <c r="X390" s="36">
        <f>IFERROR(IF(W390=0,"",ROUNDUP(W390/H390,0)*0.00753),"")</f>
        <v>0.30120000000000002</v>
      </c>
      <c r="Y390" s="56"/>
      <c r="Z390" s="57"/>
      <c r="AD390" s="58"/>
      <c r="BA390" s="268" t="s">
        <v>1</v>
      </c>
    </row>
    <row r="391" spans="1:53" ht="37.5" customHeight="1" x14ac:dyDescent="0.25">
      <c r="A391" s="54" t="s">
        <v>526</v>
      </c>
      <c r="B391" s="54" t="s">
        <v>527</v>
      </c>
      <c r="C391" s="31">
        <v>4301031236</v>
      </c>
      <c r="D391" s="349">
        <v>4680115882928</v>
      </c>
      <c r="E391" s="350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63"/>
      <c r="P391" s="363"/>
      <c r="Q391" s="363"/>
      <c r="R391" s="350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4301031257</v>
      </c>
      <c r="D392" s="349">
        <v>4680115883147</v>
      </c>
      <c r="E392" s="350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63"/>
      <c r="P392" s="363"/>
      <c r="Q392" s="363"/>
      <c r="R392" s="350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530</v>
      </c>
      <c r="B393" s="54" t="s">
        <v>531</v>
      </c>
      <c r="C393" s="31">
        <v>4301031178</v>
      </c>
      <c r="D393" s="349">
        <v>4607091384338</v>
      </c>
      <c r="E393" s="350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63"/>
      <c r="P393" s="363"/>
      <c r="Q393" s="363"/>
      <c r="R393" s="350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4301031254</v>
      </c>
      <c r="D394" s="349">
        <v>4680115883154</v>
      </c>
      <c r="E394" s="350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4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63"/>
      <c r="P394" s="363"/>
      <c r="Q394" s="363"/>
      <c r="R394" s="350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customHeight="1" x14ac:dyDescent="0.25">
      <c r="A395" s="54" t="s">
        <v>534</v>
      </c>
      <c r="B395" s="54" t="s">
        <v>535</v>
      </c>
      <c r="C395" s="31">
        <v>4301031171</v>
      </c>
      <c r="D395" s="349">
        <v>4607091389524</v>
      </c>
      <c r="E395" s="350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63"/>
      <c r="P395" s="363"/>
      <c r="Q395" s="363"/>
      <c r="R395" s="350"/>
      <c r="S395" s="34"/>
      <c r="T395" s="34"/>
      <c r="U395" s="35" t="s">
        <v>65</v>
      </c>
      <c r="V395" s="345">
        <v>26</v>
      </c>
      <c r="W395" s="346">
        <f t="shared" si="18"/>
        <v>27.3</v>
      </c>
      <c r="X395" s="36">
        <f t="shared" si="19"/>
        <v>6.5259999999999999E-2</v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4301031258</v>
      </c>
      <c r="D396" s="349">
        <v>4680115883161</v>
      </c>
      <c r="E396" s="350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63"/>
      <c r="P396" s="363"/>
      <c r="Q396" s="363"/>
      <c r="R396" s="350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4301031170</v>
      </c>
      <c r="D397" s="349">
        <v>4607091384345</v>
      </c>
      <c r="E397" s="350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63"/>
      <c r="P397" s="363"/>
      <c r="Q397" s="363"/>
      <c r="R397" s="350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4301031256</v>
      </c>
      <c r="D398" s="349">
        <v>4680115883178</v>
      </c>
      <c r="E398" s="350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63"/>
      <c r="P398" s="363"/>
      <c r="Q398" s="363"/>
      <c r="R398" s="350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4301031172</v>
      </c>
      <c r="D399" s="349">
        <v>4607091389531</v>
      </c>
      <c r="E399" s="350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63"/>
      <c r="P399" s="363"/>
      <c r="Q399" s="363"/>
      <c r="R399" s="350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544</v>
      </c>
      <c r="B400" s="54" t="s">
        <v>545</v>
      </c>
      <c r="C400" s="31">
        <v>4301031255</v>
      </c>
      <c r="D400" s="349">
        <v>4680115883185</v>
      </c>
      <c r="E400" s="350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63"/>
      <c r="P400" s="363"/>
      <c r="Q400" s="363"/>
      <c r="R400" s="350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5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6"/>
      <c r="N401" s="357" t="s">
        <v>66</v>
      </c>
      <c r="O401" s="358"/>
      <c r="P401" s="358"/>
      <c r="Q401" s="358"/>
      <c r="R401" s="358"/>
      <c r="S401" s="358"/>
      <c r="T401" s="359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62.38095238095238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64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0.44929000000000002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6"/>
      <c r="N402" s="357" t="s">
        <v>66</v>
      </c>
      <c r="O402" s="358"/>
      <c r="P402" s="358"/>
      <c r="Q402" s="358"/>
      <c r="R402" s="358"/>
      <c r="S402" s="358"/>
      <c r="T402" s="359"/>
      <c r="U402" s="37" t="s">
        <v>65</v>
      </c>
      <c r="V402" s="347">
        <f>IFERROR(SUM(V388:V400),"0")</f>
        <v>236</v>
      </c>
      <c r="W402" s="347">
        <f>IFERROR(SUM(W388:W400),"0")</f>
        <v>241.5</v>
      </c>
      <c r="X402" s="37"/>
      <c r="Y402" s="348"/>
      <c r="Z402" s="348"/>
    </row>
    <row r="403" spans="1:53" ht="14.25" customHeight="1" x14ac:dyDescent="0.25">
      <c r="A403" s="35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customHeight="1" x14ac:dyDescent="0.25">
      <c r="A404" s="54" t="s">
        <v>546</v>
      </c>
      <c r="B404" s="54" t="s">
        <v>547</v>
      </c>
      <c r="C404" s="31">
        <v>4301051258</v>
      </c>
      <c r="D404" s="349">
        <v>4607091389685</v>
      </c>
      <c r="E404" s="350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63"/>
      <c r="P404" s="363"/>
      <c r="Q404" s="363"/>
      <c r="R404" s="350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4301051431</v>
      </c>
      <c r="D405" s="349">
        <v>4607091389654</v>
      </c>
      <c r="E405" s="350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63"/>
      <c r="P405" s="363"/>
      <c r="Q405" s="363"/>
      <c r="R405" s="350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4301051284</v>
      </c>
      <c r="D406" s="349">
        <v>4607091384352</v>
      </c>
      <c r="E406" s="350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63"/>
      <c r="P406" s="363"/>
      <c r="Q406" s="363"/>
      <c r="R406" s="350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552</v>
      </c>
      <c r="B407" s="54" t="s">
        <v>553</v>
      </c>
      <c r="C407" s="31">
        <v>4301051257</v>
      </c>
      <c r="D407" s="349">
        <v>4607091389661</v>
      </c>
      <c r="E407" s="350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3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63"/>
      <c r="P407" s="363"/>
      <c r="Q407" s="363"/>
      <c r="R407" s="350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x14ac:dyDescent="0.2">
      <c r="A408" s="355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6"/>
      <c r="N408" s="357" t="s">
        <v>66</v>
      </c>
      <c r="O408" s="358"/>
      <c r="P408" s="358"/>
      <c r="Q408" s="358"/>
      <c r="R408" s="358"/>
      <c r="S408" s="358"/>
      <c r="T408" s="359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6"/>
      <c r="N409" s="357" t="s">
        <v>66</v>
      </c>
      <c r="O409" s="358"/>
      <c r="P409" s="358"/>
      <c r="Q409" s="358"/>
      <c r="R409" s="358"/>
      <c r="S409" s="358"/>
      <c r="T409" s="359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customHeight="1" x14ac:dyDescent="0.25">
      <c r="A410" s="35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customHeight="1" x14ac:dyDescent="0.25">
      <c r="A411" s="54" t="s">
        <v>554</v>
      </c>
      <c r="B411" s="54" t="s">
        <v>555</v>
      </c>
      <c r="C411" s="31">
        <v>4301060352</v>
      </c>
      <c r="D411" s="349">
        <v>4680115881648</v>
      </c>
      <c r="E411" s="350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3"/>
      <c r="P411" s="363"/>
      <c r="Q411" s="363"/>
      <c r="R411" s="350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x14ac:dyDescent="0.2">
      <c r="A412" s="355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6"/>
      <c r="N412" s="357" t="s">
        <v>66</v>
      </c>
      <c r="O412" s="358"/>
      <c r="P412" s="358"/>
      <c r="Q412" s="358"/>
      <c r="R412" s="358"/>
      <c r="S412" s="358"/>
      <c r="T412" s="359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6"/>
      <c r="N413" s="357" t="s">
        <v>66</v>
      </c>
      <c r="O413" s="358"/>
      <c r="P413" s="358"/>
      <c r="Q413" s="358"/>
      <c r="R413" s="358"/>
      <c r="S413" s="358"/>
      <c r="T413" s="359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customHeight="1" x14ac:dyDescent="0.25">
      <c r="A414" s="35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customHeight="1" x14ac:dyDescent="0.25">
      <c r="A415" s="54" t="s">
        <v>556</v>
      </c>
      <c r="B415" s="54" t="s">
        <v>557</v>
      </c>
      <c r="C415" s="31">
        <v>4301032045</v>
      </c>
      <c r="D415" s="349">
        <v>4680115884335</v>
      </c>
      <c r="E415" s="350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3"/>
      <c r="P415" s="363"/>
      <c r="Q415" s="363"/>
      <c r="R415" s="350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4301032047</v>
      </c>
      <c r="D416" s="349">
        <v>4680115884342</v>
      </c>
      <c r="E416" s="350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3"/>
      <c r="P416" s="363"/>
      <c r="Q416" s="363"/>
      <c r="R416" s="350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customHeight="1" x14ac:dyDescent="0.25">
      <c r="A417" s="54" t="s">
        <v>562</v>
      </c>
      <c r="B417" s="54" t="s">
        <v>563</v>
      </c>
      <c r="C417" s="31">
        <v>4301170011</v>
      </c>
      <c r="D417" s="349">
        <v>4680115884113</v>
      </c>
      <c r="E417" s="350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3"/>
      <c r="P417" s="363"/>
      <c r="Q417" s="363"/>
      <c r="R417" s="350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x14ac:dyDescent="0.2">
      <c r="A418" s="355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6"/>
      <c r="N418" s="357" t="s">
        <v>66</v>
      </c>
      <c r="O418" s="358"/>
      <c r="P418" s="358"/>
      <c r="Q418" s="358"/>
      <c r="R418" s="358"/>
      <c r="S418" s="358"/>
      <c r="T418" s="359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6"/>
      <c r="N419" s="357" t="s">
        <v>66</v>
      </c>
      <c r="O419" s="358"/>
      <c r="P419" s="358"/>
      <c r="Q419" s="358"/>
      <c r="R419" s="358"/>
      <c r="S419" s="358"/>
      <c r="T419" s="359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customHeight="1" x14ac:dyDescent="0.25">
      <c r="A420" s="371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customHeight="1" x14ac:dyDescent="0.25">
      <c r="A421" s="35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customHeight="1" x14ac:dyDescent="0.25">
      <c r="A422" s="54" t="s">
        <v>565</v>
      </c>
      <c r="B422" s="54" t="s">
        <v>566</v>
      </c>
      <c r="C422" s="31">
        <v>4301020214</v>
      </c>
      <c r="D422" s="349">
        <v>4607091389388</v>
      </c>
      <c r="E422" s="350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3"/>
      <c r="P422" s="363"/>
      <c r="Q422" s="363"/>
      <c r="R422" s="350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567</v>
      </c>
      <c r="B423" s="54" t="s">
        <v>568</v>
      </c>
      <c r="C423" s="31">
        <v>4301020185</v>
      </c>
      <c r="D423" s="349">
        <v>4607091389364</v>
      </c>
      <c r="E423" s="350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59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3"/>
      <c r="P423" s="363"/>
      <c r="Q423" s="363"/>
      <c r="R423" s="350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x14ac:dyDescent="0.2">
      <c r="A424" s="355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6"/>
      <c r="N424" s="357" t="s">
        <v>66</v>
      </c>
      <c r="O424" s="358"/>
      <c r="P424" s="358"/>
      <c r="Q424" s="358"/>
      <c r="R424" s="358"/>
      <c r="S424" s="358"/>
      <c r="T424" s="359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6"/>
      <c r="N425" s="357" t="s">
        <v>66</v>
      </c>
      <c r="O425" s="358"/>
      <c r="P425" s="358"/>
      <c r="Q425" s="358"/>
      <c r="R425" s="358"/>
      <c r="S425" s="358"/>
      <c r="T425" s="359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customHeight="1" x14ac:dyDescent="0.25">
      <c r="A426" s="35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49">
        <v>4607091389739</v>
      </c>
      <c r="E427" s="350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3"/>
      <c r="P427" s="363"/>
      <c r="Q427" s="363"/>
      <c r="R427" s="350"/>
      <c r="S427" s="34"/>
      <c r="T427" s="34"/>
      <c r="U427" s="35" t="s">
        <v>65</v>
      </c>
      <c r="V427" s="345">
        <v>133</v>
      </c>
      <c r="W427" s="346">
        <f t="shared" ref="W427:W433" si="20">IFERROR(IF(V427="",0,CEILING((V427/$H427),1)*$H427),"")</f>
        <v>134.4</v>
      </c>
      <c r="X427" s="36">
        <f>IFERROR(IF(W427=0,"",ROUNDUP(W427/H427,0)*0.00753),"")</f>
        <v>0.24096000000000001</v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4301031247</v>
      </c>
      <c r="D428" s="349">
        <v>4680115883048</v>
      </c>
      <c r="E428" s="350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3"/>
      <c r="P428" s="363"/>
      <c r="Q428" s="363"/>
      <c r="R428" s="350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4301031176</v>
      </c>
      <c r="D429" s="349">
        <v>4607091389425</v>
      </c>
      <c r="E429" s="350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4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3"/>
      <c r="P429" s="363"/>
      <c r="Q429" s="363"/>
      <c r="R429" s="350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4301031215</v>
      </c>
      <c r="D430" s="349">
        <v>4680115882911</v>
      </c>
      <c r="E430" s="350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3"/>
      <c r="P430" s="363"/>
      <c r="Q430" s="363"/>
      <c r="R430" s="350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4301031167</v>
      </c>
      <c r="D431" s="349">
        <v>4680115880771</v>
      </c>
      <c r="E431" s="350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0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3"/>
      <c r="P431" s="363"/>
      <c r="Q431" s="363"/>
      <c r="R431" s="350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4301031173</v>
      </c>
      <c r="D432" s="349">
        <v>4607091389500</v>
      </c>
      <c r="E432" s="350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6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3"/>
      <c r="P432" s="363"/>
      <c r="Q432" s="363"/>
      <c r="R432" s="350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581</v>
      </c>
      <c r="B433" s="54" t="s">
        <v>582</v>
      </c>
      <c r="C433" s="31">
        <v>4301031103</v>
      </c>
      <c r="D433" s="349">
        <v>4680115881983</v>
      </c>
      <c r="E433" s="350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3"/>
      <c r="P433" s="363"/>
      <c r="Q433" s="363"/>
      <c r="R433" s="350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5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6"/>
      <c r="N434" s="357" t="s">
        <v>66</v>
      </c>
      <c r="O434" s="358"/>
      <c r="P434" s="358"/>
      <c r="Q434" s="358"/>
      <c r="R434" s="358"/>
      <c r="S434" s="358"/>
      <c r="T434" s="359"/>
      <c r="U434" s="37" t="s">
        <v>67</v>
      </c>
      <c r="V434" s="347">
        <f>IFERROR(V427/H427,"0")+IFERROR(V428/H428,"0")+IFERROR(V429/H429,"0")+IFERROR(V430/H430,"0")+IFERROR(V431/H431,"0")+IFERROR(V432/H432,"0")+IFERROR(V433/H433,"0")</f>
        <v>31.666666666666664</v>
      </c>
      <c r="W434" s="347">
        <f>IFERROR(W427/H427,"0")+IFERROR(W428/H428,"0")+IFERROR(W429/H429,"0")+IFERROR(W430/H430,"0")+IFERROR(W431/H431,"0")+IFERROR(W432/H432,"0")+IFERROR(W433/H433,"0")</f>
        <v>32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0.24096000000000001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6"/>
      <c r="N435" s="357" t="s">
        <v>66</v>
      </c>
      <c r="O435" s="358"/>
      <c r="P435" s="358"/>
      <c r="Q435" s="358"/>
      <c r="R435" s="358"/>
      <c r="S435" s="358"/>
      <c r="T435" s="359"/>
      <c r="U435" s="37" t="s">
        <v>65</v>
      </c>
      <c r="V435" s="347">
        <f>IFERROR(SUM(V427:V433),"0")</f>
        <v>133</v>
      </c>
      <c r="W435" s="347">
        <f>IFERROR(SUM(W427:W433),"0")</f>
        <v>134.4</v>
      </c>
      <c r="X435" s="37"/>
      <c r="Y435" s="348"/>
      <c r="Z435" s="348"/>
    </row>
    <row r="436" spans="1:53" ht="14.25" customHeight="1" x14ac:dyDescent="0.25">
      <c r="A436" s="35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customHeight="1" x14ac:dyDescent="0.25">
      <c r="A437" s="54" t="s">
        <v>583</v>
      </c>
      <c r="B437" s="54" t="s">
        <v>584</v>
      </c>
      <c r="C437" s="31">
        <v>4301170010</v>
      </c>
      <c r="D437" s="349">
        <v>4680115884090</v>
      </c>
      <c r="E437" s="350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4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63"/>
      <c r="P437" s="363"/>
      <c r="Q437" s="363"/>
      <c r="R437" s="350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x14ac:dyDescent="0.2">
      <c r="A438" s="355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6"/>
      <c r="N438" s="357" t="s">
        <v>66</v>
      </c>
      <c r="O438" s="358"/>
      <c r="P438" s="358"/>
      <c r="Q438" s="358"/>
      <c r="R438" s="358"/>
      <c r="S438" s="358"/>
      <c r="T438" s="359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6"/>
      <c r="N439" s="357" t="s">
        <v>66</v>
      </c>
      <c r="O439" s="358"/>
      <c r="P439" s="358"/>
      <c r="Q439" s="358"/>
      <c r="R439" s="358"/>
      <c r="S439" s="358"/>
      <c r="T439" s="359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customHeight="1" x14ac:dyDescent="0.25">
      <c r="A440" s="35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customHeight="1" x14ac:dyDescent="0.25">
      <c r="A441" s="54" t="s">
        <v>586</v>
      </c>
      <c r="B441" s="54" t="s">
        <v>587</v>
      </c>
      <c r="C441" s="31">
        <v>4301040357</v>
      </c>
      <c r="D441" s="349">
        <v>4680115884564</v>
      </c>
      <c r="E441" s="350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63"/>
      <c r="P441" s="363"/>
      <c r="Q441" s="363"/>
      <c r="R441" s="350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x14ac:dyDescent="0.2">
      <c r="A442" s="355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6"/>
      <c r="N442" s="357" t="s">
        <v>66</v>
      </c>
      <c r="O442" s="358"/>
      <c r="P442" s="358"/>
      <c r="Q442" s="358"/>
      <c r="R442" s="358"/>
      <c r="S442" s="358"/>
      <c r="T442" s="359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6"/>
      <c r="N443" s="357" t="s">
        <v>66</v>
      </c>
      <c r="O443" s="358"/>
      <c r="P443" s="358"/>
      <c r="Q443" s="358"/>
      <c r="R443" s="358"/>
      <c r="S443" s="358"/>
      <c r="T443" s="359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customHeight="1" x14ac:dyDescent="0.2">
      <c r="A444" s="440" t="s">
        <v>588</v>
      </c>
      <c r="B444" s="441"/>
      <c r="C444" s="441"/>
      <c r="D444" s="441"/>
      <c r="E444" s="441"/>
      <c r="F444" s="441"/>
      <c r="G444" s="441"/>
      <c r="H444" s="441"/>
      <c r="I444" s="441"/>
      <c r="J444" s="441"/>
      <c r="K444" s="441"/>
      <c r="L444" s="441"/>
      <c r="M444" s="441"/>
      <c r="N444" s="441"/>
      <c r="O444" s="441"/>
      <c r="P444" s="441"/>
      <c r="Q444" s="441"/>
      <c r="R444" s="441"/>
      <c r="S444" s="441"/>
      <c r="T444" s="441"/>
      <c r="U444" s="441"/>
      <c r="V444" s="441"/>
      <c r="W444" s="441"/>
      <c r="X444" s="441"/>
      <c r="Y444" s="48"/>
      <c r="Z444" s="48"/>
    </row>
    <row r="445" spans="1:53" ht="16.5" customHeight="1" x14ac:dyDescent="0.25">
      <c r="A445" s="371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customHeight="1" x14ac:dyDescent="0.25">
      <c r="A446" s="35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customHeight="1" x14ac:dyDescent="0.25">
      <c r="A447" s="54" t="s">
        <v>589</v>
      </c>
      <c r="B447" s="54" t="s">
        <v>590</v>
      </c>
      <c r="C447" s="31">
        <v>4301011795</v>
      </c>
      <c r="D447" s="349">
        <v>4607091389067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95" t="s">
        <v>591</v>
      </c>
      <c r="O447" s="363"/>
      <c r="P447" s="363"/>
      <c r="Q447" s="363"/>
      <c r="R447" s="350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592</v>
      </c>
      <c r="B448" s="54" t="s">
        <v>593</v>
      </c>
      <c r="C448" s="31">
        <v>4301011779</v>
      </c>
      <c r="D448" s="349">
        <v>4607091383522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3" t="s">
        <v>594</v>
      </c>
      <c r="O448" s="363"/>
      <c r="P448" s="363"/>
      <c r="Q448" s="363"/>
      <c r="R448" s="350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49">
        <v>4607091383522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1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63"/>
      <c r="P449" s="363"/>
      <c r="Q449" s="363"/>
      <c r="R449" s="350"/>
      <c r="S449" s="34"/>
      <c r="T449" s="34"/>
      <c r="U449" s="35" t="s">
        <v>65</v>
      </c>
      <c r="V449" s="345">
        <v>128</v>
      </c>
      <c r="W449" s="346">
        <f t="shared" si="21"/>
        <v>132</v>
      </c>
      <c r="X449" s="36">
        <f t="shared" si="22"/>
        <v>0.29899999999999999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49">
        <v>4607091384437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9" t="s">
        <v>598</v>
      </c>
      <c r="O450" s="363"/>
      <c r="P450" s="363"/>
      <c r="Q450" s="363"/>
      <c r="R450" s="350"/>
      <c r="S450" s="34"/>
      <c r="T450" s="34"/>
      <c r="U450" s="35" t="s">
        <v>65</v>
      </c>
      <c r="V450" s="345">
        <v>54</v>
      </c>
      <c r="W450" s="346">
        <f t="shared" si="21"/>
        <v>58.080000000000005</v>
      </c>
      <c r="X450" s="36">
        <f t="shared" si="22"/>
        <v>0.13156000000000001</v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599</v>
      </c>
      <c r="B451" s="54" t="s">
        <v>600</v>
      </c>
      <c r="C451" s="31">
        <v>4301011774</v>
      </c>
      <c r="D451" s="349">
        <v>4680115884502</v>
      </c>
      <c r="E451" s="350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0" t="s">
        <v>601</v>
      </c>
      <c r="O451" s="363"/>
      <c r="P451" s="363"/>
      <c r="Q451" s="363"/>
      <c r="R451" s="350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49">
        <v>4607091389104</v>
      </c>
      <c r="E452" s="350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21" t="s">
        <v>604</v>
      </c>
      <c r="O452" s="363"/>
      <c r="P452" s="363"/>
      <c r="Q452" s="363"/>
      <c r="R452" s="350"/>
      <c r="S452" s="34"/>
      <c r="T452" s="34"/>
      <c r="U452" s="35" t="s">
        <v>65</v>
      </c>
      <c r="V452" s="345">
        <v>115</v>
      </c>
      <c r="W452" s="346">
        <f t="shared" si="21"/>
        <v>116.16000000000001</v>
      </c>
      <c r="X452" s="36">
        <f t="shared" si="22"/>
        <v>0.26312000000000002</v>
      </c>
      <c r="Y452" s="56"/>
      <c r="Z452" s="57"/>
      <c r="AD452" s="58"/>
      <c r="BA452" s="303" t="s">
        <v>1</v>
      </c>
    </row>
    <row r="453" spans="1:53" ht="16.5" customHeight="1" x14ac:dyDescent="0.25">
      <c r="A453" s="54" t="s">
        <v>605</v>
      </c>
      <c r="B453" s="54" t="s">
        <v>606</v>
      </c>
      <c r="C453" s="31">
        <v>4301011799</v>
      </c>
      <c r="D453" s="349">
        <v>4680115884519</v>
      </c>
      <c r="E453" s="350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35" t="s">
        <v>607</v>
      </c>
      <c r="O453" s="363"/>
      <c r="P453" s="363"/>
      <c r="Q453" s="363"/>
      <c r="R453" s="350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608</v>
      </c>
      <c r="B454" s="54" t="s">
        <v>609</v>
      </c>
      <c r="C454" s="31">
        <v>4301011778</v>
      </c>
      <c r="D454" s="349">
        <v>4680115880603</v>
      </c>
      <c r="E454" s="350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707" t="s">
        <v>610</v>
      </c>
      <c r="O454" s="363"/>
      <c r="P454" s="363"/>
      <c r="Q454" s="363"/>
      <c r="R454" s="350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611</v>
      </c>
      <c r="B455" s="54" t="s">
        <v>612</v>
      </c>
      <c r="C455" s="31">
        <v>4301011775</v>
      </c>
      <c r="D455" s="349">
        <v>4607091389999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0" t="s">
        <v>613</v>
      </c>
      <c r="O455" s="363"/>
      <c r="P455" s="363"/>
      <c r="Q455" s="363"/>
      <c r="R455" s="350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611</v>
      </c>
      <c r="B456" s="54" t="s">
        <v>614</v>
      </c>
      <c r="C456" s="31">
        <v>4301011168</v>
      </c>
      <c r="D456" s="349">
        <v>4607091389999</v>
      </c>
      <c r="E456" s="350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2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3"/>
      <c r="P456" s="363"/>
      <c r="Q456" s="363"/>
      <c r="R456" s="350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615</v>
      </c>
      <c r="B457" s="54" t="s">
        <v>616</v>
      </c>
      <c r="C457" s="31">
        <v>4301011770</v>
      </c>
      <c r="D457" s="349">
        <v>4680115882782</v>
      </c>
      <c r="E457" s="350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63"/>
      <c r="P457" s="363"/>
      <c r="Q457" s="363"/>
      <c r="R457" s="350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618</v>
      </c>
      <c r="B458" s="54" t="s">
        <v>619</v>
      </c>
      <c r="C458" s="31">
        <v>4301011190</v>
      </c>
      <c r="D458" s="349">
        <v>4607091389098</v>
      </c>
      <c r="E458" s="350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63"/>
      <c r="P458" s="363"/>
      <c r="Q458" s="363"/>
      <c r="R458" s="350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620</v>
      </c>
      <c r="B459" s="54" t="s">
        <v>621</v>
      </c>
      <c r="C459" s="31">
        <v>4301011784</v>
      </c>
      <c r="D459" s="349">
        <v>4607091389982</v>
      </c>
      <c r="E459" s="350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1" t="s">
        <v>622</v>
      </c>
      <c r="O459" s="363"/>
      <c r="P459" s="363"/>
      <c r="Q459" s="363"/>
      <c r="R459" s="350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5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6"/>
      <c r="N460" s="357" t="s">
        <v>66</v>
      </c>
      <c r="O460" s="358"/>
      <c r="P460" s="358"/>
      <c r="Q460" s="358"/>
      <c r="R460" s="358"/>
      <c r="S460" s="358"/>
      <c r="T460" s="359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56.25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58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0.69368000000000007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6"/>
      <c r="N461" s="357" t="s">
        <v>66</v>
      </c>
      <c r="O461" s="358"/>
      <c r="P461" s="358"/>
      <c r="Q461" s="358"/>
      <c r="R461" s="358"/>
      <c r="S461" s="358"/>
      <c r="T461" s="359"/>
      <c r="U461" s="37" t="s">
        <v>65</v>
      </c>
      <c r="V461" s="347">
        <f>IFERROR(SUM(V447:V459),"0")</f>
        <v>297</v>
      </c>
      <c r="W461" s="347">
        <f>IFERROR(SUM(W447:W459),"0")</f>
        <v>306.24</v>
      </c>
      <c r="X461" s="37"/>
      <c r="Y461" s="348"/>
      <c r="Z461" s="348"/>
    </row>
    <row r="462" spans="1:53" ht="14.25" customHeight="1" x14ac:dyDescent="0.25">
      <c r="A462" s="35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49">
        <v>4607091388930</v>
      </c>
      <c r="E463" s="350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4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63"/>
      <c r="P463" s="363"/>
      <c r="Q463" s="363"/>
      <c r="R463" s="350"/>
      <c r="S463" s="34"/>
      <c r="T463" s="34"/>
      <c r="U463" s="35" t="s">
        <v>65</v>
      </c>
      <c r="V463" s="345">
        <v>69</v>
      </c>
      <c r="W463" s="346">
        <f>IFERROR(IF(V463="",0,CEILING((V463/$H463),1)*$H463),"")</f>
        <v>73.92</v>
      </c>
      <c r="X463" s="36">
        <f>IFERROR(IF(W463=0,"",ROUNDUP(W463/H463,0)*0.01196),"")</f>
        <v>0.16744000000000001</v>
      </c>
      <c r="Y463" s="56"/>
      <c r="Z463" s="57"/>
      <c r="AD463" s="58"/>
      <c r="BA463" s="311" t="s">
        <v>1</v>
      </c>
    </row>
    <row r="464" spans="1:53" ht="16.5" customHeight="1" x14ac:dyDescent="0.25">
      <c r="A464" s="54" t="s">
        <v>625</v>
      </c>
      <c r="B464" s="54" t="s">
        <v>626</v>
      </c>
      <c r="C464" s="31">
        <v>4301020206</v>
      </c>
      <c r="D464" s="349">
        <v>4680115880054</v>
      </c>
      <c r="E464" s="350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63"/>
      <c r="P464" s="363"/>
      <c r="Q464" s="363"/>
      <c r="R464" s="350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5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6"/>
      <c r="N465" s="357" t="s">
        <v>66</v>
      </c>
      <c r="O465" s="358"/>
      <c r="P465" s="358"/>
      <c r="Q465" s="358"/>
      <c r="R465" s="358"/>
      <c r="S465" s="358"/>
      <c r="T465" s="359"/>
      <c r="U465" s="37" t="s">
        <v>67</v>
      </c>
      <c r="V465" s="347">
        <f>IFERROR(V463/H463,"0")+IFERROR(V464/H464,"0")</f>
        <v>13.068181818181818</v>
      </c>
      <c r="W465" s="347">
        <f>IFERROR(W463/H463,"0")+IFERROR(W464/H464,"0")</f>
        <v>14</v>
      </c>
      <c r="X465" s="347">
        <f>IFERROR(IF(X463="",0,X463),"0")+IFERROR(IF(X464="",0,X464),"0")</f>
        <v>0.16744000000000001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6"/>
      <c r="N466" s="357" t="s">
        <v>66</v>
      </c>
      <c r="O466" s="358"/>
      <c r="P466" s="358"/>
      <c r="Q466" s="358"/>
      <c r="R466" s="358"/>
      <c r="S466" s="358"/>
      <c r="T466" s="359"/>
      <c r="U466" s="37" t="s">
        <v>65</v>
      </c>
      <c r="V466" s="347">
        <f>IFERROR(SUM(V463:V464),"0")</f>
        <v>69</v>
      </c>
      <c r="W466" s="347">
        <f>IFERROR(SUM(W463:W464),"0")</f>
        <v>73.92</v>
      </c>
      <c r="X466" s="37"/>
      <c r="Y466" s="348"/>
      <c r="Z466" s="348"/>
    </row>
    <row r="467" spans="1:53" ht="14.25" customHeight="1" x14ac:dyDescent="0.25">
      <c r="A467" s="35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49">
        <v>4680115883116</v>
      </c>
      <c r="E468" s="350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63"/>
      <c r="P468" s="363"/>
      <c r="Q468" s="363"/>
      <c r="R468" s="350"/>
      <c r="S468" s="34"/>
      <c r="T468" s="34"/>
      <c r="U468" s="35" t="s">
        <v>65</v>
      </c>
      <c r="V468" s="345">
        <v>204</v>
      </c>
      <c r="W468" s="346">
        <f t="shared" ref="W468:W473" si="23">IFERROR(IF(V468="",0,CEILING((V468/$H468),1)*$H468),"")</f>
        <v>205.92000000000002</v>
      </c>
      <c r="X468" s="36">
        <f>IFERROR(IF(W468=0,"",ROUNDUP(W468/H468,0)*0.01196),"")</f>
        <v>0.46644000000000002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49">
        <v>4680115883093</v>
      </c>
      <c r="E469" s="350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63"/>
      <c r="P469" s="363"/>
      <c r="Q469" s="363"/>
      <c r="R469" s="350"/>
      <c r="S469" s="34"/>
      <c r="T469" s="34"/>
      <c r="U469" s="35" t="s">
        <v>65</v>
      </c>
      <c r="V469" s="345">
        <v>42</v>
      </c>
      <c r="W469" s="346">
        <f t="shared" si="23"/>
        <v>42.24</v>
      </c>
      <c r="X469" s="36">
        <f>IFERROR(IF(W469=0,"",ROUNDUP(W469/H469,0)*0.01196),"")</f>
        <v>9.5680000000000001E-2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49">
        <v>4680115883109</v>
      </c>
      <c r="E470" s="350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63"/>
      <c r="P470" s="363"/>
      <c r="Q470" s="363"/>
      <c r="R470" s="350"/>
      <c r="S470" s="34"/>
      <c r="T470" s="34"/>
      <c r="U470" s="35" t="s">
        <v>65</v>
      </c>
      <c r="V470" s="345">
        <v>138</v>
      </c>
      <c r="W470" s="346">
        <f t="shared" si="23"/>
        <v>142.56</v>
      </c>
      <c r="X470" s="36">
        <f>IFERROR(IF(W470=0,"",ROUNDUP(W470/H470,0)*0.01196),"")</f>
        <v>0.32291999999999998</v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633</v>
      </c>
      <c r="B471" s="54" t="s">
        <v>634</v>
      </c>
      <c r="C471" s="31">
        <v>4301031249</v>
      </c>
      <c r="D471" s="349">
        <v>4680115882072</v>
      </c>
      <c r="E471" s="350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63"/>
      <c r="P471" s="363"/>
      <c r="Q471" s="363"/>
      <c r="R471" s="350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635</v>
      </c>
      <c r="B472" s="54" t="s">
        <v>636</v>
      </c>
      <c r="C472" s="31">
        <v>4301031251</v>
      </c>
      <c r="D472" s="349">
        <v>4680115882102</v>
      </c>
      <c r="E472" s="350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63"/>
      <c r="P472" s="363"/>
      <c r="Q472" s="363"/>
      <c r="R472" s="350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637</v>
      </c>
      <c r="B473" s="54" t="s">
        <v>638</v>
      </c>
      <c r="C473" s="31">
        <v>4301031253</v>
      </c>
      <c r="D473" s="349">
        <v>4680115882096</v>
      </c>
      <c r="E473" s="350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63"/>
      <c r="P473" s="363"/>
      <c r="Q473" s="363"/>
      <c r="R473" s="350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5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6"/>
      <c r="N474" s="357" t="s">
        <v>66</v>
      </c>
      <c r="O474" s="358"/>
      <c r="P474" s="358"/>
      <c r="Q474" s="358"/>
      <c r="R474" s="358"/>
      <c r="S474" s="358"/>
      <c r="T474" s="359"/>
      <c r="U474" s="37" t="s">
        <v>67</v>
      </c>
      <c r="V474" s="347">
        <f>IFERROR(V468/H468,"0")+IFERROR(V469/H469,"0")+IFERROR(V470/H470,"0")+IFERROR(V471/H471,"0")+IFERROR(V472/H472,"0")+IFERROR(V473/H473,"0")</f>
        <v>72.72727272727272</v>
      </c>
      <c r="W474" s="347">
        <f>IFERROR(W468/H468,"0")+IFERROR(W469/H469,"0")+IFERROR(W470/H470,"0")+IFERROR(W471/H471,"0")+IFERROR(W472/H472,"0")+IFERROR(W473/H473,"0")</f>
        <v>74</v>
      </c>
      <c r="X474" s="347">
        <f>IFERROR(IF(X468="",0,X468),"0")+IFERROR(IF(X469="",0,X469),"0")+IFERROR(IF(X470="",0,X470),"0")+IFERROR(IF(X471="",0,X471),"0")+IFERROR(IF(X472="",0,X472),"0")+IFERROR(IF(X473="",0,X473),"0")</f>
        <v>0.88504000000000005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6"/>
      <c r="N475" s="357" t="s">
        <v>66</v>
      </c>
      <c r="O475" s="358"/>
      <c r="P475" s="358"/>
      <c r="Q475" s="358"/>
      <c r="R475" s="358"/>
      <c r="S475" s="358"/>
      <c r="T475" s="359"/>
      <c r="U475" s="37" t="s">
        <v>65</v>
      </c>
      <c r="V475" s="347">
        <f>IFERROR(SUM(V468:V473),"0")</f>
        <v>384</v>
      </c>
      <c r="W475" s="347">
        <f>IFERROR(SUM(W468:W473),"0")</f>
        <v>390.72</v>
      </c>
      <c r="X475" s="37"/>
      <c r="Y475" s="348"/>
      <c r="Z475" s="348"/>
    </row>
    <row r="476" spans="1:53" ht="14.25" customHeight="1" x14ac:dyDescent="0.25">
      <c r="A476" s="35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customHeight="1" x14ac:dyDescent="0.25">
      <c r="A477" s="54" t="s">
        <v>639</v>
      </c>
      <c r="B477" s="54" t="s">
        <v>640</v>
      </c>
      <c r="C477" s="31">
        <v>4301051230</v>
      </c>
      <c r="D477" s="349">
        <v>4607091383409</v>
      </c>
      <c r="E477" s="350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63"/>
      <c r="P477" s="363"/>
      <c r="Q477" s="363"/>
      <c r="R477" s="350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customHeight="1" x14ac:dyDescent="0.25">
      <c r="A478" s="54" t="s">
        <v>641</v>
      </c>
      <c r="B478" s="54" t="s">
        <v>642</v>
      </c>
      <c r="C478" s="31">
        <v>4301051231</v>
      </c>
      <c r="D478" s="349">
        <v>4607091383416</v>
      </c>
      <c r="E478" s="350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63"/>
      <c r="P478" s="363"/>
      <c r="Q478" s="363"/>
      <c r="R478" s="350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x14ac:dyDescent="0.2">
      <c r="A479" s="355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6"/>
      <c r="N479" s="357" t="s">
        <v>66</v>
      </c>
      <c r="O479" s="358"/>
      <c r="P479" s="358"/>
      <c r="Q479" s="358"/>
      <c r="R479" s="358"/>
      <c r="S479" s="358"/>
      <c r="T479" s="359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6"/>
      <c r="N480" s="357" t="s">
        <v>66</v>
      </c>
      <c r="O480" s="358"/>
      <c r="P480" s="358"/>
      <c r="Q480" s="358"/>
      <c r="R480" s="358"/>
      <c r="S480" s="358"/>
      <c r="T480" s="359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customHeight="1" x14ac:dyDescent="0.2">
      <c r="A481" s="440" t="s">
        <v>643</v>
      </c>
      <c r="B481" s="441"/>
      <c r="C481" s="441"/>
      <c r="D481" s="441"/>
      <c r="E481" s="441"/>
      <c r="F481" s="441"/>
      <c r="G481" s="441"/>
      <c r="H481" s="441"/>
      <c r="I481" s="441"/>
      <c r="J481" s="441"/>
      <c r="K481" s="441"/>
      <c r="L481" s="441"/>
      <c r="M481" s="441"/>
      <c r="N481" s="441"/>
      <c r="O481" s="441"/>
      <c r="P481" s="441"/>
      <c r="Q481" s="441"/>
      <c r="R481" s="441"/>
      <c r="S481" s="441"/>
      <c r="T481" s="441"/>
      <c r="U481" s="441"/>
      <c r="V481" s="441"/>
      <c r="W481" s="441"/>
      <c r="X481" s="441"/>
      <c r="Y481" s="48"/>
      <c r="Z481" s="48"/>
    </row>
    <row r="482" spans="1:53" ht="16.5" customHeight="1" x14ac:dyDescent="0.25">
      <c r="A482" s="371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customHeight="1" x14ac:dyDescent="0.25">
      <c r="A483" s="35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customHeight="1" x14ac:dyDescent="0.25">
      <c r="A484" s="54" t="s">
        <v>645</v>
      </c>
      <c r="B484" s="54" t="s">
        <v>646</v>
      </c>
      <c r="C484" s="31">
        <v>4301011763</v>
      </c>
      <c r="D484" s="349">
        <v>4640242181011</v>
      </c>
      <c r="E484" s="350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14" t="s">
        <v>647</v>
      </c>
      <c r="O484" s="363"/>
      <c r="P484" s="363"/>
      <c r="Q484" s="363"/>
      <c r="R484" s="350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648</v>
      </c>
      <c r="B485" s="54" t="s">
        <v>649</v>
      </c>
      <c r="C485" s="31">
        <v>4301011585</v>
      </c>
      <c r="D485" s="349">
        <v>4640242180441</v>
      </c>
      <c r="E485" s="350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7" t="s">
        <v>650</v>
      </c>
      <c r="O485" s="363"/>
      <c r="P485" s="363"/>
      <c r="Q485" s="363"/>
      <c r="R485" s="350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customHeight="1" x14ac:dyDescent="0.25">
      <c r="A486" s="54" t="s">
        <v>651</v>
      </c>
      <c r="B486" s="54" t="s">
        <v>652</v>
      </c>
      <c r="C486" s="31">
        <v>4301011584</v>
      </c>
      <c r="D486" s="349">
        <v>4640242180564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63"/>
      <c r="P486" s="363"/>
      <c r="Q486" s="363"/>
      <c r="R486" s="350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4301011762</v>
      </c>
      <c r="D487" s="349">
        <v>4640242180922</v>
      </c>
      <c r="E487" s="350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1" t="s">
        <v>656</v>
      </c>
      <c r="O487" s="363"/>
      <c r="P487" s="363"/>
      <c r="Q487" s="363"/>
      <c r="R487" s="350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657</v>
      </c>
      <c r="B488" s="54" t="s">
        <v>658</v>
      </c>
      <c r="C488" s="31">
        <v>4301011551</v>
      </c>
      <c r="D488" s="349">
        <v>4640242180038</v>
      </c>
      <c r="E488" s="350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0" t="s">
        <v>659</v>
      </c>
      <c r="O488" s="363"/>
      <c r="P488" s="363"/>
      <c r="Q488" s="363"/>
      <c r="R488" s="350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x14ac:dyDescent="0.2">
      <c r="A489" s="355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6"/>
      <c r="N489" s="357" t="s">
        <v>66</v>
      </c>
      <c r="O489" s="358"/>
      <c r="P489" s="358"/>
      <c r="Q489" s="358"/>
      <c r="R489" s="358"/>
      <c r="S489" s="358"/>
      <c r="T489" s="359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6"/>
      <c r="N490" s="357" t="s">
        <v>66</v>
      </c>
      <c r="O490" s="358"/>
      <c r="P490" s="358"/>
      <c r="Q490" s="358"/>
      <c r="R490" s="358"/>
      <c r="S490" s="358"/>
      <c r="T490" s="359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customHeight="1" x14ac:dyDescent="0.25">
      <c r="A491" s="35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customHeight="1" x14ac:dyDescent="0.25">
      <c r="A492" s="54" t="s">
        <v>660</v>
      </c>
      <c r="B492" s="54" t="s">
        <v>661</v>
      </c>
      <c r="C492" s="31">
        <v>4301020260</v>
      </c>
      <c r="D492" s="349">
        <v>4640242180526</v>
      </c>
      <c r="E492" s="350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70" t="s">
        <v>662</v>
      </c>
      <c r="O492" s="363"/>
      <c r="P492" s="363"/>
      <c r="Q492" s="363"/>
      <c r="R492" s="350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customHeight="1" x14ac:dyDescent="0.25">
      <c r="A493" s="54" t="s">
        <v>663</v>
      </c>
      <c r="B493" s="54" t="s">
        <v>664</v>
      </c>
      <c r="C493" s="31">
        <v>4301020269</v>
      </c>
      <c r="D493" s="349">
        <v>4640242180519</v>
      </c>
      <c r="E493" s="350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1" t="s">
        <v>665</v>
      </c>
      <c r="O493" s="363"/>
      <c r="P493" s="363"/>
      <c r="Q493" s="363"/>
      <c r="R493" s="350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666</v>
      </c>
      <c r="B494" s="54" t="s">
        <v>667</v>
      </c>
      <c r="C494" s="31">
        <v>4301020309</v>
      </c>
      <c r="D494" s="349">
        <v>4640242180090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1" t="s">
        <v>668</v>
      </c>
      <c r="O494" s="363"/>
      <c r="P494" s="363"/>
      <c r="Q494" s="363"/>
      <c r="R494" s="350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x14ac:dyDescent="0.2">
      <c r="A495" s="355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6"/>
      <c r="N495" s="357" t="s">
        <v>66</v>
      </c>
      <c r="O495" s="358"/>
      <c r="P495" s="358"/>
      <c r="Q495" s="358"/>
      <c r="R495" s="358"/>
      <c r="S495" s="358"/>
      <c r="T495" s="359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6"/>
      <c r="N496" s="357" t="s">
        <v>66</v>
      </c>
      <c r="O496" s="358"/>
      <c r="P496" s="358"/>
      <c r="Q496" s="358"/>
      <c r="R496" s="358"/>
      <c r="S496" s="358"/>
      <c r="T496" s="359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customHeight="1" x14ac:dyDescent="0.25">
      <c r="A497" s="35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customHeight="1" x14ac:dyDescent="0.25">
      <c r="A498" s="54" t="s">
        <v>669</v>
      </c>
      <c r="B498" s="54" t="s">
        <v>670</v>
      </c>
      <c r="C498" s="31">
        <v>4301031280</v>
      </c>
      <c r="D498" s="349">
        <v>4640242180816</v>
      </c>
      <c r="E498" s="350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4" t="s">
        <v>671</v>
      </c>
      <c r="O498" s="363"/>
      <c r="P498" s="363"/>
      <c r="Q498" s="363"/>
      <c r="R498" s="350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4301031244</v>
      </c>
      <c r="D499" s="349">
        <v>4640242180595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44" t="s">
        <v>674</v>
      </c>
      <c r="O499" s="363"/>
      <c r="P499" s="363"/>
      <c r="Q499" s="363"/>
      <c r="R499" s="350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customHeight="1" x14ac:dyDescent="0.25">
      <c r="A500" s="54" t="s">
        <v>675</v>
      </c>
      <c r="B500" s="54" t="s">
        <v>676</v>
      </c>
      <c r="C500" s="31">
        <v>4301031203</v>
      </c>
      <c r="D500" s="349">
        <v>4640242180908</v>
      </c>
      <c r="E500" s="350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52" t="s">
        <v>677</v>
      </c>
      <c r="O500" s="363"/>
      <c r="P500" s="363"/>
      <c r="Q500" s="363"/>
      <c r="R500" s="350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678</v>
      </c>
      <c r="B501" s="54" t="s">
        <v>679</v>
      </c>
      <c r="C501" s="31">
        <v>4301031200</v>
      </c>
      <c r="D501" s="349">
        <v>4640242180489</v>
      </c>
      <c r="E501" s="350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87" t="s">
        <v>680</v>
      </c>
      <c r="O501" s="363"/>
      <c r="P501" s="363"/>
      <c r="Q501" s="363"/>
      <c r="R501" s="350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x14ac:dyDescent="0.2">
      <c r="A502" s="355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6"/>
      <c r="N502" s="357" t="s">
        <v>66</v>
      </c>
      <c r="O502" s="358"/>
      <c r="P502" s="358"/>
      <c r="Q502" s="358"/>
      <c r="R502" s="358"/>
      <c r="S502" s="358"/>
      <c r="T502" s="359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6"/>
      <c r="N503" s="357" t="s">
        <v>66</v>
      </c>
      <c r="O503" s="358"/>
      <c r="P503" s="358"/>
      <c r="Q503" s="358"/>
      <c r="R503" s="358"/>
      <c r="S503" s="358"/>
      <c r="T503" s="359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customHeight="1" x14ac:dyDescent="0.25">
      <c r="A504" s="35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customHeight="1" x14ac:dyDescent="0.25">
      <c r="A505" s="54" t="s">
        <v>681</v>
      </c>
      <c r="B505" s="54" t="s">
        <v>682</v>
      </c>
      <c r="C505" s="31">
        <v>4301051310</v>
      </c>
      <c r="D505" s="349">
        <v>4680115880870</v>
      </c>
      <c r="E505" s="350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3"/>
      <c r="P505" s="363"/>
      <c r="Q505" s="363"/>
      <c r="R505" s="350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customHeight="1" x14ac:dyDescent="0.25">
      <c r="A506" s="54" t="s">
        <v>683</v>
      </c>
      <c r="B506" s="54" t="s">
        <v>684</v>
      </c>
      <c r="C506" s="31">
        <v>4301051510</v>
      </c>
      <c r="D506" s="349">
        <v>4640242180540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403" t="s">
        <v>685</v>
      </c>
      <c r="O506" s="363"/>
      <c r="P506" s="363"/>
      <c r="Q506" s="363"/>
      <c r="R506" s="350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customHeight="1" x14ac:dyDescent="0.25">
      <c r="A507" s="54" t="s">
        <v>686</v>
      </c>
      <c r="B507" s="54" t="s">
        <v>687</v>
      </c>
      <c r="C507" s="31">
        <v>4301051390</v>
      </c>
      <c r="D507" s="349">
        <v>4640242181233</v>
      </c>
      <c r="E507" s="350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23" t="s">
        <v>688</v>
      </c>
      <c r="O507" s="363"/>
      <c r="P507" s="363"/>
      <c r="Q507" s="363"/>
      <c r="R507" s="350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689</v>
      </c>
      <c r="B508" s="54" t="s">
        <v>690</v>
      </c>
      <c r="C508" s="31">
        <v>4301051508</v>
      </c>
      <c r="D508" s="349">
        <v>4640242180557</v>
      </c>
      <c r="E508" s="350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52" t="s">
        <v>691</v>
      </c>
      <c r="O508" s="363"/>
      <c r="P508" s="363"/>
      <c r="Q508" s="363"/>
      <c r="R508" s="350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692</v>
      </c>
      <c r="B509" s="54" t="s">
        <v>693</v>
      </c>
      <c r="C509" s="31">
        <v>4301051448</v>
      </c>
      <c r="D509" s="349">
        <v>4640242181226</v>
      </c>
      <c r="E509" s="350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4" t="s">
        <v>694</v>
      </c>
      <c r="O509" s="363"/>
      <c r="P509" s="363"/>
      <c r="Q509" s="363"/>
      <c r="R509" s="350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x14ac:dyDescent="0.2">
      <c r="A510" s="355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6"/>
      <c r="N510" s="357" t="s">
        <v>66</v>
      </c>
      <c r="O510" s="358"/>
      <c r="P510" s="358"/>
      <c r="Q510" s="358"/>
      <c r="R510" s="358"/>
      <c r="S510" s="358"/>
      <c r="T510" s="359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6"/>
      <c r="N511" s="357" t="s">
        <v>66</v>
      </c>
      <c r="O511" s="358"/>
      <c r="P511" s="358"/>
      <c r="Q511" s="358"/>
      <c r="R511" s="358"/>
      <c r="S511" s="358"/>
      <c r="T511" s="359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43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06"/>
      <c r="N512" s="427" t="s">
        <v>695</v>
      </c>
      <c r="O512" s="428"/>
      <c r="P512" s="428"/>
      <c r="Q512" s="428"/>
      <c r="R512" s="428"/>
      <c r="S512" s="428"/>
      <c r="T512" s="429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4262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4368.9600000000009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06"/>
      <c r="N513" s="427" t="s">
        <v>696</v>
      </c>
      <c r="O513" s="428"/>
      <c r="P513" s="428"/>
      <c r="Q513" s="428"/>
      <c r="R513" s="428"/>
      <c r="S513" s="428"/>
      <c r="T513" s="429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4547.6545281111121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4661.6039999999994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06"/>
      <c r="N514" s="427" t="s">
        <v>697</v>
      </c>
      <c r="O514" s="428"/>
      <c r="P514" s="428"/>
      <c r="Q514" s="428"/>
      <c r="R514" s="428"/>
      <c r="S514" s="428"/>
      <c r="T514" s="429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9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9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06"/>
      <c r="N515" s="427" t="s">
        <v>699</v>
      </c>
      <c r="O515" s="428"/>
      <c r="P515" s="428"/>
      <c r="Q515" s="428"/>
      <c r="R515" s="428"/>
      <c r="S515" s="428"/>
      <c r="T515" s="429"/>
      <c r="U515" s="37" t="s">
        <v>65</v>
      </c>
      <c r="V515" s="347">
        <f>GrossWeightTotal+PalletQtyTotal*25</f>
        <v>4772.6545281111121</v>
      </c>
      <c r="W515" s="347">
        <f>GrossWeightTotalR+PalletQtyTotalR*25</f>
        <v>4886.6039999999994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06"/>
      <c r="N516" s="427" t="s">
        <v>700</v>
      </c>
      <c r="O516" s="428"/>
      <c r="P516" s="428"/>
      <c r="Q516" s="428"/>
      <c r="R516" s="428"/>
      <c r="S516" s="428"/>
      <c r="T516" s="429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904.25492245371765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924</v>
      </c>
      <c r="X516" s="37"/>
      <c r="Y516" s="348"/>
      <c r="Z516" s="348"/>
    </row>
    <row r="517" spans="1:29" ht="14.25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06"/>
      <c r="N517" s="427" t="s">
        <v>701</v>
      </c>
      <c r="O517" s="428"/>
      <c r="P517" s="428"/>
      <c r="Q517" s="428"/>
      <c r="R517" s="428"/>
      <c r="S517" s="428"/>
      <c r="T517" s="429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9.8751100000000012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53" t="s">
        <v>98</v>
      </c>
      <c r="D519" s="581"/>
      <c r="E519" s="581"/>
      <c r="F519" s="467"/>
      <c r="G519" s="353" t="s">
        <v>222</v>
      </c>
      <c r="H519" s="581"/>
      <c r="I519" s="581"/>
      <c r="J519" s="581"/>
      <c r="K519" s="581"/>
      <c r="L519" s="581"/>
      <c r="M519" s="581"/>
      <c r="N519" s="581"/>
      <c r="O519" s="467"/>
      <c r="P519" s="338" t="s">
        <v>457</v>
      </c>
      <c r="Q519" s="353" t="s">
        <v>461</v>
      </c>
      <c r="R519" s="467"/>
      <c r="S519" s="353" t="s">
        <v>514</v>
      </c>
      <c r="T519" s="467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05" t="s">
        <v>704</v>
      </c>
      <c r="B520" s="353" t="s">
        <v>59</v>
      </c>
      <c r="C520" s="353" t="s">
        <v>99</v>
      </c>
      <c r="D520" s="353" t="s">
        <v>107</v>
      </c>
      <c r="E520" s="353" t="s">
        <v>98</v>
      </c>
      <c r="F520" s="353" t="s">
        <v>214</v>
      </c>
      <c r="G520" s="353" t="s">
        <v>223</v>
      </c>
      <c r="H520" s="353" t="s">
        <v>230</v>
      </c>
      <c r="I520" s="353" t="s">
        <v>249</v>
      </c>
      <c r="J520" s="353" t="s">
        <v>308</v>
      </c>
      <c r="K520" s="339"/>
      <c r="L520" s="353" t="s">
        <v>329</v>
      </c>
      <c r="M520" s="353" t="s">
        <v>348</v>
      </c>
      <c r="N520" s="353" t="s">
        <v>426</v>
      </c>
      <c r="O520" s="353" t="s">
        <v>444</v>
      </c>
      <c r="P520" s="353" t="s">
        <v>458</v>
      </c>
      <c r="Q520" s="353" t="s">
        <v>462</v>
      </c>
      <c r="R520" s="353" t="s">
        <v>489</v>
      </c>
      <c r="S520" s="353" t="s">
        <v>515</v>
      </c>
      <c r="T520" s="353" t="s">
        <v>564</v>
      </c>
      <c r="U520" s="353" t="s">
        <v>588</v>
      </c>
      <c r="V520" s="353" t="s">
        <v>644</v>
      </c>
      <c r="Z520" s="52"/>
      <c r="AC520" s="339"/>
    </row>
    <row r="521" spans="1:29" ht="13.5" customHeight="1" thickBot="1" x14ac:dyDescent="0.25">
      <c r="A521" s="606"/>
      <c r="B521" s="354"/>
      <c r="C521" s="354"/>
      <c r="D521" s="354"/>
      <c r="E521" s="354"/>
      <c r="F521" s="354"/>
      <c r="G521" s="354"/>
      <c r="H521" s="354"/>
      <c r="I521" s="354"/>
      <c r="J521" s="354"/>
      <c r="K521" s="339"/>
      <c r="L521" s="354"/>
      <c r="M521" s="354"/>
      <c r="N521" s="354"/>
      <c r="O521" s="354"/>
      <c r="P521" s="354"/>
      <c r="Q521" s="354"/>
      <c r="R521" s="354"/>
      <c r="S521" s="354"/>
      <c r="T521" s="354"/>
      <c r="U521" s="354"/>
      <c r="V521" s="354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54</v>
      </c>
      <c r="D522" s="46">
        <f>IFERROR(W57*1,"0")+IFERROR(W58*1,"0")+IFERROR(W59*1,"0")+IFERROR(W60*1,"0")</f>
        <v>0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98.48</v>
      </c>
      <c r="F522" s="46">
        <f>IFERROR(W130*1,"0")+IFERROR(W131*1,"0")+IFERROR(W132*1,"0")+IFERROR(W133*1,"0")</f>
        <v>67.5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134.4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1248.3999999999999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343.20000000000005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42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1039.2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195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241.5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134.4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770.88000000000011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N91:R91"/>
    <mergeCell ref="D237:E237"/>
    <mergeCell ref="A315:M316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D29:E29"/>
    <mergeCell ref="A38:M39"/>
    <mergeCell ref="N244:T244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141:R141"/>
    <mergeCell ref="N246:R246"/>
    <mergeCell ref="N377:R377"/>
    <mergeCell ref="A367:M368"/>
    <mergeCell ref="N233:R233"/>
    <mergeCell ref="N37:R37"/>
    <mergeCell ref="A438:M439"/>
    <mergeCell ref="D276:E276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O8:P8"/>
    <mergeCell ref="N69:R69"/>
    <mergeCell ref="N196:R196"/>
    <mergeCell ref="D177:E177"/>
    <mergeCell ref="D33:E33"/>
    <mergeCell ref="N288:R288"/>
    <mergeCell ref="D164:E164"/>
    <mergeCell ref="N133:R133"/>
    <mergeCell ref="N368:T368"/>
    <mergeCell ref="N198:R198"/>
    <mergeCell ref="D241:E241"/>
    <mergeCell ref="D171:E171"/>
    <mergeCell ref="N255:T255"/>
    <mergeCell ref="N326:T326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D389:E389"/>
    <mergeCell ref="N237:R237"/>
    <mergeCell ref="A319:M320"/>
    <mergeCell ref="N41:R41"/>
    <mergeCell ref="N210:T210"/>
    <mergeCell ref="D84:E84"/>
    <mergeCell ref="D22:E22"/>
    <mergeCell ref="D149:E149"/>
    <mergeCell ref="N51:R51"/>
    <mergeCell ref="N239:R239"/>
    <mergeCell ref="N122:R122"/>
    <mergeCell ref="A351:X351"/>
    <mergeCell ref="N276:R276"/>
    <mergeCell ref="D257:E257"/>
    <mergeCell ref="N341:R341"/>
    <mergeCell ref="N363:T363"/>
    <mergeCell ref="A9:C9"/>
    <mergeCell ref="N200:T200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A313:X313"/>
    <mergeCell ref="D154:E154"/>
    <mergeCell ref="A307:X307"/>
    <mergeCell ref="A85:M86"/>
    <mergeCell ref="A380:X380"/>
    <mergeCell ref="N290:R290"/>
    <mergeCell ref="D292:E292"/>
    <mergeCell ref="N417:R417"/>
    <mergeCell ref="D213:E213"/>
    <mergeCell ref="D384:E384"/>
    <mergeCell ref="D151:E151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H10:L10"/>
    <mergeCell ref="N287:R287"/>
    <mergeCell ref="D159:E159"/>
    <mergeCell ref="D80:E80"/>
    <mergeCell ref="N66:R66"/>
    <mergeCell ref="N188:R188"/>
    <mergeCell ref="N284:T284"/>
    <mergeCell ref="A283:M284"/>
    <mergeCell ref="A105:X105"/>
    <mergeCell ref="N130:R130"/>
    <mergeCell ref="N68:R68"/>
    <mergeCell ref="M17:M18"/>
    <mergeCell ref="N67:R67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D448:E448"/>
    <mergeCell ref="A286:X286"/>
    <mergeCell ref="N354:T35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434:M435"/>
    <mergeCell ref="D179:E179"/>
    <mergeCell ref="N294:R294"/>
    <mergeCell ref="D337:E337"/>
    <mergeCell ref="D9:E9"/>
    <mergeCell ref="F9:G9"/>
    <mergeCell ref="D169:E169"/>
    <mergeCell ref="N150:R150"/>
    <mergeCell ref="D96:E96"/>
    <mergeCell ref="D52:E52"/>
    <mergeCell ref="N165:R165"/>
    <mergeCell ref="A6:C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N15:R16"/>
    <mergeCell ref="A126:M127"/>
    <mergeCell ref="D91:E91"/>
    <mergeCell ref="T6:U9"/>
    <mergeCell ref="D41:E41"/>
    <mergeCell ref="N26:R26"/>
    <mergeCell ref="D7:L7"/>
    <mergeCell ref="H17:H18"/>
    <mergeCell ref="Z17:Z18"/>
    <mergeCell ref="O11:P11"/>
    <mergeCell ref="N149:R149"/>
    <mergeCell ref="N205:R205"/>
    <mergeCell ref="N314:R314"/>
    <mergeCell ref="A226:X226"/>
    <mergeCell ref="D260:E260"/>
    <mergeCell ref="A344:M345"/>
    <mergeCell ref="N241:R241"/>
    <mergeCell ref="N124:R124"/>
    <mergeCell ref="N92:T92"/>
    <mergeCell ref="D113:E113"/>
    <mergeCell ref="G17:G18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N223:R223"/>
    <mergeCell ref="N201:T201"/>
    <mergeCell ref="A175:X175"/>
    <mergeCell ref="D160:E160"/>
    <mergeCell ref="A297:X297"/>
    <mergeCell ref="N443:T443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D8:L8"/>
    <mergeCell ref="D308:E308"/>
    <mergeCell ref="N337:R337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6:T46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D5:E5"/>
    <mergeCell ref="N453:R453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O10:P10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N191:R191"/>
    <mergeCell ref="D259:E259"/>
    <mergeCell ref="D501:E501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R6:S9"/>
    <mergeCell ref="D365:E36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503:T503"/>
    <mergeCell ref="N399:R399"/>
    <mergeCell ref="N59:R59"/>
    <mergeCell ref="A460:M461"/>
    <mergeCell ref="N495:T495"/>
    <mergeCell ref="N178:R178"/>
    <mergeCell ref="A155:M156"/>
    <mergeCell ref="N270:R270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H5:L5"/>
    <mergeCell ref="N402:T402"/>
    <mergeCell ref="N257:R257"/>
    <mergeCell ref="N275:R275"/>
    <mergeCell ref="N466:T466"/>
    <mergeCell ref="B17:B18"/>
    <mergeCell ref="N490:T490"/>
    <mergeCell ref="D131:E131"/>
    <mergeCell ref="A271:M272"/>
    <mergeCell ref="N112:R112"/>
    <mergeCell ref="D258:E258"/>
    <mergeCell ref="N106:R106"/>
    <mergeCell ref="A385:M386"/>
    <mergeCell ref="N404:R404"/>
    <mergeCell ref="A158:X158"/>
    <mergeCell ref="N81:R81"/>
    <mergeCell ref="N252:R252"/>
    <mergeCell ref="T10:U10"/>
    <mergeCell ref="D124:E124"/>
    <mergeCell ref="D189:E189"/>
    <mergeCell ref="D360:E360"/>
    <mergeCell ref="A378:M379"/>
    <mergeCell ref="N266:T266"/>
    <mergeCell ref="D287:E287"/>
    <mergeCell ref="N28:R28"/>
    <mergeCell ref="N199:R199"/>
    <mergeCell ref="N392:R392"/>
    <mergeCell ref="D71:E71"/>
    <mergeCell ref="Q520:Q521"/>
    <mergeCell ref="N186:R186"/>
    <mergeCell ref="D332:E332"/>
    <mergeCell ref="N457:R457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N24:T24"/>
    <mergeCell ref="D45:E45"/>
    <mergeCell ref="A369:X369"/>
    <mergeCell ref="H9:I9"/>
    <mergeCell ref="D281:E281"/>
    <mergeCell ref="A356:X356"/>
    <mergeCell ref="N502:T50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2024-03-15T08:57:33Z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