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03,24 Коныгин\"/>
    </mc:Choice>
  </mc:AlternateContent>
  <xr:revisionPtr revIDLastSave="0" documentId="13_ncr:1_{B1305DBA-25D9-4176-9395-32F246596A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W481" i="1"/>
  <c r="V481" i="1"/>
  <c r="X480" i="1"/>
  <c r="W480" i="1"/>
  <c r="N480" i="1"/>
  <c r="W479" i="1"/>
  <c r="N479" i="1"/>
  <c r="V477" i="1"/>
  <c r="V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X471" i="1" s="1"/>
  <c r="N471" i="1"/>
  <c r="X470" i="1"/>
  <c r="X476" i="1" s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X449" i="1"/>
  <c r="X462" i="1" s="1"/>
  <c r="W449" i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T524" i="1" s="1"/>
  <c r="N424" i="1"/>
  <c r="V421" i="1"/>
  <c r="V420" i="1"/>
  <c r="X419" i="1"/>
  <c r="W419" i="1"/>
  <c r="N419" i="1"/>
  <c r="W418" i="1"/>
  <c r="N418" i="1"/>
  <c r="X417" i="1"/>
  <c r="W417" i="1"/>
  <c r="N417" i="1"/>
  <c r="V415" i="1"/>
  <c r="W414" i="1"/>
  <c r="V414" i="1"/>
  <c r="X413" i="1"/>
  <c r="X414" i="1" s="1"/>
  <c r="W413" i="1"/>
  <c r="W415" i="1" s="1"/>
  <c r="N413" i="1"/>
  <c r="V411" i="1"/>
  <c r="V410" i="1"/>
  <c r="X409" i="1"/>
  <c r="W409" i="1"/>
  <c r="N409" i="1"/>
  <c r="W408" i="1"/>
  <c r="X408" i="1" s="1"/>
  <c r="N408" i="1"/>
  <c r="X407" i="1"/>
  <c r="W407" i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N386" i="1"/>
  <c r="X385" i="1"/>
  <c r="W385" i="1"/>
  <c r="N385" i="1"/>
  <c r="V381" i="1"/>
  <c r="W380" i="1"/>
  <c r="V380" i="1"/>
  <c r="X379" i="1"/>
  <c r="X380" i="1" s="1"/>
  <c r="W379" i="1"/>
  <c r="W381" i="1" s="1"/>
  <c r="N379" i="1"/>
  <c r="V377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N368" i="1"/>
  <c r="X367" i="1"/>
  <c r="X369" i="1" s="1"/>
  <c r="W367" i="1"/>
  <c r="W369" i="1" s="1"/>
  <c r="N367" i="1"/>
  <c r="V365" i="1"/>
  <c r="V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V356" i="1"/>
  <c r="W355" i="1"/>
  <c r="V355" i="1"/>
  <c r="X354" i="1"/>
  <c r="X355" i="1" s="1"/>
  <c r="W354" i="1"/>
  <c r="W356" i="1" s="1"/>
  <c r="N354" i="1"/>
  <c r="V352" i="1"/>
  <c r="V351" i="1"/>
  <c r="X350" i="1"/>
  <c r="W350" i="1"/>
  <c r="N350" i="1"/>
  <c r="W349" i="1"/>
  <c r="V347" i="1"/>
  <c r="W346" i="1"/>
  <c r="V346" i="1"/>
  <c r="X345" i="1"/>
  <c r="W345" i="1"/>
  <c r="N345" i="1"/>
  <c r="W344" i="1"/>
  <c r="X344" i="1" s="1"/>
  <c r="N344" i="1"/>
  <c r="X343" i="1"/>
  <c r="W343" i="1"/>
  <c r="W347" i="1" s="1"/>
  <c r="N343" i="1"/>
  <c r="V341" i="1"/>
  <c r="V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X267" i="1" s="1"/>
  <c r="W261" i="1"/>
  <c r="N261" i="1"/>
  <c r="W260" i="1"/>
  <c r="X260" i="1" s="1"/>
  <c r="N260" i="1"/>
  <c r="X259" i="1"/>
  <c r="W259" i="1"/>
  <c r="W267" i="1" s="1"/>
  <c r="N259" i="1"/>
  <c r="V257" i="1"/>
  <c r="V256" i="1"/>
  <c r="X255" i="1"/>
  <c r="W255" i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X245" i="1" s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4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J524" i="1" s="1"/>
  <c r="V203" i="1"/>
  <c r="V202" i="1"/>
  <c r="X201" i="1"/>
  <c r="W201" i="1"/>
  <c r="N201" i="1"/>
  <c r="W200" i="1"/>
  <c r="X200" i="1" s="1"/>
  <c r="N200" i="1"/>
  <c r="X199" i="1"/>
  <c r="W199" i="1"/>
  <c r="N199" i="1"/>
  <c r="W198" i="1"/>
  <c r="W203" i="1" s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W195" i="1" s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X171" i="1"/>
  <c r="W171" i="1"/>
  <c r="W175" i="1" s="1"/>
  <c r="N171" i="1"/>
  <c r="V169" i="1"/>
  <c r="V168" i="1"/>
  <c r="X167" i="1"/>
  <c r="W167" i="1"/>
  <c r="N167" i="1"/>
  <c r="W166" i="1"/>
  <c r="W169" i="1" s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X157" i="1" s="1"/>
  <c r="W148" i="1"/>
  <c r="W158" i="1" s="1"/>
  <c r="N148" i="1"/>
  <c r="V145" i="1"/>
  <c r="V144" i="1"/>
  <c r="X143" i="1"/>
  <c r="W143" i="1"/>
  <c r="N143" i="1"/>
  <c r="W142" i="1"/>
  <c r="X142" i="1" s="1"/>
  <c r="N142" i="1"/>
  <c r="X141" i="1"/>
  <c r="X144" i="1" s="1"/>
  <c r="W141" i="1"/>
  <c r="N141" i="1"/>
  <c r="V137" i="1"/>
  <c r="V136" i="1"/>
  <c r="X135" i="1"/>
  <c r="W135" i="1"/>
  <c r="N135" i="1"/>
  <c r="W134" i="1"/>
  <c r="X134" i="1" s="1"/>
  <c r="N134" i="1"/>
  <c r="X133" i="1"/>
  <c r="W133" i="1"/>
  <c r="N133" i="1"/>
  <c r="W132" i="1"/>
  <c r="F524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X121" i="1"/>
  <c r="W121" i="1"/>
  <c r="W128" i="1" s="1"/>
  <c r="N121" i="1"/>
  <c r="V119" i="1"/>
  <c r="V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X106" i="1"/>
  <c r="W106" i="1"/>
  <c r="W119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D524" i="1" s="1"/>
  <c r="N56" i="1"/>
  <c r="V53" i="1"/>
  <c r="V52" i="1"/>
  <c r="X51" i="1"/>
  <c r="W51" i="1"/>
  <c r="N51" i="1"/>
  <c r="W50" i="1"/>
  <c r="C52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N26" i="1"/>
  <c r="V24" i="1"/>
  <c r="V514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3" i="1" l="1"/>
  <c r="X85" i="1"/>
  <c r="X128" i="1"/>
  <c r="X175" i="1"/>
  <c r="X118" i="1"/>
  <c r="W34" i="1"/>
  <c r="W38" i="1"/>
  <c r="W42" i="1"/>
  <c r="W60" i="1"/>
  <c r="W85" i="1"/>
  <c r="W129" i="1"/>
  <c r="W136" i="1"/>
  <c r="W144" i="1"/>
  <c r="W157" i="1"/>
  <c r="W164" i="1"/>
  <c r="W168" i="1"/>
  <c r="W176" i="1"/>
  <c r="W196" i="1"/>
  <c r="W202" i="1"/>
  <c r="W213" i="1"/>
  <c r="W217" i="1"/>
  <c r="W268" i="1"/>
  <c r="W273" i="1"/>
  <c r="X270" i="1"/>
  <c r="X273" i="1" s="1"/>
  <c r="W286" i="1"/>
  <c r="N524" i="1"/>
  <c r="W298" i="1"/>
  <c r="X289" i="1"/>
  <c r="X297" i="1" s="1"/>
  <c r="W297" i="1"/>
  <c r="W303" i="1"/>
  <c r="O524" i="1"/>
  <c r="W307" i="1"/>
  <c r="X306" i="1"/>
  <c r="X307" i="1" s="1"/>
  <c r="W308" i="1"/>
  <c r="W313" i="1"/>
  <c r="X310" i="1"/>
  <c r="X313" i="1" s="1"/>
  <c r="W352" i="1"/>
  <c r="X349" i="1"/>
  <c r="X351" i="1" s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67" i="1"/>
  <c r="H524" i="1"/>
  <c r="Q524" i="1"/>
  <c r="W46" i="1"/>
  <c r="W52" i="1"/>
  <c r="W518" i="1" s="1"/>
  <c r="W93" i="1"/>
  <c r="W103" i="1"/>
  <c r="W118" i="1"/>
  <c r="H9" i="1"/>
  <c r="B524" i="1"/>
  <c r="V518" i="1"/>
  <c r="W24" i="1"/>
  <c r="X36" i="1"/>
  <c r="X37" i="1" s="1"/>
  <c r="X40" i="1"/>
  <c r="X41" i="1" s="1"/>
  <c r="X44" i="1"/>
  <c r="X45" i="1" s="1"/>
  <c r="X50" i="1"/>
  <c r="X52" i="1" s="1"/>
  <c r="W53" i="1"/>
  <c r="W61" i="1"/>
  <c r="E524" i="1"/>
  <c r="W86" i="1"/>
  <c r="X95" i="1"/>
  <c r="X103" i="1" s="1"/>
  <c r="X132" i="1"/>
  <c r="X136" i="1" s="1"/>
  <c r="W137" i="1"/>
  <c r="G524" i="1"/>
  <c r="W145" i="1"/>
  <c r="I524" i="1"/>
  <c r="W163" i="1"/>
  <c r="X166" i="1"/>
  <c r="X168" i="1" s="1"/>
  <c r="X178" i="1"/>
  <c r="X195" i="1" s="1"/>
  <c r="X198" i="1"/>
  <c r="X202" i="1" s="1"/>
  <c r="X206" i="1"/>
  <c r="X212" i="1" s="1"/>
  <c r="W212" i="1"/>
  <c r="X215" i="1"/>
  <c r="X216" i="1" s="1"/>
  <c r="W227" i="1"/>
  <c r="W245" i="1"/>
  <c r="W246" i="1"/>
  <c r="W249" i="1"/>
  <c r="X248" i="1"/>
  <c r="X249" i="1" s="1"/>
  <c r="W250" i="1"/>
  <c r="W257" i="1"/>
  <c r="X252" i="1"/>
  <c r="X256" i="1" s="1"/>
  <c r="W256" i="1"/>
  <c r="W274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4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20" i="1"/>
  <c r="X418" i="1"/>
  <c r="W420" i="1"/>
  <c r="V524" i="1"/>
  <c r="W491" i="1"/>
  <c r="X486" i="1"/>
  <c r="X491" i="1" s="1"/>
  <c r="W492" i="1"/>
  <c r="W504" i="1"/>
  <c r="X500" i="1"/>
  <c r="X504" i="1" s="1"/>
  <c r="W505" i="1"/>
  <c r="W515" i="1"/>
  <c r="W516" i="1"/>
  <c r="M524" i="1"/>
  <c r="U524" i="1"/>
  <c r="R524" i="1"/>
  <c r="W365" i="1"/>
  <c r="W387" i="1"/>
  <c r="W421" i="1"/>
  <c r="W427" i="1"/>
  <c r="W436" i="1"/>
  <c r="X429" i="1"/>
  <c r="X436" i="1" s="1"/>
  <c r="W462" i="1"/>
  <c r="W477" i="1"/>
  <c r="W482" i="1"/>
  <c r="X479" i="1"/>
  <c r="X481" i="1" s="1"/>
  <c r="W512" i="1"/>
  <c r="X507" i="1"/>
  <c r="X512" i="1" s="1"/>
  <c r="W513" i="1"/>
  <c r="W426" i="1"/>
  <c r="X519" i="1" l="1"/>
  <c r="W517" i="1"/>
  <c r="W514" i="1"/>
</calcChain>
</file>

<file path=xl/sharedStrings.xml><?xml version="1.0" encoding="utf-8"?>
<sst xmlns="http://schemas.openxmlformats.org/spreadsheetml/2006/main" count="2226" uniqueCount="751">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</sst>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502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56" t="s">
        <v>0</v>
      </c>
      <c r="E1" s="457"/>
      <c r="F1" s="457"/>
      <c r="G1" s="12" t="s">
        <v>1</v>
      </c>
      <c r="H1" s="456" t="s">
        <v>2</v>
      </c>
      <c r="I1" s="457"/>
      <c r="J1" s="457"/>
      <c r="K1" s="457"/>
      <c r="L1" s="457"/>
      <c r="M1" s="457"/>
      <c r="N1" s="457"/>
      <c r="O1" s="457"/>
      <c r="P1" s="717" t="s">
        <v>3</v>
      </c>
      <c r="Q1" s="457"/>
      <c r="R1" s="4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85" t="s">
        <v>8</v>
      </c>
      <c r="B5" s="430"/>
      <c r="C5" s="431"/>
      <c r="D5" s="379"/>
      <c r="E5" s="381"/>
      <c r="F5" s="674" t="s">
        <v>9</v>
      </c>
      <c r="G5" s="431"/>
      <c r="H5" s="379"/>
      <c r="I5" s="380"/>
      <c r="J5" s="380"/>
      <c r="K5" s="380"/>
      <c r="L5" s="381"/>
      <c r="N5" s="24" t="s">
        <v>10</v>
      </c>
      <c r="O5" s="602">
        <v>45361</v>
      </c>
      <c r="P5" s="443"/>
      <c r="R5" s="699" t="s">
        <v>11</v>
      </c>
      <c r="S5" s="408"/>
      <c r="T5" s="530" t="s">
        <v>12</v>
      </c>
      <c r="U5" s="443"/>
      <c r="Z5" s="51"/>
      <c r="AA5" s="51"/>
      <c r="AB5" s="51"/>
    </row>
    <row r="6" spans="1:29" s="345" customFormat="1" ht="24" customHeight="1" x14ac:dyDescent="0.2">
      <c r="A6" s="485" t="s">
        <v>13</v>
      </c>
      <c r="B6" s="430"/>
      <c r="C6" s="431"/>
      <c r="D6" s="634" t="s">
        <v>14</v>
      </c>
      <c r="E6" s="635"/>
      <c r="F6" s="635"/>
      <c r="G6" s="635"/>
      <c r="H6" s="635"/>
      <c r="I6" s="635"/>
      <c r="J6" s="635"/>
      <c r="K6" s="635"/>
      <c r="L6" s="443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07" t="s">
        <v>16</v>
      </c>
      <c r="S6" s="408"/>
      <c r="T6" s="537" t="s">
        <v>17</v>
      </c>
      <c r="U6" s="39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59" t="str">
        <f>IFERROR(VLOOKUP(DeliveryAddress,Table,3,0),1)</f>
        <v>6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61"/>
      <c r="S7" s="408"/>
      <c r="T7" s="538"/>
      <c r="U7" s="539"/>
      <c r="Z7" s="51"/>
      <c r="AA7" s="51"/>
      <c r="AB7" s="51"/>
    </row>
    <row r="8" spans="1:29" s="345" customFormat="1" ht="25.5" customHeight="1" x14ac:dyDescent="0.2">
      <c r="A8" s="709" t="s">
        <v>18</v>
      </c>
      <c r="B8" s="354"/>
      <c r="C8" s="355"/>
      <c r="D8" s="447"/>
      <c r="E8" s="448"/>
      <c r="F8" s="448"/>
      <c r="G8" s="448"/>
      <c r="H8" s="448"/>
      <c r="I8" s="448"/>
      <c r="J8" s="448"/>
      <c r="K8" s="448"/>
      <c r="L8" s="449"/>
      <c r="N8" s="24" t="s">
        <v>19</v>
      </c>
      <c r="O8" s="442">
        <v>0.33333333333333331</v>
      </c>
      <c r="P8" s="443"/>
      <c r="R8" s="361"/>
      <c r="S8" s="408"/>
      <c r="T8" s="538"/>
      <c r="U8" s="539"/>
      <c r="Z8" s="51"/>
      <c r="AA8" s="51"/>
      <c r="AB8" s="51"/>
    </row>
    <row r="9" spans="1:29" s="345" customFormat="1" ht="39.950000000000003" customHeight="1" x14ac:dyDescent="0.2">
      <c r="A9" s="5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4"/>
      <c r="E9" s="357"/>
      <c r="F9" s="5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02"/>
      <c r="P9" s="443"/>
      <c r="R9" s="361"/>
      <c r="S9" s="408"/>
      <c r="T9" s="540"/>
      <c r="U9" s="541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4"/>
      <c r="E10" s="357"/>
      <c r="F10" s="5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18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2"/>
      <c r="P10" s="443"/>
      <c r="S10" s="24" t="s">
        <v>22</v>
      </c>
      <c r="T10" s="391" t="s">
        <v>23</v>
      </c>
      <c r="U10" s="39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43"/>
      <c r="S11" s="24" t="s">
        <v>26</v>
      </c>
      <c r="T11" s="636" t="s">
        <v>27</v>
      </c>
      <c r="U11" s="637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1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29"/>
      <c r="P12" s="561"/>
      <c r="Q12" s="23"/>
      <c r="S12" s="24"/>
      <c r="T12" s="457"/>
      <c r="U12" s="361"/>
      <c r="Z12" s="51"/>
      <c r="AA12" s="51"/>
      <c r="AB12" s="51"/>
    </row>
    <row r="13" spans="1:29" s="345" customFormat="1" ht="23.25" customHeight="1" x14ac:dyDescent="0.2">
      <c r="A13" s="671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1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6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15" t="s">
        <v>34</v>
      </c>
      <c r="O15" s="457"/>
      <c r="P15" s="457"/>
      <c r="Q15" s="457"/>
      <c r="R15" s="4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502" t="s">
        <v>37</v>
      </c>
      <c r="D17" s="384" t="s">
        <v>38</v>
      </c>
      <c r="E17" s="465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64"/>
      <c r="P17" s="464"/>
      <c r="Q17" s="464"/>
      <c r="R17" s="465"/>
      <c r="S17" s="707" t="s">
        <v>48</v>
      </c>
      <c r="T17" s="431"/>
      <c r="U17" s="384" t="s">
        <v>49</v>
      </c>
      <c r="V17" s="384" t="s">
        <v>50</v>
      </c>
      <c r="W17" s="398" t="s">
        <v>51</v>
      </c>
      <c r="X17" s="384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488"/>
      <c r="BA17" s="413" t="s">
        <v>56</v>
      </c>
    </row>
    <row r="18" spans="1:53" ht="14.25" customHeight="1" x14ac:dyDescent="0.2">
      <c r="A18" s="385"/>
      <c r="B18" s="385"/>
      <c r="C18" s="385"/>
      <c r="D18" s="466"/>
      <c r="E18" s="468"/>
      <c r="F18" s="385"/>
      <c r="G18" s="385"/>
      <c r="H18" s="385"/>
      <c r="I18" s="385"/>
      <c r="J18" s="385"/>
      <c r="K18" s="385"/>
      <c r="L18" s="385"/>
      <c r="M18" s="385"/>
      <c r="N18" s="466"/>
      <c r="O18" s="467"/>
      <c r="P18" s="467"/>
      <c r="Q18" s="467"/>
      <c r="R18" s="468"/>
      <c r="S18" s="344" t="s">
        <v>57</v>
      </c>
      <c r="T18" s="344" t="s">
        <v>58</v>
      </c>
      <c r="U18" s="385"/>
      <c r="V18" s="385"/>
      <c r="W18" s="399"/>
      <c r="X18" s="385"/>
      <c r="Y18" s="606"/>
      <c r="Z18" s="606"/>
      <c r="AA18" s="424"/>
      <c r="AB18" s="425"/>
      <c r="AC18" s="426"/>
      <c r="AD18" s="489"/>
      <c r="BA18" s="361"/>
    </row>
    <row r="19" spans="1:53" ht="27.75" customHeight="1" x14ac:dyDescent="0.2">
      <c r="A19" s="480" t="s">
        <v>59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"/>
      <c r="Z19" s="48"/>
    </row>
    <row r="20" spans="1:53" ht="16.5" customHeight="1" x14ac:dyDescent="0.25">
      <c r="A20" s="383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customHeight="1" x14ac:dyDescent="0.25">
      <c r="A21" s="37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2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customHeight="1" x14ac:dyDescent="0.25">
      <c r="A25" s="37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2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2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2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2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52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2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1">
        <v>4607091383911</v>
      </c>
      <c r="E31" s="352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9"/>
      <c r="P31" s="359"/>
      <c r="Q31" s="359"/>
      <c r="R31" s="352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1">
        <v>4607091388244</v>
      </c>
      <c r="E32" s="352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2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0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2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customHeight="1" x14ac:dyDescent="0.25">
      <c r="A35" s="37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1">
        <v>4607091388503</v>
      </c>
      <c r="E36" s="352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2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2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customHeight="1" x14ac:dyDescent="0.25">
      <c r="A39" s="37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1">
        <v>4607091388282</v>
      </c>
      <c r="E40" s="352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2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2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customHeight="1" x14ac:dyDescent="0.25">
      <c r="A43" s="37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1">
        <v>4607091389111</v>
      </c>
      <c r="E44" s="352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2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0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2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customHeight="1" x14ac:dyDescent="0.2">
      <c r="A47" s="480" t="s">
        <v>95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"/>
      <c r="Z47" s="48"/>
    </row>
    <row r="48" spans="1:53" ht="16.5" customHeight="1" x14ac:dyDescent="0.25">
      <c r="A48" s="383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customHeight="1" x14ac:dyDescent="0.25">
      <c r="A49" s="37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1">
        <v>4680115881440</v>
      </c>
      <c r="E50" s="352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2"/>
      <c r="S50" s="34"/>
      <c r="T50" s="34"/>
      <c r="U50" s="35" t="s">
        <v>65</v>
      </c>
      <c r="V50" s="347">
        <v>100</v>
      </c>
      <c r="W50" s="348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1">
        <v>4680115881433</v>
      </c>
      <c r="E51" s="352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2"/>
      <c r="S51" s="34"/>
      <c r="T51" s="34"/>
      <c r="U51" s="35" t="s">
        <v>65</v>
      </c>
      <c r="V51" s="347">
        <v>0</v>
      </c>
      <c r="W51" s="34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0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49">
        <f>IFERROR(V50/H50,"0")+IFERROR(V51/H51,"0")</f>
        <v>9.2592592592592595</v>
      </c>
      <c r="W52" s="349">
        <f>IFERROR(W50/H50,"0")+IFERROR(W51/H51,"0")</f>
        <v>10</v>
      </c>
      <c r="X52" s="349">
        <f>IFERROR(IF(X50="",0,X50),"0")+IFERROR(IF(X51="",0,X51),"0")</f>
        <v>0.21749999999999997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2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49">
        <f>IFERROR(SUM(V50:V51),"0")</f>
        <v>100</v>
      </c>
      <c r="W53" s="349">
        <f>IFERROR(SUM(W50:W51),"0")</f>
        <v>108</v>
      </c>
      <c r="X53" s="37"/>
      <c r="Y53" s="350"/>
      <c r="Z53" s="350"/>
    </row>
    <row r="54" spans="1:53" ht="16.5" customHeight="1" x14ac:dyDescent="0.25">
      <c r="A54" s="383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customHeight="1" x14ac:dyDescent="0.25">
      <c r="A55" s="37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1">
        <v>4680115881426</v>
      </c>
      <c r="E56" s="352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2"/>
      <c r="S56" s="34"/>
      <c r="T56" s="34"/>
      <c r="U56" s="35" t="s">
        <v>65</v>
      </c>
      <c r="V56" s="347">
        <v>0</v>
      </c>
      <c r="W56" s="34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1">
        <v>4680115881426</v>
      </c>
      <c r="E57" s="352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2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1">
        <v>4680115881419</v>
      </c>
      <c r="E58" s="352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2"/>
      <c r="S58" s="34"/>
      <c r="T58" s="34"/>
      <c r="U58" s="35" t="s">
        <v>65</v>
      </c>
      <c r="V58" s="347">
        <v>0</v>
      </c>
      <c r="W58" s="34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1">
        <v>4680115881525</v>
      </c>
      <c r="E59" s="352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1" t="s">
        <v>114</v>
      </c>
      <c r="O59" s="359"/>
      <c r="P59" s="359"/>
      <c r="Q59" s="359"/>
      <c r="R59" s="352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0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49">
        <f>IFERROR(V56/H56,"0")+IFERROR(V57/H57,"0")+IFERROR(V58/H58,"0")+IFERROR(V59/H59,"0")</f>
        <v>0</v>
      </c>
      <c r="W60" s="349">
        <f>IFERROR(W56/H56,"0")+IFERROR(W57/H57,"0")+IFERROR(W58/H58,"0")+IFERROR(W59/H59,"0")</f>
        <v>0</v>
      </c>
      <c r="X60" s="349">
        <f>IFERROR(IF(X56="",0,X56),"0")+IFERROR(IF(X57="",0,X57),"0")+IFERROR(IF(X58="",0,X58),"0")+IFERROR(IF(X59="",0,X59),"0")</f>
        <v>0</v>
      </c>
      <c r="Y60" s="350"/>
      <c r="Z60" s="350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2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49">
        <f>IFERROR(SUM(V56:V59),"0")</f>
        <v>0</v>
      </c>
      <c r="W61" s="349">
        <f>IFERROR(SUM(W56:W59),"0")</f>
        <v>0</v>
      </c>
      <c r="X61" s="37"/>
      <c r="Y61" s="350"/>
      <c r="Z61" s="350"/>
    </row>
    <row r="62" spans="1:53" ht="16.5" customHeight="1" x14ac:dyDescent="0.25">
      <c r="A62" s="383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customHeight="1" x14ac:dyDescent="0.25">
      <c r="A63" s="37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1">
        <v>4607091382945</v>
      </c>
      <c r="E64" s="352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2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1">
        <v>4607091385670</v>
      </c>
      <c r="E65" s="352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2"/>
      <c r="S65" s="34"/>
      <c r="T65" s="34"/>
      <c r="U65" s="35" t="s">
        <v>65</v>
      </c>
      <c r="V65" s="347">
        <v>80</v>
      </c>
      <c r="W65" s="348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1">
        <v>4607091385670</v>
      </c>
      <c r="E66" s="352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2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1">
        <v>4680115883956</v>
      </c>
      <c r="E67" s="352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2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1">
        <v>4680115881327</v>
      </c>
      <c r="E68" s="352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2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1">
        <v>4680115882133</v>
      </c>
      <c r="E69" s="352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2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1">
        <v>4680115882133</v>
      </c>
      <c r="E70" s="352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2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1">
        <v>4607091382952</v>
      </c>
      <c r="E71" s="352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2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1">
        <v>4680115882539</v>
      </c>
      <c r="E72" s="352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2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1">
        <v>4607091385687</v>
      </c>
      <c r="E73" s="352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2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1">
        <v>4607091384604</v>
      </c>
      <c r="E74" s="352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2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1">
        <v>4680115880283</v>
      </c>
      <c r="E75" s="352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2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1">
        <v>4680115883949</v>
      </c>
      <c r="E76" s="352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2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1">
        <v>4680115881518</v>
      </c>
      <c r="E77" s="352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2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1">
        <v>4680115881303</v>
      </c>
      <c r="E78" s="352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2"/>
      <c r="S78" s="34"/>
      <c r="T78" s="34"/>
      <c r="U78" s="35" t="s">
        <v>65</v>
      </c>
      <c r="V78" s="347">
        <v>0</v>
      </c>
      <c r="W78" s="348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1">
        <v>4680115882577</v>
      </c>
      <c r="E79" s="352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2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1">
        <v>4680115882577</v>
      </c>
      <c r="E80" s="352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2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1">
        <v>4680115882720</v>
      </c>
      <c r="E81" s="352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2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1">
        <v>4680115880269</v>
      </c>
      <c r="E82" s="352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2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1">
        <v>4680115880429</v>
      </c>
      <c r="E83" s="352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2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1">
        <v>4680115881457</v>
      </c>
      <c r="E84" s="352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2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0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2"/>
      <c r="N85" s="353" t="s">
        <v>66</v>
      </c>
      <c r="O85" s="354"/>
      <c r="P85" s="354"/>
      <c r="Q85" s="354"/>
      <c r="R85" s="354"/>
      <c r="S85" s="354"/>
      <c r="T85" s="355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7.1428571428571432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0.17399999999999999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2"/>
      <c r="N86" s="353" t="s">
        <v>66</v>
      </c>
      <c r="O86" s="354"/>
      <c r="P86" s="354"/>
      <c r="Q86" s="354"/>
      <c r="R86" s="354"/>
      <c r="S86" s="354"/>
      <c r="T86" s="355"/>
      <c r="U86" s="37" t="s">
        <v>65</v>
      </c>
      <c r="V86" s="349">
        <f>IFERROR(SUM(V64:V84),"0")</f>
        <v>80</v>
      </c>
      <c r="W86" s="349">
        <f>IFERROR(SUM(W64:W84),"0")</f>
        <v>89.6</v>
      </c>
      <c r="X86" s="37"/>
      <c r="Y86" s="350"/>
      <c r="Z86" s="350"/>
    </row>
    <row r="87" spans="1:53" ht="14.25" customHeight="1" x14ac:dyDescent="0.25">
      <c r="A87" s="37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1">
        <v>4680115881488</v>
      </c>
      <c r="E88" s="352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2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1">
        <v>4680115882751</v>
      </c>
      <c r="E89" s="352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2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1">
        <v>4680115882775</v>
      </c>
      <c r="E90" s="352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2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1">
        <v>4680115880658</v>
      </c>
      <c r="E91" s="352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2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0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2"/>
      <c r="N92" s="353" t="s">
        <v>66</v>
      </c>
      <c r="O92" s="354"/>
      <c r="P92" s="354"/>
      <c r="Q92" s="354"/>
      <c r="R92" s="354"/>
      <c r="S92" s="354"/>
      <c r="T92" s="355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2"/>
      <c r="N93" s="353" t="s">
        <v>66</v>
      </c>
      <c r="O93" s="354"/>
      <c r="P93" s="354"/>
      <c r="Q93" s="354"/>
      <c r="R93" s="354"/>
      <c r="S93" s="354"/>
      <c r="T93" s="355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customHeight="1" x14ac:dyDescent="0.25">
      <c r="A94" s="37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1">
        <v>4607091387667</v>
      </c>
      <c r="E95" s="352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2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1">
        <v>4607091387636</v>
      </c>
      <c r="E96" s="352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2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1">
        <v>4607091382426</v>
      </c>
      <c r="E97" s="352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2"/>
      <c r="S97" s="34"/>
      <c r="T97" s="34"/>
      <c r="U97" s="35" t="s">
        <v>65</v>
      </c>
      <c r="V97" s="347">
        <v>80</v>
      </c>
      <c r="W97" s="348">
        <f t="shared" si="5"/>
        <v>81</v>
      </c>
      <c r="X97" s="36">
        <f>IFERROR(IF(W97=0,"",ROUNDUP(W97/H97,0)*0.02175),"")</f>
        <v>0.19574999999999998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1">
        <v>4607091386547</v>
      </c>
      <c r="E98" s="352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2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1">
        <v>4607091384734</v>
      </c>
      <c r="E99" s="352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2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1">
        <v>4607091382464</v>
      </c>
      <c r="E100" s="352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2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1">
        <v>4680115883444</v>
      </c>
      <c r="E101" s="352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2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1">
        <v>4680115883444</v>
      </c>
      <c r="E102" s="352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2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0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2"/>
      <c r="N103" s="353" t="s">
        <v>66</v>
      </c>
      <c r="O103" s="354"/>
      <c r="P103" s="354"/>
      <c r="Q103" s="354"/>
      <c r="R103" s="354"/>
      <c r="S103" s="354"/>
      <c r="T103" s="355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8.8888888888888893</v>
      </c>
      <c r="W103" s="349">
        <f>IFERROR(W95/H95,"0")+IFERROR(W96/H96,"0")+IFERROR(W97/H97,"0")+IFERROR(W98/H98,"0")+IFERROR(W99/H99,"0")+IFERROR(W100/H100,"0")+IFERROR(W101/H101,"0")+IFERROR(W102/H102,"0")</f>
        <v>9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0.19574999999999998</v>
      </c>
      <c r="Y103" s="350"/>
      <c r="Z103" s="350"/>
    </row>
    <row r="104" spans="1:53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2"/>
      <c r="N104" s="353" t="s">
        <v>66</v>
      </c>
      <c r="O104" s="354"/>
      <c r="P104" s="354"/>
      <c r="Q104" s="354"/>
      <c r="R104" s="354"/>
      <c r="S104" s="354"/>
      <c r="T104" s="355"/>
      <c r="U104" s="37" t="s">
        <v>65</v>
      </c>
      <c r="V104" s="349">
        <f>IFERROR(SUM(V95:V102),"0")</f>
        <v>80</v>
      </c>
      <c r="W104" s="349">
        <f>IFERROR(SUM(W95:W102),"0")</f>
        <v>81</v>
      </c>
      <c r="X104" s="37"/>
      <c r="Y104" s="350"/>
      <c r="Z104" s="350"/>
    </row>
    <row r="105" spans="1:53" ht="14.25" customHeight="1" x14ac:dyDescent="0.25">
      <c r="A105" s="37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1">
        <v>4607091386967</v>
      </c>
      <c r="E106" s="352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2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1">
        <v>4607091386967</v>
      </c>
      <c r="E107" s="352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2"/>
      <c r="S107" s="34"/>
      <c r="T107" s="34"/>
      <c r="U107" s="35" t="s">
        <v>65</v>
      </c>
      <c r="V107" s="347">
        <v>80</v>
      </c>
      <c r="W107" s="348">
        <f t="shared" si="6"/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1">
        <v>4607091385304</v>
      </c>
      <c r="E108" s="352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2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1">
        <v>4607091386264</v>
      </c>
      <c r="E109" s="352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2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1">
        <v>4607091386264</v>
      </c>
      <c r="E110" s="352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">
        <v>188</v>
      </c>
      <c r="O110" s="359"/>
      <c r="P110" s="359"/>
      <c r="Q110" s="359"/>
      <c r="R110" s="352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4301051477</v>
      </c>
      <c r="D111" s="351">
        <v>4680115882584</v>
      </c>
      <c r="E111" s="352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2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1">
        <v>4680115882584</v>
      </c>
      <c r="E112" s="352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2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1">
        <v>4607091385731</v>
      </c>
      <c r="E113" s="352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2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4301051439</v>
      </c>
      <c r="D114" s="351">
        <v>4680115880214</v>
      </c>
      <c r="E114" s="352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2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4301051438</v>
      </c>
      <c r="D115" s="351">
        <v>4680115880894</v>
      </c>
      <c r="E115" s="352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2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1">
        <v>4607091385427</v>
      </c>
      <c r="E116" s="352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2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4301051480</v>
      </c>
      <c r="D117" s="351">
        <v>4680115882645</v>
      </c>
      <c r="E117" s="352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2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0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2"/>
      <c r="N118" s="353" t="s">
        <v>66</v>
      </c>
      <c r="O118" s="354"/>
      <c r="P118" s="354"/>
      <c r="Q118" s="354"/>
      <c r="R118" s="354"/>
      <c r="S118" s="354"/>
      <c r="T118" s="355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9.5238095238095237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2"/>
      <c r="N119" s="353" t="s">
        <v>66</v>
      </c>
      <c r="O119" s="354"/>
      <c r="P119" s="354"/>
      <c r="Q119" s="354"/>
      <c r="R119" s="354"/>
      <c r="S119" s="354"/>
      <c r="T119" s="355"/>
      <c r="U119" s="37" t="s">
        <v>65</v>
      </c>
      <c r="V119" s="349">
        <f>IFERROR(SUM(V106:V117),"0")</f>
        <v>80</v>
      </c>
      <c r="W119" s="349">
        <f>IFERROR(SUM(W106:W117),"0")</f>
        <v>84</v>
      </c>
      <c r="X119" s="37"/>
      <c r="Y119" s="350"/>
      <c r="Z119" s="350"/>
    </row>
    <row r="120" spans="1:53" ht="14.25" customHeight="1" x14ac:dyDescent="0.25">
      <c r="A120" s="37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customHeight="1" x14ac:dyDescent="0.25">
      <c r="A121" s="54" t="s">
        <v>203</v>
      </c>
      <c r="B121" s="54" t="s">
        <v>204</v>
      </c>
      <c r="C121" s="31">
        <v>4301060296</v>
      </c>
      <c r="D121" s="351">
        <v>4607091383065</v>
      </c>
      <c r="E121" s="352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2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4301060350</v>
      </c>
      <c r="D122" s="351">
        <v>4680115881532</v>
      </c>
      <c r="E122" s="352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2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205</v>
      </c>
      <c r="B123" s="54" t="s">
        <v>207</v>
      </c>
      <c r="C123" s="31">
        <v>4301060366</v>
      </c>
      <c r="D123" s="351">
        <v>4680115881532</v>
      </c>
      <c r="E123" s="352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2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1">
        <v>4680115881532</v>
      </c>
      <c r="E124" s="352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86" t="s">
        <v>209</v>
      </c>
      <c r="O124" s="359"/>
      <c r="P124" s="359"/>
      <c r="Q124" s="359"/>
      <c r="R124" s="352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210</v>
      </c>
      <c r="B125" s="54" t="s">
        <v>211</v>
      </c>
      <c r="C125" s="31">
        <v>4301060356</v>
      </c>
      <c r="D125" s="351">
        <v>4680115882652</v>
      </c>
      <c r="E125" s="352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2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1">
        <v>4680115880238</v>
      </c>
      <c r="E126" s="352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2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214</v>
      </c>
      <c r="B127" s="54" t="s">
        <v>215</v>
      </c>
      <c r="C127" s="31">
        <v>4301060351</v>
      </c>
      <c r="D127" s="351">
        <v>4680115881464</v>
      </c>
      <c r="E127" s="352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2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0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2"/>
      <c r="N128" s="353" t="s">
        <v>66</v>
      </c>
      <c r="O128" s="354"/>
      <c r="P128" s="354"/>
      <c r="Q128" s="354"/>
      <c r="R128" s="354"/>
      <c r="S128" s="354"/>
      <c r="T128" s="355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2"/>
      <c r="N129" s="353" t="s">
        <v>66</v>
      </c>
      <c r="O129" s="354"/>
      <c r="P129" s="354"/>
      <c r="Q129" s="354"/>
      <c r="R129" s="354"/>
      <c r="S129" s="354"/>
      <c r="T129" s="355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customHeight="1" x14ac:dyDescent="0.25">
      <c r="A130" s="383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customHeight="1" x14ac:dyDescent="0.25">
      <c r="A131" s="37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customHeight="1" x14ac:dyDescent="0.25">
      <c r="A132" s="54" t="s">
        <v>217</v>
      </c>
      <c r="B132" s="54" t="s">
        <v>218</v>
      </c>
      <c r="C132" s="31">
        <v>4301051360</v>
      </c>
      <c r="D132" s="351">
        <v>4607091385168</v>
      </c>
      <c r="E132" s="352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2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1">
        <v>4607091385168</v>
      </c>
      <c r="E133" s="352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2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220</v>
      </c>
      <c r="B134" s="54" t="s">
        <v>221</v>
      </c>
      <c r="C134" s="31">
        <v>4301051362</v>
      </c>
      <c r="D134" s="351">
        <v>4607091383256</v>
      </c>
      <c r="E134" s="352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2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1">
        <v>4607091385748</v>
      </c>
      <c r="E135" s="352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2"/>
      <c r="S135" s="34"/>
      <c r="T135" s="34"/>
      <c r="U135" s="35" t="s">
        <v>65</v>
      </c>
      <c r="V135" s="347">
        <v>0</v>
      </c>
      <c r="W135" s="348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60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2"/>
      <c r="N136" s="353" t="s">
        <v>66</v>
      </c>
      <c r="O136" s="354"/>
      <c r="P136" s="354"/>
      <c r="Q136" s="354"/>
      <c r="R136" s="354"/>
      <c r="S136" s="354"/>
      <c r="T136" s="355"/>
      <c r="U136" s="37" t="s">
        <v>67</v>
      </c>
      <c r="V136" s="349">
        <f>IFERROR(V132/H132,"0")+IFERROR(V133/H133,"0")+IFERROR(V134/H134,"0")+IFERROR(V135/H135,"0")</f>
        <v>0</v>
      </c>
      <c r="W136" s="349">
        <f>IFERROR(W132/H132,"0")+IFERROR(W133/H133,"0")+IFERROR(W134/H134,"0")+IFERROR(W135/H135,"0")</f>
        <v>0</v>
      </c>
      <c r="X136" s="349">
        <f>IFERROR(IF(X132="",0,X132),"0")+IFERROR(IF(X133="",0,X133),"0")+IFERROR(IF(X134="",0,X134),"0")+IFERROR(IF(X135="",0,X135),"0")</f>
        <v>0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2"/>
      <c r="N137" s="353" t="s">
        <v>66</v>
      </c>
      <c r="O137" s="354"/>
      <c r="P137" s="354"/>
      <c r="Q137" s="354"/>
      <c r="R137" s="354"/>
      <c r="S137" s="354"/>
      <c r="T137" s="355"/>
      <c r="U137" s="37" t="s">
        <v>65</v>
      </c>
      <c r="V137" s="349">
        <f>IFERROR(SUM(V132:V135),"0")</f>
        <v>0</v>
      </c>
      <c r="W137" s="349">
        <f>IFERROR(SUM(W132:W135),"0")</f>
        <v>0</v>
      </c>
      <c r="X137" s="37"/>
      <c r="Y137" s="350"/>
      <c r="Z137" s="350"/>
    </row>
    <row r="138" spans="1:53" ht="27.75" customHeight="1" x14ac:dyDescent="0.2">
      <c r="A138" s="480" t="s">
        <v>224</v>
      </c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"/>
      <c r="Z138" s="48"/>
    </row>
    <row r="139" spans="1:53" ht="16.5" customHeight="1" x14ac:dyDescent="0.25">
      <c r="A139" s="383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customHeight="1" x14ac:dyDescent="0.25">
      <c r="A140" s="37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customHeight="1" x14ac:dyDescent="0.25">
      <c r="A141" s="54" t="s">
        <v>226</v>
      </c>
      <c r="B141" s="54" t="s">
        <v>227</v>
      </c>
      <c r="C141" s="31">
        <v>4301011223</v>
      </c>
      <c r="D141" s="351">
        <v>4607091383423</v>
      </c>
      <c r="E141" s="352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2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228</v>
      </c>
      <c r="B142" s="54" t="s">
        <v>229</v>
      </c>
      <c r="C142" s="31">
        <v>4301011338</v>
      </c>
      <c r="D142" s="351">
        <v>4607091381405</v>
      </c>
      <c r="E142" s="352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2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230</v>
      </c>
      <c r="B143" s="54" t="s">
        <v>231</v>
      </c>
      <c r="C143" s="31">
        <v>4301011333</v>
      </c>
      <c r="D143" s="351">
        <v>4607091386516</v>
      </c>
      <c r="E143" s="352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2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0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2"/>
      <c r="N144" s="353" t="s">
        <v>66</v>
      </c>
      <c r="O144" s="354"/>
      <c r="P144" s="354"/>
      <c r="Q144" s="354"/>
      <c r="R144" s="354"/>
      <c r="S144" s="354"/>
      <c r="T144" s="355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2"/>
      <c r="N145" s="353" t="s">
        <v>66</v>
      </c>
      <c r="O145" s="354"/>
      <c r="P145" s="354"/>
      <c r="Q145" s="354"/>
      <c r="R145" s="354"/>
      <c r="S145" s="354"/>
      <c r="T145" s="355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customHeight="1" x14ac:dyDescent="0.25">
      <c r="A146" s="383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customHeight="1" x14ac:dyDescent="0.25">
      <c r="A147" s="37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1">
        <v>4680115880993</v>
      </c>
      <c r="E148" s="352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2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1">
        <v>4680115881761</v>
      </c>
      <c r="E149" s="352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2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1">
        <v>4680115881563</v>
      </c>
      <c r="E150" s="352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2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1">
        <v>4680115880986</v>
      </c>
      <c r="E151" s="352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2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4301031190</v>
      </c>
      <c r="D152" s="351">
        <v>4680115880207</v>
      </c>
      <c r="E152" s="352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2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1">
        <v>4680115881785</v>
      </c>
      <c r="E153" s="352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2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1">
        <v>4680115881679</v>
      </c>
      <c r="E154" s="352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2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4301031158</v>
      </c>
      <c r="D155" s="351">
        <v>4680115880191</v>
      </c>
      <c r="E155" s="352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2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249</v>
      </c>
      <c r="B156" s="54" t="s">
        <v>250</v>
      </c>
      <c r="C156" s="31">
        <v>4301031245</v>
      </c>
      <c r="D156" s="351">
        <v>4680115883963</v>
      </c>
      <c r="E156" s="352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2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0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2"/>
      <c r="N157" s="353" t="s">
        <v>66</v>
      </c>
      <c r="O157" s="354"/>
      <c r="P157" s="354"/>
      <c r="Q157" s="354"/>
      <c r="R157" s="354"/>
      <c r="S157" s="354"/>
      <c r="T157" s="355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0</v>
      </c>
      <c r="W157" s="349">
        <f>IFERROR(W148/H148,"0")+IFERROR(W149/H149,"0")+IFERROR(W150/H150,"0")+IFERROR(W151/H151,"0")+IFERROR(W152/H152,"0")+IFERROR(W153/H153,"0")+IFERROR(W154/H154,"0")+IFERROR(W155/H155,"0")+IFERROR(W156/H156,"0")</f>
        <v>0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0"/>
      <c r="Z157" s="350"/>
    </row>
    <row r="158" spans="1:53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53" t="s">
        <v>66</v>
      </c>
      <c r="O158" s="354"/>
      <c r="P158" s="354"/>
      <c r="Q158" s="354"/>
      <c r="R158" s="354"/>
      <c r="S158" s="354"/>
      <c r="T158" s="355"/>
      <c r="U158" s="37" t="s">
        <v>65</v>
      </c>
      <c r="V158" s="349">
        <f>IFERROR(SUM(V148:V156),"0")</f>
        <v>0</v>
      </c>
      <c r="W158" s="349">
        <f>IFERROR(SUM(W148:W156),"0")</f>
        <v>0</v>
      </c>
      <c r="X158" s="37"/>
      <c r="Y158" s="350"/>
      <c r="Z158" s="350"/>
    </row>
    <row r="159" spans="1:53" ht="16.5" customHeight="1" x14ac:dyDescent="0.25">
      <c r="A159" s="383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customHeight="1" x14ac:dyDescent="0.25">
      <c r="A160" s="37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customHeight="1" x14ac:dyDescent="0.25">
      <c r="A161" s="54" t="s">
        <v>252</v>
      </c>
      <c r="B161" s="54" t="s">
        <v>253</v>
      </c>
      <c r="C161" s="31">
        <v>4301011450</v>
      </c>
      <c r="D161" s="351">
        <v>4680115881402</v>
      </c>
      <c r="E161" s="352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2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254</v>
      </c>
      <c r="B162" s="54" t="s">
        <v>255</v>
      </c>
      <c r="C162" s="31">
        <v>4301011454</v>
      </c>
      <c r="D162" s="351">
        <v>4680115881396</v>
      </c>
      <c r="E162" s="352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2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53" t="s">
        <v>66</v>
      </c>
      <c r="O163" s="354"/>
      <c r="P163" s="354"/>
      <c r="Q163" s="354"/>
      <c r="R163" s="354"/>
      <c r="S163" s="354"/>
      <c r="T163" s="355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53" t="s">
        <v>66</v>
      </c>
      <c r="O164" s="354"/>
      <c r="P164" s="354"/>
      <c r="Q164" s="354"/>
      <c r="R164" s="354"/>
      <c r="S164" s="354"/>
      <c r="T164" s="355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customHeight="1" x14ac:dyDescent="0.25">
      <c r="A165" s="37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customHeight="1" x14ac:dyDescent="0.25">
      <c r="A166" s="54" t="s">
        <v>256</v>
      </c>
      <c r="B166" s="54" t="s">
        <v>257</v>
      </c>
      <c r="C166" s="31">
        <v>4301020262</v>
      </c>
      <c r="D166" s="351">
        <v>4680115882935</v>
      </c>
      <c r="E166" s="352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2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258</v>
      </c>
      <c r="B167" s="54" t="s">
        <v>259</v>
      </c>
      <c r="C167" s="31">
        <v>4301020220</v>
      </c>
      <c r="D167" s="351">
        <v>4680115880764</v>
      </c>
      <c r="E167" s="352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2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0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2"/>
      <c r="N168" s="353" t="s">
        <v>66</v>
      </c>
      <c r="O168" s="354"/>
      <c r="P168" s="354"/>
      <c r="Q168" s="354"/>
      <c r="R168" s="354"/>
      <c r="S168" s="354"/>
      <c r="T168" s="355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2"/>
      <c r="N169" s="353" t="s">
        <v>66</v>
      </c>
      <c r="O169" s="354"/>
      <c r="P169" s="354"/>
      <c r="Q169" s="354"/>
      <c r="R169" s="354"/>
      <c r="S169" s="354"/>
      <c r="T169" s="355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customHeight="1" x14ac:dyDescent="0.25">
      <c r="A170" s="37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1">
        <v>4680115882683</v>
      </c>
      <c r="E171" s="352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2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1">
        <v>4680115882690</v>
      </c>
      <c r="E172" s="352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2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1">
        <v>4680115882669</v>
      </c>
      <c r="E173" s="352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2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1">
        <v>4680115882676</v>
      </c>
      <c r="E174" s="352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2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60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2"/>
      <c r="N175" s="353" t="s">
        <v>66</v>
      </c>
      <c r="O175" s="354"/>
      <c r="P175" s="354"/>
      <c r="Q175" s="354"/>
      <c r="R175" s="354"/>
      <c r="S175" s="354"/>
      <c r="T175" s="355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2"/>
      <c r="N176" s="353" t="s">
        <v>66</v>
      </c>
      <c r="O176" s="354"/>
      <c r="P176" s="354"/>
      <c r="Q176" s="354"/>
      <c r="R176" s="354"/>
      <c r="S176" s="354"/>
      <c r="T176" s="355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customHeight="1" x14ac:dyDescent="0.25">
      <c r="A177" s="37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customHeight="1" x14ac:dyDescent="0.25">
      <c r="A178" s="54" t="s">
        <v>268</v>
      </c>
      <c r="B178" s="54" t="s">
        <v>269</v>
      </c>
      <c r="C178" s="31">
        <v>4301051409</v>
      </c>
      <c r="D178" s="351">
        <v>4680115881556</v>
      </c>
      <c r="E178" s="352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2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1">
        <v>4680115880573</v>
      </c>
      <c r="E179" s="352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2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272</v>
      </c>
      <c r="B180" s="54" t="s">
        <v>273</v>
      </c>
      <c r="C180" s="31">
        <v>4301051408</v>
      </c>
      <c r="D180" s="351">
        <v>4680115881594</v>
      </c>
      <c r="E180" s="352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2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4301051505</v>
      </c>
      <c r="D181" s="351">
        <v>4680115881587</v>
      </c>
      <c r="E181" s="352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2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276</v>
      </c>
      <c r="B182" s="54" t="s">
        <v>277</v>
      </c>
      <c r="C182" s="31">
        <v>4301051380</v>
      </c>
      <c r="D182" s="351">
        <v>4680115880962</v>
      </c>
      <c r="E182" s="352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2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278</v>
      </c>
      <c r="B183" s="54" t="s">
        <v>279</v>
      </c>
      <c r="C183" s="31">
        <v>4301051411</v>
      </c>
      <c r="D183" s="351">
        <v>4680115881617</v>
      </c>
      <c r="E183" s="352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2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1">
        <v>4680115881228</v>
      </c>
      <c r="E184" s="352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2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4301051506</v>
      </c>
      <c r="D185" s="351">
        <v>4680115881037</v>
      </c>
      <c r="E185" s="352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2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1">
        <v>4680115881211</v>
      </c>
      <c r="E186" s="352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2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4301051378</v>
      </c>
      <c r="D187" s="351">
        <v>4680115881020</v>
      </c>
      <c r="E187" s="352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2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1">
        <v>4680115882195</v>
      </c>
      <c r="E188" s="352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2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4301051479</v>
      </c>
      <c r="D189" s="351">
        <v>4680115882607</v>
      </c>
      <c r="E189" s="352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2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1">
        <v>4680115880092</v>
      </c>
      <c r="E190" s="352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2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1">
        <v>4680115880221</v>
      </c>
      <c r="E191" s="352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2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296</v>
      </c>
      <c r="B192" s="54" t="s">
        <v>297</v>
      </c>
      <c r="C192" s="31">
        <v>4301051523</v>
      </c>
      <c r="D192" s="351">
        <v>4680115882942</v>
      </c>
      <c r="E192" s="352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2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1">
        <v>4680115880504</v>
      </c>
      <c r="E193" s="352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2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1">
        <v>4680115882164</v>
      </c>
      <c r="E194" s="352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2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60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2"/>
      <c r="N195" s="353" t="s">
        <v>66</v>
      </c>
      <c r="O195" s="354"/>
      <c r="P195" s="354"/>
      <c r="Q195" s="354"/>
      <c r="R195" s="354"/>
      <c r="S195" s="354"/>
      <c r="T195" s="355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2"/>
      <c r="N196" s="353" t="s">
        <v>66</v>
      </c>
      <c r="O196" s="354"/>
      <c r="P196" s="354"/>
      <c r="Q196" s="354"/>
      <c r="R196" s="354"/>
      <c r="S196" s="354"/>
      <c r="T196" s="355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customHeight="1" x14ac:dyDescent="0.25">
      <c r="A197" s="37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customHeight="1" x14ac:dyDescent="0.25">
      <c r="A198" s="54" t="s">
        <v>302</v>
      </c>
      <c r="B198" s="54" t="s">
        <v>303</v>
      </c>
      <c r="C198" s="31">
        <v>4301060360</v>
      </c>
      <c r="D198" s="351">
        <v>4680115882874</v>
      </c>
      <c r="E198" s="352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2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304</v>
      </c>
      <c r="B199" s="54" t="s">
        <v>305</v>
      </c>
      <c r="C199" s="31">
        <v>4301060359</v>
      </c>
      <c r="D199" s="351">
        <v>4680115884434</v>
      </c>
      <c r="E199" s="352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2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1">
        <v>4680115880801</v>
      </c>
      <c r="E200" s="352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2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1">
        <v>4680115880818</v>
      </c>
      <c r="E201" s="352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2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60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2"/>
      <c r="N202" s="353" t="s">
        <v>66</v>
      </c>
      <c r="O202" s="354"/>
      <c r="P202" s="354"/>
      <c r="Q202" s="354"/>
      <c r="R202" s="354"/>
      <c r="S202" s="354"/>
      <c r="T202" s="355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2"/>
      <c r="N203" s="353" t="s">
        <v>66</v>
      </c>
      <c r="O203" s="354"/>
      <c r="P203" s="354"/>
      <c r="Q203" s="354"/>
      <c r="R203" s="354"/>
      <c r="S203" s="354"/>
      <c r="T203" s="355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customHeight="1" x14ac:dyDescent="0.25">
      <c r="A204" s="383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customHeight="1" x14ac:dyDescent="0.25">
      <c r="A205" s="37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customHeight="1" x14ac:dyDescent="0.25">
      <c r="A206" s="54" t="s">
        <v>311</v>
      </c>
      <c r="B206" s="54" t="s">
        <v>312</v>
      </c>
      <c r="C206" s="31">
        <v>4301011717</v>
      </c>
      <c r="D206" s="351">
        <v>4680115884274</v>
      </c>
      <c r="E206" s="352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7" t="s">
        <v>313</v>
      </c>
      <c r="O206" s="359"/>
      <c r="P206" s="359"/>
      <c r="Q206" s="359"/>
      <c r="R206" s="352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314</v>
      </c>
      <c r="B207" s="54" t="s">
        <v>315</v>
      </c>
      <c r="C207" s="31">
        <v>4301011719</v>
      </c>
      <c r="D207" s="351">
        <v>4680115884298</v>
      </c>
      <c r="E207" s="352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1" t="s">
        <v>316</v>
      </c>
      <c r="O207" s="359"/>
      <c r="P207" s="359"/>
      <c r="Q207" s="359"/>
      <c r="R207" s="352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4301011733</v>
      </c>
      <c r="D208" s="351">
        <v>4680115884250</v>
      </c>
      <c r="E208" s="352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0" t="s">
        <v>319</v>
      </c>
      <c r="O208" s="359"/>
      <c r="P208" s="359"/>
      <c r="Q208" s="359"/>
      <c r="R208" s="352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4301011718</v>
      </c>
      <c r="D209" s="351">
        <v>4680115884281</v>
      </c>
      <c r="E209" s="352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3" t="s">
        <v>322</v>
      </c>
      <c r="O209" s="359"/>
      <c r="P209" s="359"/>
      <c r="Q209" s="359"/>
      <c r="R209" s="352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4301011720</v>
      </c>
      <c r="D210" s="351">
        <v>4680115884199</v>
      </c>
      <c r="E210" s="352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59" t="s">
        <v>325</v>
      </c>
      <c r="O210" s="359"/>
      <c r="P210" s="359"/>
      <c r="Q210" s="359"/>
      <c r="R210" s="352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1">
        <v>4680115884267</v>
      </c>
      <c r="E211" s="352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0" t="s">
        <v>328</v>
      </c>
      <c r="O211" s="359"/>
      <c r="P211" s="359"/>
      <c r="Q211" s="359"/>
      <c r="R211" s="352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60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53" t="s">
        <v>66</v>
      </c>
      <c r="O212" s="354"/>
      <c r="P212" s="354"/>
      <c r="Q212" s="354"/>
      <c r="R212" s="354"/>
      <c r="S212" s="354"/>
      <c r="T212" s="355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2"/>
      <c r="N213" s="353" t="s">
        <v>66</v>
      </c>
      <c r="O213" s="354"/>
      <c r="P213" s="354"/>
      <c r="Q213" s="354"/>
      <c r="R213" s="354"/>
      <c r="S213" s="354"/>
      <c r="T213" s="355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customHeight="1" x14ac:dyDescent="0.25">
      <c r="A214" s="37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1">
        <v>4607091389845</v>
      </c>
      <c r="E215" s="352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2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60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2"/>
      <c r="N216" s="353" t="s">
        <v>66</v>
      </c>
      <c r="O216" s="354"/>
      <c r="P216" s="354"/>
      <c r="Q216" s="354"/>
      <c r="R216" s="354"/>
      <c r="S216" s="354"/>
      <c r="T216" s="355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2"/>
      <c r="N217" s="353" t="s">
        <v>66</v>
      </c>
      <c r="O217" s="354"/>
      <c r="P217" s="354"/>
      <c r="Q217" s="354"/>
      <c r="R217" s="354"/>
      <c r="S217" s="354"/>
      <c r="T217" s="355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customHeight="1" x14ac:dyDescent="0.25">
      <c r="A218" s="383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customHeight="1" x14ac:dyDescent="0.25">
      <c r="A219" s="37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customHeight="1" x14ac:dyDescent="0.25">
      <c r="A220" s="54" t="s">
        <v>332</v>
      </c>
      <c r="B220" s="54" t="s">
        <v>333</v>
      </c>
      <c r="C220" s="31">
        <v>4301011826</v>
      </c>
      <c r="D220" s="351">
        <v>4680115884137</v>
      </c>
      <c r="E220" s="352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6" t="s">
        <v>334</v>
      </c>
      <c r="O220" s="359"/>
      <c r="P220" s="359"/>
      <c r="Q220" s="359"/>
      <c r="R220" s="352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335</v>
      </c>
      <c r="B221" s="54" t="s">
        <v>336</v>
      </c>
      <c r="C221" s="31">
        <v>4301011724</v>
      </c>
      <c r="D221" s="351">
        <v>4680115884236</v>
      </c>
      <c r="E221" s="352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3" t="s">
        <v>337</v>
      </c>
      <c r="O221" s="359"/>
      <c r="P221" s="359"/>
      <c r="Q221" s="359"/>
      <c r="R221" s="352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1">
        <v>4680115884175</v>
      </c>
      <c r="E222" s="352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1" t="s">
        <v>340</v>
      </c>
      <c r="O222" s="359"/>
      <c r="P222" s="359"/>
      <c r="Q222" s="359"/>
      <c r="R222" s="352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4301011824</v>
      </c>
      <c r="D223" s="351">
        <v>4680115884144</v>
      </c>
      <c r="E223" s="352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343</v>
      </c>
      <c r="O223" s="359"/>
      <c r="P223" s="359"/>
      <c r="Q223" s="359"/>
      <c r="R223" s="352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4301011726</v>
      </c>
      <c r="D224" s="351">
        <v>4680115884182</v>
      </c>
      <c r="E224" s="352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5" t="s">
        <v>346</v>
      </c>
      <c r="O224" s="359"/>
      <c r="P224" s="359"/>
      <c r="Q224" s="359"/>
      <c r="R224" s="352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1">
        <v>4680115884205</v>
      </c>
      <c r="E225" s="352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2" t="s">
        <v>349</v>
      </c>
      <c r="O225" s="359"/>
      <c r="P225" s="359"/>
      <c r="Q225" s="359"/>
      <c r="R225" s="352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0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2"/>
      <c r="N226" s="353" t="s">
        <v>66</v>
      </c>
      <c r="O226" s="354"/>
      <c r="P226" s="354"/>
      <c r="Q226" s="354"/>
      <c r="R226" s="354"/>
      <c r="S226" s="354"/>
      <c r="T226" s="355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2"/>
      <c r="N227" s="353" t="s">
        <v>66</v>
      </c>
      <c r="O227" s="354"/>
      <c r="P227" s="354"/>
      <c r="Q227" s="354"/>
      <c r="R227" s="354"/>
      <c r="S227" s="354"/>
      <c r="T227" s="355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customHeight="1" x14ac:dyDescent="0.25">
      <c r="A228" s="383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customHeight="1" x14ac:dyDescent="0.25">
      <c r="A229" s="37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customHeight="1" x14ac:dyDescent="0.25">
      <c r="A230" s="54" t="s">
        <v>351</v>
      </c>
      <c r="B230" s="54" t="s">
        <v>352</v>
      </c>
      <c r="C230" s="31">
        <v>4301011346</v>
      </c>
      <c r="D230" s="351">
        <v>4607091387445</v>
      </c>
      <c r="E230" s="352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2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4301011362</v>
      </c>
      <c r="D231" s="351">
        <v>4607091386004</v>
      </c>
      <c r="E231" s="352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2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1">
        <v>4607091386004</v>
      </c>
      <c r="E232" s="352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2"/>
      <c r="S232" s="34"/>
      <c r="T232" s="34"/>
      <c r="U232" s="35" t="s">
        <v>65</v>
      </c>
      <c r="V232" s="347">
        <v>80</v>
      </c>
      <c r="W232" s="348">
        <f t="shared" si="13"/>
        <v>86.4</v>
      </c>
      <c r="X232" s="36">
        <f>IFERROR(IF(W232=0,"",ROUNDUP(W232/H232,0)*0.02175),"")</f>
        <v>0.17399999999999999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4301011347</v>
      </c>
      <c r="D233" s="351">
        <v>4607091386073</v>
      </c>
      <c r="E233" s="352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2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4301011395</v>
      </c>
      <c r="D234" s="351">
        <v>4607091387322</v>
      </c>
      <c r="E234" s="352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2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4301010928</v>
      </c>
      <c r="D235" s="351">
        <v>4607091387322</v>
      </c>
      <c r="E235" s="352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2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1">
        <v>4607091387377</v>
      </c>
      <c r="E236" s="352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2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363</v>
      </c>
      <c r="B237" s="54" t="s">
        <v>364</v>
      </c>
      <c r="C237" s="31">
        <v>4301010945</v>
      </c>
      <c r="D237" s="351">
        <v>4607091387353</v>
      </c>
      <c r="E237" s="352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2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1">
        <v>4607091386011</v>
      </c>
      <c r="E238" s="352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2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367</v>
      </c>
      <c r="B239" s="54" t="s">
        <v>368</v>
      </c>
      <c r="C239" s="31">
        <v>4301011329</v>
      </c>
      <c r="D239" s="351">
        <v>4607091387308</v>
      </c>
      <c r="E239" s="352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2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369</v>
      </c>
      <c r="B240" s="54" t="s">
        <v>370</v>
      </c>
      <c r="C240" s="31">
        <v>4301011049</v>
      </c>
      <c r="D240" s="351">
        <v>4607091387339</v>
      </c>
      <c r="E240" s="352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2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371</v>
      </c>
      <c r="B241" s="54" t="s">
        <v>372</v>
      </c>
      <c r="C241" s="31">
        <v>4301011433</v>
      </c>
      <c r="D241" s="351">
        <v>4680115882638</v>
      </c>
      <c r="E241" s="352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2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373</v>
      </c>
      <c r="B242" s="54" t="s">
        <v>374</v>
      </c>
      <c r="C242" s="31">
        <v>4301011573</v>
      </c>
      <c r="D242" s="351">
        <v>4680115881938</v>
      </c>
      <c r="E242" s="352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2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375</v>
      </c>
      <c r="B243" s="54" t="s">
        <v>376</v>
      </c>
      <c r="C243" s="31">
        <v>4301010944</v>
      </c>
      <c r="D243" s="351">
        <v>4607091387346</v>
      </c>
      <c r="E243" s="352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2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1">
        <v>4607091389807</v>
      </c>
      <c r="E244" s="352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2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53" t="s">
        <v>66</v>
      </c>
      <c r="O245" s="354"/>
      <c r="P245" s="354"/>
      <c r="Q245" s="354"/>
      <c r="R245" s="354"/>
      <c r="S245" s="354"/>
      <c r="T245" s="355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7.4074074074074066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8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0.17399999999999999</v>
      </c>
      <c r="Y245" s="350"/>
      <c r="Z245" s="350"/>
    </row>
    <row r="246" spans="1:53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53" t="s">
        <v>66</v>
      </c>
      <c r="O246" s="354"/>
      <c r="P246" s="354"/>
      <c r="Q246" s="354"/>
      <c r="R246" s="354"/>
      <c r="S246" s="354"/>
      <c r="T246" s="355"/>
      <c r="U246" s="37" t="s">
        <v>65</v>
      </c>
      <c r="V246" s="349">
        <f>IFERROR(SUM(V230:V244),"0")</f>
        <v>80</v>
      </c>
      <c r="W246" s="349">
        <f>IFERROR(SUM(W230:W244),"0")</f>
        <v>86.4</v>
      </c>
      <c r="X246" s="37"/>
      <c r="Y246" s="350"/>
      <c r="Z246" s="350"/>
    </row>
    <row r="247" spans="1:53" ht="14.25" customHeight="1" x14ac:dyDescent="0.25">
      <c r="A247" s="37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customHeight="1" x14ac:dyDescent="0.25">
      <c r="A248" s="54" t="s">
        <v>379</v>
      </c>
      <c r="B248" s="54" t="s">
        <v>380</v>
      </c>
      <c r="C248" s="31">
        <v>4301020254</v>
      </c>
      <c r="D248" s="351">
        <v>4680115881914</v>
      </c>
      <c r="E248" s="352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2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2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2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customHeight="1" x14ac:dyDescent="0.25">
      <c r="A251" s="37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1">
        <v>4607091387193</v>
      </c>
      <c r="E252" s="352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2"/>
      <c r="S252" s="34"/>
      <c r="T252" s="34"/>
      <c r="U252" s="35" t="s">
        <v>65</v>
      </c>
      <c r="V252" s="347">
        <v>20</v>
      </c>
      <c r="W252" s="348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1">
        <v>4607091387230</v>
      </c>
      <c r="E253" s="352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2"/>
      <c r="S253" s="34"/>
      <c r="T253" s="34"/>
      <c r="U253" s="35" t="s">
        <v>65</v>
      </c>
      <c r="V253" s="347">
        <v>70</v>
      </c>
      <c r="W253" s="348">
        <f>IFERROR(IF(V253="",0,CEILING((V253/$H253),1)*$H253),"")</f>
        <v>71.400000000000006</v>
      </c>
      <c r="X253" s="36">
        <f>IFERROR(IF(W253=0,"",ROUNDUP(W253/H253,0)*0.00753),"")</f>
        <v>0.12801000000000001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385</v>
      </c>
      <c r="B254" s="54" t="s">
        <v>386</v>
      </c>
      <c r="C254" s="31">
        <v>4301031152</v>
      </c>
      <c r="D254" s="351">
        <v>4607091387285</v>
      </c>
      <c r="E254" s="352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2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1">
        <v>4680115880481</v>
      </c>
      <c r="E255" s="352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2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0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2"/>
      <c r="N256" s="353" t="s">
        <v>66</v>
      </c>
      <c r="O256" s="354"/>
      <c r="P256" s="354"/>
      <c r="Q256" s="354"/>
      <c r="R256" s="354"/>
      <c r="S256" s="354"/>
      <c r="T256" s="355"/>
      <c r="U256" s="37" t="s">
        <v>67</v>
      </c>
      <c r="V256" s="349">
        <f>IFERROR(V252/H252,"0")+IFERROR(V253/H253,"0")+IFERROR(V254/H254,"0")+IFERROR(V255/H255,"0")</f>
        <v>21.428571428571427</v>
      </c>
      <c r="W256" s="349">
        <f>IFERROR(W252/H252,"0")+IFERROR(W253/H253,"0")+IFERROR(W254/H254,"0")+IFERROR(W255/H255,"0")</f>
        <v>22</v>
      </c>
      <c r="X256" s="349">
        <f>IFERROR(IF(X252="",0,X252),"0")+IFERROR(IF(X253="",0,X253),"0")+IFERROR(IF(X254="",0,X254),"0")+IFERROR(IF(X255="",0,X255),"0")</f>
        <v>0.16566000000000003</v>
      </c>
      <c r="Y256" s="350"/>
      <c r="Z256" s="350"/>
    </row>
    <row r="257" spans="1:53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2"/>
      <c r="N257" s="353" t="s">
        <v>66</v>
      </c>
      <c r="O257" s="354"/>
      <c r="P257" s="354"/>
      <c r="Q257" s="354"/>
      <c r="R257" s="354"/>
      <c r="S257" s="354"/>
      <c r="T257" s="355"/>
      <c r="U257" s="37" t="s">
        <v>65</v>
      </c>
      <c r="V257" s="349">
        <f>IFERROR(SUM(V252:V255),"0")</f>
        <v>90</v>
      </c>
      <c r="W257" s="349">
        <f>IFERROR(SUM(W252:W255),"0")</f>
        <v>92.4</v>
      </c>
      <c r="X257" s="37"/>
      <c r="Y257" s="350"/>
      <c r="Z257" s="350"/>
    </row>
    <row r="258" spans="1:53" ht="14.25" customHeight="1" x14ac:dyDescent="0.25">
      <c r="A258" s="37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1">
        <v>4607091387766</v>
      </c>
      <c r="E259" s="352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2"/>
      <c r="S259" s="34"/>
      <c r="T259" s="34"/>
      <c r="U259" s="35" t="s">
        <v>65</v>
      </c>
      <c r="V259" s="347">
        <v>600</v>
      </c>
      <c r="W259" s="348">
        <f t="shared" ref="W259:W266" si="15">IFERROR(IF(V259="",0,CEILING((V259/$H259),1)*$H259),"")</f>
        <v>600.6</v>
      </c>
      <c r="X259" s="36">
        <f>IFERROR(IF(W259=0,"",ROUNDUP(W259/H259,0)*0.02175),"")</f>
        <v>1.67475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391</v>
      </c>
      <c r="B260" s="54" t="s">
        <v>392</v>
      </c>
      <c r="C260" s="31">
        <v>4301051116</v>
      </c>
      <c r="D260" s="351">
        <v>4607091387957</v>
      </c>
      <c r="E260" s="352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2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393</v>
      </c>
      <c r="B261" s="54" t="s">
        <v>394</v>
      </c>
      <c r="C261" s="31">
        <v>4301051115</v>
      </c>
      <c r="D261" s="351">
        <v>4607091387964</v>
      </c>
      <c r="E261" s="352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2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1">
        <v>4607091381672</v>
      </c>
      <c r="E262" s="352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2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397</v>
      </c>
      <c r="B263" s="54" t="s">
        <v>398</v>
      </c>
      <c r="C263" s="31">
        <v>4301051130</v>
      </c>
      <c r="D263" s="351">
        <v>4607091387537</v>
      </c>
      <c r="E263" s="352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2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399</v>
      </c>
      <c r="B264" s="54" t="s">
        <v>400</v>
      </c>
      <c r="C264" s="31">
        <v>4301051132</v>
      </c>
      <c r="D264" s="351">
        <v>4607091387513</v>
      </c>
      <c r="E264" s="352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2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1">
        <v>4680115880511</v>
      </c>
      <c r="E265" s="352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2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1">
        <v>4680115880412</v>
      </c>
      <c r="E266" s="352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2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0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62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76.92307692307692</v>
      </c>
      <c r="W267" s="349">
        <f>IFERROR(W259/H259,"0")+IFERROR(W260/H260,"0")+IFERROR(W261/H261,"0")+IFERROR(W262/H262,"0")+IFERROR(W263/H263,"0")+IFERROR(W264/H264,"0")+IFERROR(W265/H265,"0")+IFERROR(W266/H266,"0")</f>
        <v>77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1.67475</v>
      </c>
      <c r="Y267" s="350"/>
      <c r="Z267" s="350"/>
    </row>
    <row r="268" spans="1:53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2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9">
        <f>IFERROR(SUM(V259:V266),"0")</f>
        <v>600</v>
      </c>
      <c r="W268" s="349">
        <f>IFERROR(SUM(W259:W266),"0")</f>
        <v>600.6</v>
      </c>
      <c r="X268" s="37"/>
      <c r="Y268" s="350"/>
      <c r="Z268" s="350"/>
    </row>
    <row r="269" spans="1:53" ht="14.25" customHeight="1" x14ac:dyDescent="0.25">
      <c r="A269" s="37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customHeight="1" x14ac:dyDescent="0.25">
      <c r="A270" s="54" t="s">
        <v>405</v>
      </c>
      <c r="B270" s="54" t="s">
        <v>406</v>
      </c>
      <c r="C270" s="31">
        <v>4301060326</v>
      </c>
      <c r="D270" s="351">
        <v>4607091380880</v>
      </c>
      <c r="E270" s="352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2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1">
        <v>4607091384482</v>
      </c>
      <c r="E271" s="352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2"/>
      <c r="S271" s="34"/>
      <c r="T271" s="34"/>
      <c r="U271" s="35" t="s">
        <v>65</v>
      </c>
      <c r="V271" s="347">
        <v>0</v>
      </c>
      <c r="W271" s="348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1">
        <v>4607091380897</v>
      </c>
      <c r="E272" s="352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2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60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2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9">
        <f>IFERROR(V270/H270,"0")+IFERROR(V271/H271,"0")+IFERROR(V272/H272,"0")</f>
        <v>0</v>
      </c>
      <c r="W273" s="349">
        <f>IFERROR(W270/H270,"0")+IFERROR(W271/H271,"0")+IFERROR(W272/H272,"0")</f>
        <v>0</v>
      </c>
      <c r="X273" s="349">
        <f>IFERROR(IF(X270="",0,X270),"0")+IFERROR(IF(X271="",0,X271),"0")+IFERROR(IF(X272="",0,X272),"0")</f>
        <v>0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2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9">
        <f>IFERROR(SUM(V270:V272),"0")</f>
        <v>0</v>
      </c>
      <c r="W274" s="349">
        <f>IFERROR(SUM(W270:W272),"0")</f>
        <v>0</v>
      </c>
      <c r="X274" s="37"/>
      <c r="Y274" s="350"/>
      <c r="Z274" s="350"/>
    </row>
    <row r="275" spans="1:53" ht="14.25" customHeight="1" x14ac:dyDescent="0.25">
      <c r="A275" s="37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customHeight="1" x14ac:dyDescent="0.25">
      <c r="A276" s="54" t="s">
        <v>411</v>
      </c>
      <c r="B276" s="54" t="s">
        <v>412</v>
      </c>
      <c r="C276" s="31">
        <v>4301030232</v>
      </c>
      <c r="D276" s="351">
        <v>4607091388374</v>
      </c>
      <c r="E276" s="352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649" t="s">
        <v>413</v>
      </c>
      <c r="O276" s="359"/>
      <c r="P276" s="359"/>
      <c r="Q276" s="359"/>
      <c r="R276" s="352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1">
        <v>4607091388381</v>
      </c>
      <c r="E277" s="352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4" t="s">
        <v>416</v>
      </c>
      <c r="O277" s="359"/>
      <c r="P277" s="359"/>
      <c r="Q277" s="359"/>
      <c r="R277" s="352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1">
        <v>4607091388404</v>
      </c>
      <c r="E278" s="352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2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60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2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2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customHeight="1" x14ac:dyDescent="0.25">
      <c r="A281" s="37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1">
        <v>4680115881808</v>
      </c>
      <c r="E282" s="352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2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424</v>
      </c>
      <c r="B283" s="54" t="s">
        <v>425</v>
      </c>
      <c r="C283" s="31">
        <v>4301180006</v>
      </c>
      <c r="D283" s="351">
        <v>4680115881822</v>
      </c>
      <c r="E283" s="352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2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1">
        <v>4680115880016</v>
      </c>
      <c r="E284" s="352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2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60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2"/>
      <c r="N285" s="353" t="s">
        <v>66</v>
      </c>
      <c r="O285" s="354"/>
      <c r="P285" s="354"/>
      <c r="Q285" s="354"/>
      <c r="R285" s="354"/>
      <c r="S285" s="354"/>
      <c r="T285" s="355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2"/>
      <c r="N286" s="353" t="s">
        <v>66</v>
      </c>
      <c r="O286" s="354"/>
      <c r="P286" s="354"/>
      <c r="Q286" s="354"/>
      <c r="R286" s="354"/>
      <c r="S286" s="354"/>
      <c r="T286" s="355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customHeight="1" x14ac:dyDescent="0.25">
      <c r="A287" s="383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customHeight="1" x14ac:dyDescent="0.25">
      <c r="A288" s="37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1">
        <v>4607091387421</v>
      </c>
      <c r="E289" s="352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2"/>
      <c r="S289" s="34"/>
      <c r="T289" s="34"/>
      <c r="U289" s="35" t="s">
        <v>65</v>
      </c>
      <c r="V289" s="347">
        <v>50</v>
      </c>
      <c r="W289" s="348">
        <f t="shared" ref="W289:W296" si="16">IFERROR(IF(V289="",0,CEILING((V289/$H289),1)*$H289),"")</f>
        <v>54</v>
      </c>
      <c r="X289" s="36">
        <f>IFERROR(IF(W289=0,"",ROUNDUP(W289/H289,0)*0.02175),"")</f>
        <v>0.10874999999999999</v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429</v>
      </c>
      <c r="B290" s="54" t="s">
        <v>431</v>
      </c>
      <c r="C290" s="31">
        <v>4301011121</v>
      </c>
      <c r="D290" s="351">
        <v>4607091387421</v>
      </c>
      <c r="E290" s="352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2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433</v>
      </c>
      <c r="C291" s="31">
        <v>4301011396</v>
      </c>
      <c r="D291" s="351">
        <v>4607091387452</v>
      </c>
      <c r="E291" s="352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2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4301011322</v>
      </c>
      <c r="D292" s="351">
        <v>4607091387452</v>
      </c>
      <c r="E292" s="352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7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2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432</v>
      </c>
      <c r="B293" s="54" t="s">
        <v>435</v>
      </c>
      <c r="C293" s="31">
        <v>4301011619</v>
      </c>
      <c r="D293" s="351">
        <v>4607091387452</v>
      </c>
      <c r="E293" s="352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2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4301011313</v>
      </c>
      <c r="D294" s="351">
        <v>4607091385984</v>
      </c>
      <c r="E294" s="352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2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4301011316</v>
      </c>
      <c r="D295" s="351">
        <v>4607091387438</v>
      </c>
      <c r="E295" s="352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2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440</v>
      </c>
      <c r="B296" s="54" t="s">
        <v>441</v>
      </c>
      <c r="C296" s="31">
        <v>4301011318</v>
      </c>
      <c r="D296" s="351">
        <v>4607091387469</v>
      </c>
      <c r="E296" s="352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2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2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4.6296296296296298</v>
      </c>
      <c r="W297" s="349">
        <f>IFERROR(W289/H289,"0")+IFERROR(W290/H290,"0")+IFERROR(W291/H291,"0")+IFERROR(W292/H292,"0")+IFERROR(W293/H293,"0")+IFERROR(W294/H294,"0")+IFERROR(W295/H295,"0")+IFERROR(W296/H296,"0")</f>
        <v>5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0.10874999999999999</v>
      </c>
      <c r="Y297" s="350"/>
      <c r="Z297" s="350"/>
    </row>
    <row r="298" spans="1:53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2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9">
        <f>IFERROR(SUM(V289:V296),"0")</f>
        <v>50</v>
      </c>
      <c r="W298" s="349">
        <f>IFERROR(SUM(W289:W296),"0")</f>
        <v>54</v>
      </c>
      <c r="X298" s="37"/>
      <c r="Y298" s="350"/>
      <c r="Z298" s="350"/>
    </row>
    <row r="299" spans="1:53" ht="14.25" customHeight="1" x14ac:dyDescent="0.25">
      <c r="A299" s="37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customHeight="1" x14ac:dyDescent="0.25">
      <c r="A300" s="54" t="s">
        <v>442</v>
      </c>
      <c r="B300" s="54" t="s">
        <v>443</v>
      </c>
      <c r="C300" s="31">
        <v>4301031154</v>
      </c>
      <c r="D300" s="351">
        <v>4607091387292</v>
      </c>
      <c r="E300" s="352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2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444</v>
      </c>
      <c r="B301" s="54" t="s">
        <v>445</v>
      </c>
      <c r="C301" s="31">
        <v>4301031155</v>
      </c>
      <c r="D301" s="351">
        <v>4607091387315</v>
      </c>
      <c r="E301" s="352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2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6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2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2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customHeight="1" x14ac:dyDescent="0.25">
      <c r="A304" s="383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customHeight="1" x14ac:dyDescent="0.25">
      <c r="A305" s="37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1">
        <v>4607091383836</v>
      </c>
      <c r="E306" s="352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2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60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2"/>
      <c r="N307" s="353" t="s">
        <v>66</v>
      </c>
      <c r="O307" s="354"/>
      <c r="P307" s="354"/>
      <c r="Q307" s="354"/>
      <c r="R307" s="354"/>
      <c r="S307" s="354"/>
      <c r="T307" s="355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2"/>
      <c r="N308" s="353" t="s">
        <v>66</v>
      </c>
      <c r="O308" s="354"/>
      <c r="P308" s="354"/>
      <c r="Q308" s="354"/>
      <c r="R308" s="354"/>
      <c r="S308" s="354"/>
      <c r="T308" s="355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customHeight="1" x14ac:dyDescent="0.25">
      <c r="A309" s="37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1">
        <v>4607091387919</v>
      </c>
      <c r="E310" s="352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2"/>
      <c r="S310" s="34"/>
      <c r="T310" s="34"/>
      <c r="U310" s="35" t="s">
        <v>65</v>
      </c>
      <c r="V310" s="347">
        <v>100</v>
      </c>
      <c r="W310" s="348">
        <f>IFERROR(IF(V310="",0,CEILING((V310/$H310),1)*$H310),"")</f>
        <v>105.3</v>
      </c>
      <c r="X310" s="36">
        <f>IFERROR(IF(W310=0,"",ROUNDUP(W310/H310,0)*0.02175),"")</f>
        <v>0.28275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1">
        <v>4680115883604</v>
      </c>
      <c r="E311" s="352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2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1">
        <v>4680115883567</v>
      </c>
      <c r="E312" s="352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2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0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2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9">
        <f>IFERROR(V310/H310,"0")+IFERROR(V311/H311,"0")+IFERROR(V312/H312,"0")</f>
        <v>12.345679012345679</v>
      </c>
      <c r="W313" s="349">
        <f>IFERROR(W310/H310,"0")+IFERROR(W311/H311,"0")+IFERROR(W312/H312,"0")</f>
        <v>13</v>
      </c>
      <c r="X313" s="349">
        <f>IFERROR(IF(X310="",0,X310),"0")+IFERROR(IF(X311="",0,X311),"0")+IFERROR(IF(X312="",0,X312),"0")</f>
        <v>0.28275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9">
        <f>IFERROR(SUM(V310:V312),"0")</f>
        <v>100</v>
      </c>
      <c r="W314" s="349">
        <f>IFERROR(SUM(W310:W312),"0")</f>
        <v>105.3</v>
      </c>
      <c r="X314" s="37"/>
      <c r="Y314" s="350"/>
      <c r="Z314" s="350"/>
    </row>
    <row r="315" spans="1:53" ht="14.25" customHeight="1" x14ac:dyDescent="0.25">
      <c r="A315" s="37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1">
        <v>4607091388831</v>
      </c>
      <c r="E316" s="352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2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60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2"/>
      <c r="N317" s="353" t="s">
        <v>66</v>
      </c>
      <c r="O317" s="354"/>
      <c r="P317" s="354"/>
      <c r="Q317" s="354"/>
      <c r="R317" s="354"/>
      <c r="S317" s="354"/>
      <c r="T317" s="355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53" t="s">
        <v>66</v>
      </c>
      <c r="O318" s="354"/>
      <c r="P318" s="354"/>
      <c r="Q318" s="354"/>
      <c r="R318" s="354"/>
      <c r="S318" s="354"/>
      <c r="T318" s="355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customHeight="1" x14ac:dyDescent="0.25">
      <c r="A319" s="37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1">
        <v>4607091383102</v>
      </c>
      <c r="E320" s="352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2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60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2"/>
      <c r="N321" s="353" t="s">
        <v>66</v>
      </c>
      <c r="O321" s="354"/>
      <c r="P321" s="354"/>
      <c r="Q321" s="354"/>
      <c r="R321" s="354"/>
      <c r="S321" s="354"/>
      <c r="T321" s="355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2"/>
      <c r="N322" s="353" t="s">
        <v>66</v>
      </c>
      <c r="O322" s="354"/>
      <c r="P322" s="354"/>
      <c r="Q322" s="354"/>
      <c r="R322" s="354"/>
      <c r="S322" s="354"/>
      <c r="T322" s="355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customHeight="1" x14ac:dyDescent="0.2">
      <c r="A323" s="480" t="s">
        <v>459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"/>
      <c r="Z323" s="48"/>
    </row>
    <row r="324" spans="1:53" ht="16.5" customHeight="1" x14ac:dyDescent="0.25">
      <c r="A324" s="383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customHeight="1" x14ac:dyDescent="0.25">
      <c r="A325" s="37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customHeight="1" x14ac:dyDescent="0.25">
      <c r="A326" s="54" t="s">
        <v>461</v>
      </c>
      <c r="B326" s="54" t="s">
        <v>462</v>
      </c>
      <c r="C326" s="31">
        <v>4301051292</v>
      </c>
      <c r="D326" s="351">
        <v>4607091383928</v>
      </c>
      <c r="E326" s="352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2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60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2"/>
      <c r="N327" s="353" t="s">
        <v>66</v>
      </c>
      <c r="O327" s="354"/>
      <c r="P327" s="354"/>
      <c r="Q327" s="354"/>
      <c r="R327" s="354"/>
      <c r="S327" s="354"/>
      <c r="T327" s="355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2"/>
      <c r="N328" s="353" t="s">
        <v>66</v>
      </c>
      <c r="O328" s="354"/>
      <c r="P328" s="354"/>
      <c r="Q328" s="354"/>
      <c r="R328" s="354"/>
      <c r="S328" s="354"/>
      <c r="T328" s="355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customHeight="1" x14ac:dyDescent="0.2">
      <c r="A329" s="480" t="s">
        <v>463</v>
      </c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"/>
      <c r="Z329" s="48"/>
    </row>
    <row r="330" spans="1:53" ht="16.5" customHeight="1" x14ac:dyDescent="0.25">
      <c r="A330" s="383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customHeight="1" x14ac:dyDescent="0.25">
      <c r="A331" s="37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customHeight="1" x14ac:dyDescent="0.25">
      <c r="A332" s="54" t="s">
        <v>465</v>
      </c>
      <c r="B332" s="54" t="s">
        <v>466</v>
      </c>
      <c r="C332" s="31">
        <v>4301011239</v>
      </c>
      <c r="D332" s="351">
        <v>4607091383997</v>
      </c>
      <c r="E332" s="352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2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1">
        <v>4607091383997</v>
      </c>
      <c r="E333" s="352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2"/>
      <c r="S333" s="34"/>
      <c r="T333" s="34"/>
      <c r="U333" s="35" t="s">
        <v>65</v>
      </c>
      <c r="V333" s="347">
        <v>400</v>
      </c>
      <c r="W333" s="348">
        <f t="shared" si="17"/>
        <v>405</v>
      </c>
      <c r="X333" s="36">
        <f>IFERROR(IF(W333=0,"",ROUNDUP(W333/H333,0)*0.02175),"")</f>
        <v>0.58724999999999994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469</v>
      </c>
      <c r="C334" s="31">
        <v>4301011240</v>
      </c>
      <c r="D334" s="351">
        <v>4607091384130</v>
      </c>
      <c r="E334" s="352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2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1">
        <v>4607091384130</v>
      </c>
      <c r="E335" s="352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2"/>
      <c r="S335" s="34"/>
      <c r="T335" s="34"/>
      <c r="U335" s="35" t="s">
        <v>65</v>
      </c>
      <c r="V335" s="347">
        <v>180</v>
      </c>
      <c r="W335" s="348">
        <f t="shared" si="17"/>
        <v>180</v>
      </c>
      <c r="X335" s="36">
        <f>IFERROR(IF(W335=0,"",ROUNDUP(W335/H335,0)*0.02175),"")</f>
        <v>0.26100000000000001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4301011238</v>
      </c>
      <c r="D336" s="351">
        <v>4607091384147</v>
      </c>
      <c r="E336" s="352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2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1">
        <v>4607091384147</v>
      </c>
      <c r="E337" s="352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2"/>
      <c r="S337" s="34"/>
      <c r="T337" s="34"/>
      <c r="U337" s="35" t="s">
        <v>65</v>
      </c>
      <c r="V337" s="347">
        <v>150</v>
      </c>
      <c r="W337" s="348">
        <f t="shared" si="17"/>
        <v>150</v>
      </c>
      <c r="X337" s="36">
        <f>IFERROR(IF(W337=0,"",ROUNDUP(W337/H337,0)*0.02175),"")</f>
        <v>0.21749999999999997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1">
        <v>4607091384154</v>
      </c>
      <c r="E338" s="352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2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1">
        <v>4607091384161</v>
      </c>
      <c r="E339" s="352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2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0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2"/>
      <c r="N340" s="353" t="s">
        <v>66</v>
      </c>
      <c r="O340" s="354"/>
      <c r="P340" s="354"/>
      <c r="Q340" s="354"/>
      <c r="R340" s="354"/>
      <c r="S340" s="354"/>
      <c r="T340" s="355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48.666666666666671</v>
      </c>
      <c r="W340" s="349">
        <f>IFERROR(W332/H332,"0")+IFERROR(W333/H333,"0")+IFERROR(W334/H334,"0")+IFERROR(W335/H335,"0")+IFERROR(W336/H336,"0")+IFERROR(W337/H337,"0")+IFERROR(W338/H338,"0")+IFERROR(W339/H339,"0")</f>
        <v>49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1.06575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2"/>
      <c r="N341" s="353" t="s">
        <v>66</v>
      </c>
      <c r="O341" s="354"/>
      <c r="P341" s="354"/>
      <c r="Q341" s="354"/>
      <c r="R341" s="354"/>
      <c r="S341" s="354"/>
      <c r="T341" s="355"/>
      <c r="U341" s="37" t="s">
        <v>65</v>
      </c>
      <c r="V341" s="349">
        <f>IFERROR(SUM(V332:V339),"0")</f>
        <v>730</v>
      </c>
      <c r="W341" s="349">
        <f>IFERROR(SUM(W332:W339),"0")</f>
        <v>735</v>
      </c>
      <c r="X341" s="37"/>
      <c r="Y341" s="350"/>
      <c r="Z341" s="350"/>
    </row>
    <row r="342" spans="1:53" ht="14.25" customHeight="1" x14ac:dyDescent="0.25">
      <c r="A342" s="37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1">
        <v>4607091383980</v>
      </c>
      <c r="E343" s="352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2"/>
      <c r="S343" s="34"/>
      <c r="T343" s="34"/>
      <c r="U343" s="35" t="s">
        <v>65</v>
      </c>
      <c r="V343" s="347">
        <v>700</v>
      </c>
      <c r="W343" s="348">
        <f>IFERROR(IF(V343="",0,CEILING((V343/$H343),1)*$H343),"")</f>
        <v>705</v>
      </c>
      <c r="X343" s="36">
        <f>IFERROR(IF(W343=0,"",ROUNDUP(W343/H343,0)*0.02175),"")</f>
        <v>1.0222499999999999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480</v>
      </c>
      <c r="B344" s="54" t="s">
        <v>481</v>
      </c>
      <c r="C344" s="31">
        <v>4301020270</v>
      </c>
      <c r="D344" s="351">
        <v>4680115883314</v>
      </c>
      <c r="E344" s="352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2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1">
        <v>4607091384178</v>
      </c>
      <c r="E345" s="352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2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53" t="s">
        <v>66</v>
      </c>
      <c r="O346" s="354"/>
      <c r="P346" s="354"/>
      <c r="Q346" s="354"/>
      <c r="R346" s="354"/>
      <c r="S346" s="354"/>
      <c r="T346" s="355"/>
      <c r="U346" s="37" t="s">
        <v>67</v>
      </c>
      <c r="V346" s="349">
        <f>IFERROR(V343/H343,"0")+IFERROR(V344/H344,"0")+IFERROR(V345/H345,"0")</f>
        <v>46.666666666666664</v>
      </c>
      <c r="W346" s="349">
        <f>IFERROR(W343/H343,"0")+IFERROR(W344/H344,"0")+IFERROR(W345/H345,"0")</f>
        <v>47</v>
      </c>
      <c r="X346" s="349">
        <f>IFERROR(IF(X343="",0,X343),"0")+IFERROR(IF(X344="",0,X344),"0")+IFERROR(IF(X345="",0,X345),"0")</f>
        <v>1.0222499999999999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53" t="s">
        <v>66</v>
      </c>
      <c r="O347" s="354"/>
      <c r="P347" s="354"/>
      <c r="Q347" s="354"/>
      <c r="R347" s="354"/>
      <c r="S347" s="354"/>
      <c r="T347" s="355"/>
      <c r="U347" s="37" t="s">
        <v>65</v>
      </c>
      <c r="V347" s="349">
        <f>IFERROR(SUM(V343:V345),"0")</f>
        <v>700</v>
      </c>
      <c r="W347" s="349">
        <f>IFERROR(SUM(W343:W345),"0")</f>
        <v>705</v>
      </c>
      <c r="X347" s="37"/>
      <c r="Y347" s="350"/>
      <c r="Z347" s="350"/>
    </row>
    <row r="348" spans="1:53" ht="14.25" customHeight="1" x14ac:dyDescent="0.25">
      <c r="A348" s="37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customHeight="1" x14ac:dyDescent="0.25">
      <c r="A349" s="54" t="s">
        <v>484</v>
      </c>
      <c r="B349" s="54" t="s">
        <v>485</v>
      </c>
      <c r="C349" s="31">
        <v>4301051560</v>
      </c>
      <c r="D349" s="351">
        <v>4607091383928</v>
      </c>
      <c r="E349" s="352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35" t="s">
        <v>486</v>
      </c>
      <c r="O349" s="359"/>
      <c r="P349" s="359"/>
      <c r="Q349" s="359"/>
      <c r="R349" s="352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1">
        <v>4607091384260</v>
      </c>
      <c r="E350" s="352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2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60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2"/>
      <c r="N351" s="353" t="s">
        <v>66</v>
      </c>
      <c r="O351" s="354"/>
      <c r="P351" s="354"/>
      <c r="Q351" s="354"/>
      <c r="R351" s="354"/>
      <c r="S351" s="354"/>
      <c r="T351" s="355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2"/>
      <c r="N352" s="353" t="s">
        <v>66</v>
      </c>
      <c r="O352" s="354"/>
      <c r="P352" s="354"/>
      <c r="Q352" s="354"/>
      <c r="R352" s="354"/>
      <c r="S352" s="354"/>
      <c r="T352" s="355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customHeight="1" x14ac:dyDescent="0.25">
      <c r="A353" s="37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1">
        <v>4607091384673</v>
      </c>
      <c r="E354" s="352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2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53" t="s">
        <v>66</v>
      </c>
      <c r="O355" s="354"/>
      <c r="P355" s="354"/>
      <c r="Q355" s="354"/>
      <c r="R355" s="354"/>
      <c r="S355" s="354"/>
      <c r="T355" s="355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53" t="s">
        <v>66</v>
      </c>
      <c r="O356" s="354"/>
      <c r="P356" s="354"/>
      <c r="Q356" s="354"/>
      <c r="R356" s="354"/>
      <c r="S356" s="354"/>
      <c r="T356" s="355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customHeight="1" x14ac:dyDescent="0.25">
      <c r="A357" s="383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customHeight="1" x14ac:dyDescent="0.25">
      <c r="A358" s="37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1">
        <v>4607091384185</v>
      </c>
      <c r="E359" s="352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2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494</v>
      </c>
      <c r="B360" s="54" t="s">
        <v>495</v>
      </c>
      <c r="C360" s="31">
        <v>4301011312</v>
      </c>
      <c r="D360" s="351">
        <v>4607091384192</v>
      </c>
      <c r="E360" s="352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2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496</v>
      </c>
      <c r="B361" s="54" t="s">
        <v>497</v>
      </c>
      <c r="C361" s="31">
        <v>4301011483</v>
      </c>
      <c r="D361" s="351">
        <v>4680115881907</v>
      </c>
      <c r="E361" s="352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2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498</v>
      </c>
      <c r="B362" s="54" t="s">
        <v>499</v>
      </c>
      <c r="C362" s="31">
        <v>4301011655</v>
      </c>
      <c r="D362" s="351">
        <v>4680115883925</v>
      </c>
      <c r="E362" s="352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2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500</v>
      </c>
      <c r="B363" s="54" t="s">
        <v>501</v>
      </c>
      <c r="C363" s="31">
        <v>4301011303</v>
      </c>
      <c r="D363" s="351">
        <v>4607091384680</v>
      </c>
      <c r="E363" s="352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2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0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2"/>
      <c r="N364" s="353" t="s">
        <v>66</v>
      </c>
      <c r="O364" s="354"/>
      <c r="P364" s="354"/>
      <c r="Q364" s="354"/>
      <c r="R364" s="354"/>
      <c r="S364" s="354"/>
      <c r="T364" s="355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2"/>
      <c r="N365" s="353" t="s">
        <v>66</v>
      </c>
      <c r="O365" s="354"/>
      <c r="P365" s="354"/>
      <c r="Q365" s="354"/>
      <c r="R365" s="354"/>
      <c r="S365" s="354"/>
      <c r="T365" s="355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customHeight="1" x14ac:dyDescent="0.25">
      <c r="A366" s="37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customHeight="1" x14ac:dyDescent="0.25">
      <c r="A367" s="54" t="s">
        <v>502</v>
      </c>
      <c r="B367" s="54" t="s">
        <v>503</v>
      </c>
      <c r="C367" s="31">
        <v>4301031139</v>
      </c>
      <c r="D367" s="351">
        <v>4607091384802</v>
      </c>
      <c r="E367" s="352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2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504</v>
      </c>
      <c r="B368" s="54" t="s">
        <v>505</v>
      </c>
      <c r="C368" s="31">
        <v>4301031140</v>
      </c>
      <c r="D368" s="351">
        <v>4607091384826</v>
      </c>
      <c r="E368" s="352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2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6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2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2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customHeight="1" x14ac:dyDescent="0.25">
      <c r="A371" s="37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1">
        <v>4607091384246</v>
      </c>
      <c r="E372" s="352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2"/>
      <c r="S372" s="34"/>
      <c r="T372" s="34"/>
      <c r="U372" s="35" t="s">
        <v>65</v>
      </c>
      <c r="V372" s="347">
        <v>50</v>
      </c>
      <c r="W372" s="348">
        <f>IFERROR(IF(V372="",0,CEILING((V372/$H372),1)*$H372),"")</f>
        <v>54.6</v>
      </c>
      <c r="X372" s="36">
        <f>IFERROR(IF(W372=0,"",ROUNDUP(W372/H372,0)*0.02175),"")</f>
        <v>0.15225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508</v>
      </c>
      <c r="B373" s="54" t="s">
        <v>509</v>
      </c>
      <c r="C373" s="31">
        <v>4301051445</v>
      </c>
      <c r="D373" s="351">
        <v>4680115881976</v>
      </c>
      <c r="E373" s="352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2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1">
        <v>4607091384253</v>
      </c>
      <c r="E374" s="352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2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512</v>
      </c>
      <c r="B375" s="54" t="s">
        <v>513</v>
      </c>
      <c r="C375" s="31">
        <v>4301051444</v>
      </c>
      <c r="D375" s="351">
        <v>4680115881969</v>
      </c>
      <c r="E375" s="352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2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0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2"/>
      <c r="N376" s="353" t="s">
        <v>66</v>
      </c>
      <c r="O376" s="354"/>
      <c r="P376" s="354"/>
      <c r="Q376" s="354"/>
      <c r="R376" s="354"/>
      <c r="S376" s="354"/>
      <c r="T376" s="355"/>
      <c r="U376" s="37" t="s">
        <v>67</v>
      </c>
      <c r="V376" s="349">
        <f>IFERROR(V372/H372,"0")+IFERROR(V373/H373,"0")+IFERROR(V374/H374,"0")+IFERROR(V375/H375,"0")</f>
        <v>6.4102564102564106</v>
      </c>
      <c r="W376" s="349">
        <f>IFERROR(W372/H372,"0")+IFERROR(W373/H373,"0")+IFERROR(W374/H374,"0")+IFERROR(W375/H375,"0")</f>
        <v>7</v>
      </c>
      <c r="X376" s="349">
        <f>IFERROR(IF(X372="",0,X372),"0")+IFERROR(IF(X373="",0,X373),"0")+IFERROR(IF(X374="",0,X374),"0")+IFERROR(IF(X375="",0,X375),"0")</f>
        <v>0.15225</v>
      </c>
      <c r="Y376" s="350"/>
      <c r="Z376" s="350"/>
    </row>
    <row r="377" spans="1:53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2"/>
      <c r="N377" s="353" t="s">
        <v>66</v>
      </c>
      <c r="O377" s="354"/>
      <c r="P377" s="354"/>
      <c r="Q377" s="354"/>
      <c r="R377" s="354"/>
      <c r="S377" s="354"/>
      <c r="T377" s="355"/>
      <c r="U377" s="37" t="s">
        <v>65</v>
      </c>
      <c r="V377" s="349">
        <f>IFERROR(SUM(V372:V375),"0")</f>
        <v>50</v>
      </c>
      <c r="W377" s="349">
        <f>IFERROR(SUM(W372:W375),"0")</f>
        <v>54.6</v>
      </c>
      <c r="X377" s="37"/>
      <c r="Y377" s="350"/>
      <c r="Z377" s="350"/>
    </row>
    <row r="378" spans="1:53" ht="14.25" customHeight="1" x14ac:dyDescent="0.25">
      <c r="A378" s="37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customHeight="1" x14ac:dyDescent="0.25">
      <c r="A379" s="54" t="s">
        <v>514</v>
      </c>
      <c r="B379" s="54" t="s">
        <v>515</v>
      </c>
      <c r="C379" s="31">
        <v>4301060322</v>
      </c>
      <c r="D379" s="351">
        <v>4607091389357</v>
      </c>
      <c r="E379" s="352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2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6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2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2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customHeight="1" x14ac:dyDescent="0.2">
      <c r="A382" s="480" t="s">
        <v>516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"/>
      <c r="Z382" s="48"/>
    </row>
    <row r="383" spans="1:53" ht="16.5" customHeight="1" x14ac:dyDescent="0.25">
      <c r="A383" s="383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customHeight="1" x14ac:dyDescent="0.25">
      <c r="A384" s="37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customHeight="1" x14ac:dyDescent="0.25">
      <c r="A385" s="54" t="s">
        <v>518</v>
      </c>
      <c r="B385" s="54" t="s">
        <v>519</v>
      </c>
      <c r="C385" s="31">
        <v>4301011428</v>
      </c>
      <c r="D385" s="351">
        <v>4607091389708</v>
      </c>
      <c r="E385" s="352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2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1">
        <v>4607091389692</v>
      </c>
      <c r="E386" s="352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2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60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2"/>
      <c r="N387" s="353" t="s">
        <v>66</v>
      </c>
      <c r="O387" s="354"/>
      <c r="P387" s="354"/>
      <c r="Q387" s="354"/>
      <c r="R387" s="354"/>
      <c r="S387" s="354"/>
      <c r="T387" s="355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2"/>
      <c r="N388" s="353" t="s">
        <v>66</v>
      </c>
      <c r="O388" s="354"/>
      <c r="P388" s="354"/>
      <c r="Q388" s="354"/>
      <c r="R388" s="354"/>
      <c r="S388" s="354"/>
      <c r="T388" s="355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customHeight="1" x14ac:dyDescent="0.25">
      <c r="A389" s="37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1">
        <v>4607091389753</v>
      </c>
      <c r="E390" s="352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2"/>
      <c r="S390" s="34"/>
      <c r="T390" s="34"/>
      <c r="U390" s="35" t="s">
        <v>65</v>
      </c>
      <c r="V390" s="347">
        <v>12</v>
      </c>
      <c r="W390" s="348">
        <f t="shared" ref="W390:W402" si="18">IFERROR(IF(V390="",0,CEILING((V390/$H390),1)*$H390),"")</f>
        <v>12.600000000000001</v>
      </c>
      <c r="X390" s="36">
        <f>IFERROR(IF(W390=0,"",ROUNDUP(W390/H390,0)*0.00753),"")</f>
        <v>2.2589999999999999E-2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524</v>
      </c>
      <c r="B391" s="54" t="s">
        <v>525</v>
      </c>
      <c r="C391" s="31">
        <v>4301031174</v>
      </c>
      <c r="D391" s="351">
        <v>4607091389760</v>
      </c>
      <c r="E391" s="352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2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1">
        <v>4607091389746</v>
      </c>
      <c r="E392" s="352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2"/>
      <c r="S392" s="34"/>
      <c r="T392" s="34"/>
      <c r="U392" s="35" t="s">
        <v>65</v>
      </c>
      <c r="V392" s="347">
        <v>80</v>
      </c>
      <c r="W392" s="348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1">
        <v>4680115882928</v>
      </c>
      <c r="E393" s="352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2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530</v>
      </c>
      <c r="B394" s="54" t="s">
        <v>531</v>
      </c>
      <c r="C394" s="31">
        <v>4301031257</v>
      </c>
      <c r="D394" s="351">
        <v>4680115883147</v>
      </c>
      <c r="E394" s="352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2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1">
        <v>4607091384338</v>
      </c>
      <c r="E395" s="352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2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534</v>
      </c>
      <c r="B396" s="54" t="s">
        <v>535</v>
      </c>
      <c r="C396" s="31">
        <v>4301031254</v>
      </c>
      <c r="D396" s="351">
        <v>4680115883154</v>
      </c>
      <c r="E396" s="352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2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1">
        <v>4607091389524</v>
      </c>
      <c r="E397" s="352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2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538</v>
      </c>
      <c r="B398" s="54" t="s">
        <v>539</v>
      </c>
      <c r="C398" s="31">
        <v>4301031258</v>
      </c>
      <c r="D398" s="351">
        <v>4680115883161</v>
      </c>
      <c r="E398" s="352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2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540</v>
      </c>
      <c r="B399" s="54" t="s">
        <v>541</v>
      </c>
      <c r="C399" s="31">
        <v>4301031170</v>
      </c>
      <c r="D399" s="351">
        <v>4607091384345</v>
      </c>
      <c r="E399" s="352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2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542</v>
      </c>
      <c r="B400" s="54" t="s">
        <v>543</v>
      </c>
      <c r="C400" s="31">
        <v>4301031256</v>
      </c>
      <c r="D400" s="351">
        <v>4680115883178</v>
      </c>
      <c r="E400" s="352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2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1">
        <v>4607091389531</v>
      </c>
      <c r="E401" s="352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2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546</v>
      </c>
      <c r="B402" s="54" t="s">
        <v>547</v>
      </c>
      <c r="C402" s="31">
        <v>4301031255</v>
      </c>
      <c r="D402" s="351">
        <v>4680115883185</v>
      </c>
      <c r="E402" s="352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2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2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21.904761904761905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23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0.17319000000000001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2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9">
        <f>IFERROR(SUM(V390:V402),"0")</f>
        <v>92</v>
      </c>
      <c r="W404" s="349">
        <f>IFERROR(SUM(W390:W402),"0")</f>
        <v>96.6</v>
      </c>
      <c r="X404" s="37"/>
      <c r="Y404" s="350"/>
      <c r="Z404" s="350"/>
    </row>
    <row r="405" spans="1:53" ht="14.25" customHeight="1" x14ac:dyDescent="0.25">
      <c r="A405" s="37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customHeight="1" x14ac:dyDescent="0.25">
      <c r="A406" s="54" t="s">
        <v>548</v>
      </c>
      <c r="B406" s="54" t="s">
        <v>549</v>
      </c>
      <c r="C406" s="31">
        <v>4301051258</v>
      </c>
      <c r="D406" s="351">
        <v>4607091389685</v>
      </c>
      <c r="E406" s="352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2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550</v>
      </c>
      <c r="B407" s="54" t="s">
        <v>551</v>
      </c>
      <c r="C407" s="31">
        <v>4301051431</v>
      </c>
      <c r="D407" s="351">
        <v>4607091389654</v>
      </c>
      <c r="E407" s="352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2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552</v>
      </c>
      <c r="B408" s="54" t="s">
        <v>553</v>
      </c>
      <c r="C408" s="31">
        <v>4301051284</v>
      </c>
      <c r="D408" s="351">
        <v>4607091384352</v>
      </c>
      <c r="E408" s="352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2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554</v>
      </c>
      <c r="B409" s="54" t="s">
        <v>555</v>
      </c>
      <c r="C409" s="31">
        <v>4301051257</v>
      </c>
      <c r="D409" s="351">
        <v>4607091389661</v>
      </c>
      <c r="E409" s="352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2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60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2"/>
      <c r="N410" s="353" t="s">
        <v>66</v>
      </c>
      <c r="O410" s="354"/>
      <c r="P410" s="354"/>
      <c r="Q410" s="354"/>
      <c r="R410" s="354"/>
      <c r="S410" s="354"/>
      <c r="T410" s="355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53" t="s">
        <v>66</v>
      </c>
      <c r="O411" s="354"/>
      <c r="P411" s="354"/>
      <c r="Q411" s="354"/>
      <c r="R411" s="354"/>
      <c r="S411" s="354"/>
      <c r="T411" s="355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customHeight="1" x14ac:dyDescent="0.25">
      <c r="A412" s="37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customHeight="1" x14ac:dyDescent="0.25">
      <c r="A413" s="54" t="s">
        <v>556</v>
      </c>
      <c r="B413" s="54" t="s">
        <v>557</v>
      </c>
      <c r="C413" s="31">
        <v>4301060352</v>
      </c>
      <c r="D413" s="351">
        <v>4680115881648</v>
      </c>
      <c r="E413" s="352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2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6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2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2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customHeight="1" x14ac:dyDescent="0.25">
      <c r="A416" s="37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1">
        <v>4680115884335</v>
      </c>
      <c r="E417" s="352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6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2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1">
        <v>4680115884342</v>
      </c>
      <c r="E418" s="352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2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1">
        <v>4680115884113</v>
      </c>
      <c r="E419" s="352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2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2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2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customHeight="1" x14ac:dyDescent="0.25">
      <c r="A422" s="383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customHeight="1" x14ac:dyDescent="0.25">
      <c r="A423" s="37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1">
        <v>4607091389388</v>
      </c>
      <c r="E424" s="352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2"/>
      <c r="S424" s="34"/>
      <c r="T424" s="34"/>
      <c r="U424" s="35" t="s">
        <v>65</v>
      </c>
      <c r="V424" s="347">
        <v>30</v>
      </c>
      <c r="W424" s="348">
        <f>IFERROR(IF(V424="",0,CEILING((V424/$H424),1)*$H424),"")</f>
        <v>31.200000000000003</v>
      </c>
      <c r="X424" s="36">
        <f>IFERROR(IF(W424=0,"",ROUNDUP(W424/H424,0)*0.01196),"")</f>
        <v>7.1760000000000004E-2</v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569</v>
      </c>
      <c r="B425" s="54" t="s">
        <v>570</v>
      </c>
      <c r="C425" s="31">
        <v>4301020185</v>
      </c>
      <c r="D425" s="351">
        <v>4607091389364</v>
      </c>
      <c r="E425" s="352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2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0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2"/>
      <c r="N426" s="353" t="s">
        <v>66</v>
      </c>
      <c r="O426" s="354"/>
      <c r="P426" s="354"/>
      <c r="Q426" s="354"/>
      <c r="R426" s="354"/>
      <c r="S426" s="354"/>
      <c r="T426" s="355"/>
      <c r="U426" s="37" t="s">
        <v>67</v>
      </c>
      <c r="V426" s="349">
        <f>IFERROR(V424/H424,"0")+IFERROR(V425/H425,"0")</f>
        <v>5.7692307692307692</v>
      </c>
      <c r="W426" s="349">
        <f>IFERROR(W424/H424,"0")+IFERROR(W425/H425,"0")</f>
        <v>6</v>
      </c>
      <c r="X426" s="349">
        <f>IFERROR(IF(X424="",0,X424),"0")+IFERROR(IF(X425="",0,X425),"0")</f>
        <v>7.1760000000000004E-2</v>
      </c>
      <c r="Y426" s="350"/>
      <c r="Z426" s="350"/>
    </row>
    <row r="427" spans="1:53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53" t="s">
        <v>66</v>
      </c>
      <c r="O427" s="354"/>
      <c r="P427" s="354"/>
      <c r="Q427" s="354"/>
      <c r="R427" s="354"/>
      <c r="S427" s="354"/>
      <c r="T427" s="355"/>
      <c r="U427" s="37" t="s">
        <v>65</v>
      </c>
      <c r="V427" s="349">
        <f>IFERROR(SUM(V424:V425),"0")</f>
        <v>30</v>
      </c>
      <c r="W427" s="349">
        <f>IFERROR(SUM(W424:W425),"0")</f>
        <v>31.200000000000003</v>
      </c>
      <c r="X427" s="37"/>
      <c r="Y427" s="350"/>
      <c r="Z427" s="350"/>
    </row>
    <row r="428" spans="1:53" ht="14.25" customHeight="1" x14ac:dyDescent="0.25">
      <c r="A428" s="37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1">
        <v>4607091389739</v>
      </c>
      <c r="E429" s="352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2"/>
      <c r="S429" s="34"/>
      <c r="T429" s="34"/>
      <c r="U429" s="35" t="s">
        <v>65</v>
      </c>
      <c r="V429" s="347">
        <v>80</v>
      </c>
      <c r="W429" s="348">
        <f t="shared" ref="W429:W435" si="20">IFERROR(IF(V429="",0,CEILING((V429/$H429),1)*$H429),"")</f>
        <v>84</v>
      </c>
      <c r="X429" s="36">
        <f>IFERROR(IF(W429=0,"",ROUNDUP(W429/H429,0)*0.00753),"")</f>
        <v>0.15060000000000001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573</v>
      </c>
      <c r="B430" s="54" t="s">
        <v>574</v>
      </c>
      <c r="C430" s="31">
        <v>4301031247</v>
      </c>
      <c r="D430" s="351">
        <v>4680115883048</v>
      </c>
      <c r="E430" s="352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2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575</v>
      </c>
      <c r="B431" s="54" t="s">
        <v>576</v>
      </c>
      <c r="C431" s="31">
        <v>4301031176</v>
      </c>
      <c r="D431" s="351">
        <v>4607091389425</v>
      </c>
      <c r="E431" s="352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2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577</v>
      </c>
      <c r="B432" s="54" t="s">
        <v>578</v>
      </c>
      <c r="C432" s="31">
        <v>4301031215</v>
      </c>
      <c r="D432" s="351">
        <v>4680115882911</v>
      </c>
      <c r="E432" s="352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2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579</v>
      </c>
      <c r="B433" s="54" t="s">
        <v>580</v>
      </c>
      <c r="C433" s="31">
        <v>4301031167</v>
      </c>
      <c r="D433" s="351">
        <v>4680115880771</v>
      </c>
      <c r="E433" s="352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2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1">
        <v>4607091389500</v>
      </c>
      <c r="E434" s="352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2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583</v>
      </c>
      <c r="B435" s="54" t="s">
        <v>584</v>
      </c>
      <c r="C435" s="31">
        <v>4301031103</v>
      </c>
      <c r="D435" s="351">
        <v>4680115881983</v>
      </c>
      <c r="E435" s="352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2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53" t="s">
        <v>66</v>
      </c>
      <c r="O436" s="354"/>
      <c r="P436" s="354"/>
      <c r="Q436" s="354"/>
      <c r="R436" s="354"/>
      <c r="S436" s="354"/>
      <c r="T436" s="355"/>
      <c r="U436" s="37" t="s">
        <v>67</v>
      </c>
      <c r="V436" s="349">
        <f>IFERROR(V429/H429,"0")+IFERROR(V430/H430,"0")+IFERROR(V431/H431,"0")+IFERROR(V432/H432,"0")+IFERROR(V433/H433,"0")+IFERROR(V434/H434,"0")+IFERROR(V435/H435,"0")</f>
        <v>19.047619047619047</v>
      </c>
      <c r="W436" s="349">
        <f>IFERROR(W429/H429,"0")+IFERROR(W430/H430,"0")+IFERROR(W431/H431,"0")+IFERROR(W432/H432,"0")+IFERROR(W433/H433,"0")+IFERROR(W434/H434,"0")+IFERROR(W435/H435,"0")</f>
        <v>20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0.15060000000000001</v>
      </c>
      <c r="Y436" s="350"/>
      <c r="Z436" s="350"/>
    </row>
    <row r="437" spans="1:53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53" t="s">
        <v>66</v>
      </c>
      <c r="O437" s="354"/>
      <c r="P437" s="354"/>
      <c r="Q437" s="354"/>
      <c r="R437" s="354"/>
      <c r="S437" s="354"/>
      <c r="T437" s="355"/>
      <c r="U437" s="37" t="s">
        <v>65</v>
      </c>
      <c r="V437" s="349">
        <f>IFERROR(SUM(V429:V435),"0")</f>
        <v>80</v>
      </c>
      <c r="W437" s="349">
        <f>IFERROR(SUM(W429:W435),"0")</f>
        <v>84</v>
      </c>
      <c r="X437" s="37"/>
      <c r="Y437" s="350"/>
      <c r="Z437" s="350"/>
    </row>
    <row r="438" spans="1:53" ht="14.25" customHeight="1" x14ac:dyDescent="0.25">
      <c r="A438" s="37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1">
        <v>4680115884090</v>
      </c>
      <c r="E439" s="352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2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53" t="s">
        <v>66</v>
      </c>
      <c r="O440" s="354"/>
      <c r="P440" s="354"/>
      <c r="Q440" s="354"/>
      <c r="R440" s="354"/>
      <c r="S440" s="354"/>
      <c r="T440" s="355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53" t="s">
        <v>66</v>
      </c>
      <c r="O441" s="354"/>
      <c r="P441" s="354"/>
      <c r="Q441" s="354"/>
      <c r="R441" s="354"/>
      <c r="S441" s="354"/>
      <c r="T441" s="355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customHeight="1" x14ac:dyDescent="0.25">
      <c r="A442" s="37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1">
        <v>4680115884564</v>
      </c>
      <c r="E443" s="352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2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60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2"/>
      <c r="N444" s="353" t="s">
        <v>66</v>
      </c>
      <c r="O444" s="354"/>
      <c r="P444" s="354"/>
      <c r="Q444" s="354"/>
      <c r="R444" s="354"/>
      <c r="S444" s="354"/>
      <c r="T444" s="355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2"/>
      <c r="N445" s="353" t="s">
        <v>66</v>
      </c>
      <c r="O445" s="354"/>
      <c r="P445" s="354"/>
      <c r="Q445" s="354"/>
      <c r="R445" s="354"/>
      <c r="S445" s="354"/>
      <c r="T445" s="355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customHeight="1" x14ac:dyDescent="0.2">
      <c r="A446" s="480" t="s">
        <v>590</v>
      </c>
      <c r="B446" s="481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"/>
      <c r="Z446" s="48"/>
    </row>
    <row r="447" spans="1:53" ht="16.5" customHeight="1" x14ac:dyDescent="0.25">
      <c r="A447" s="383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customHeight="1" x14ac:dyDescent="0.25">
      <c r="A448" s="37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1">
        <v>4607091389067</v>
      </c>
      <c r="E449" s="352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08" t="s">
        <v>593</v>
      </c>
      <c r="O449" s="359"/>
      <c r="P449" s="359"/>
      <c r="Q449" s="359"/>
      <c r="R449" s="352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4301011363</v>
      </c>
      <c r="D450" s="351">
        <v>4607091383522</v>
      </c>
      <c r="E450" s="352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2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596</v>
      </c>
      <c r="C451" s="31">
        <v>4301011779</v>
      </c>
      <c r="D451" s="351">
        <v>4607091383522</v>
      </c>
      <c r="E451" s="352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597</v>
      </c>
      <c r="O451" s="359"/>
      <c r="P451" s="359"/>
      <c r="Q451" s="359"/>
      <c r="R451" s="352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1">
        <v>4607091384437</v>
      </c>
      <c r="E452" s="352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19" t="s">
        <v>600</v>
      </c>
      <c r="O452" s="359"/>
      <c r="P452" s="359"/>
      <c r="Q452" s="359"/>
      <c r="R452" s="352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601</v>
      </c>
      <c r="B453" s="54" t="s">
        <v>602</v>
      </c>
      <c r="C453" s="31">
        <v>4301011774</v>
      </c>
      <c r="D453" s="351">
        <v>4680115884502</v>
      </c>
      <c r="E453" s="352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39" t="s">
        <v>603</v>
      </c>
      <c r="O453" s="359"/>
      <c r="P453" s="359"/>
      <c r="Q453" s="359"/>
      <c r="R453" s="352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1">
        <v>4607091389104</v>
      </c>
      <c r="E454" s="352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06" t="s">
        <v>606</v>
      </c>
      <c r="O454" s="359"/>
      <c r="P454" s="359"/>
      <c r="Q454" s="359"/>
      <c r="R454" s="352"/>
      <c r="S454" s="34"/>
      <c r="T454" s="34"/>
      <c r="U454" s="35" t="s">
        <v>65</v>
      </c>
      <c r="V454" s="347">
        <v>30</v>
      </c>
      <c r="W454" s="348">
        <f t="shared" si="21"/>
        <v>31.68</v>
      </c>
      <c r="X454" s="36">
        <f t="shared" si="22"/>
        <v>7.1760000000000004E-2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607</v>
      </c>
      <c r="B455" s="54" t="s">
        <v>608</v>
      </c>
      <c r="C455" s="31">
        <v>4301011799</v>
      </c>
      <c r="D455" s="351">
        <v>4680115884519</v>
      </c>
      <c r="E455" s="352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69" t="s">
        <v>609</v>
      </c>
      <c r="O455" s="359"/>
      <c r="P455" s="359"/>
      <c r="Q455" s="359"/>
      <c r="R455" s="352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1">
        <v>4680115880603</v>
      </c>
      <c r="E456" s="352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0" t="s">
        <v>612</v>
      </c>
      <c r="O456" s="359"/>
      <c r="P456" s="359"/>
      <c r="Q456" s="359"/>
      <c r="R456" s="352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1">
        <v>4607091389999</v>
      </c>
      <c r="E457" s="352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2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615</v>
      </c>
      <c r="C458" s="31">
        <v>4301011775</v>
      </c>
      <c r="D458" s="351">
        <v>4607091389999</v>
      </c>
      <c r="E458" s="352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7" t="s">
        <v>616</v>
      </c>
      <c r="O458" s="359"/>
      <c r="P458" s="359"/>
      <c r="Q458" s="359"/>
      <c r="R458" s="352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617</v>
      </c>
      <c r="B459" s="54" t="s">
        <v>618</v>
      </c>
      <c r="C459" s="31">
        <v>4301011770</v>
      </c>
      <c r="D459" s="351">
        <v>4680115882782</v>
      </c>
      <c r="E459" s="352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88" t="s">
        <v>619</v>
      </c>
      <c r="O459" s="359"/>
      <c r="P459" s="359"/>
      <c r="Q459" s="359"/>
      <c r="R459" s="352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4301011190</v>
      </c>
      <c r="D460" s="351">
        <v>4607091389098</v>
      </c>
      <c r="E460" s="352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2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1">
        <v>4607091389982</v>
      </c>
      <c r="E461" s="352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92" t="s">
        <v>624</v>
      </c>
      <c r="O461" s="359"/>
      <c r="P461" s="359"/>
      <c r="Q461" s="359"/>
      <c r="R461" s="352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0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53" t="s">
        <v>66</v>
      </c>
      <c r="O462" s="354"/>
      <c r="P462" s="354"/>
      <c r="Q462" s="354"/>
      <c r="R462" s="354"/>
      <c r="S462" s="354"/>
      <c r="T462" s="355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5.6818181818181817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6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7.1760000000000004E-2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2"/>
      <c r="N463" s="353" t="s">
        <v>66</v>
      </c>
      <c r="O463" s="354"/>
      <c r="P463" s="354"/>
      <c r="Q463" s="354"/>
      <c r="R463" s="354"/>
      <c r="S463" s="354"/>
      <c r="T463" s="355"/>
      <c r="U463" s="37" t="s">
        <v>65</v>
      </c>
      <c r="V463" s="349">
        <f>IFERROR(SUM(V449:V461),"0")</f>
        <v>30</v>
      </c>
      <c r="W463" s="349">
        <f>IFERROR(SUM(W449:W461),"0")</f>
        <v>31.68</v>
      </c>
      <c r="X463" s="37"/>
      <c r="Y463" s="350"/>
      <c r="Z463" s="350"/>
    </row>
    <row r="464" spans="1:53" ht="14.25" customHeight="1" x14ac:dyDescent="0.25">
      <c r="A464" s="37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1">
        <v>4607091388930</v>
      </c>
      <c r="E465" s="352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2"/>
      <c r="S465" s="34"/>
      <c r="T465" s="34"/>
      <c r="U465" s="35" t="s">
        <v>65</v>
      </c>
      <c r="V465" s="347">
        <v>320</v>
      </c>
      <c r="W465" s="348">
        <f>IFERROR(IF(V465="",0,CEILING((V465/$H465),1)*$H465),"")</f>
        <v>322.08000000000004</v>
      </c>
      <c r="X465" s="36">
        <f>IFERROR(IF(W465=0,"",ROUNDUP(W465/H465,0)*0.01196),"")</f>
        <v>0.72955999999999999</v>
      </c>
      <c r="Y465" s="56"/>
      <c r="Z465" s="57"/>
      <c r="AD465" s="58"/>
      <c r="BA465" s="313" t="s">
        <v>1</v>
      </c>
    </row>
    <row r="466" spans="1:53" ht="16.5" customHeight="1" x14ac:dyDescent="0.25">
      <c r="A466" s="54" t="s">
        <v>627</v>
      </c>
      <c r="B466" s="54" t="s">
        <v>628</v>
      </c>
      <c r="C466" s="31">
        <v>4301020206</v>
      </c>
      <c r="D466" s="351">
        <v>4680115880054</v>
      </c>
      <c r="E466" s="352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2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0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62"/>
      <c r="N467" s="353" t="s">
        <v>66</v>
      </c>
      <c r="O467" s="354"/>
      <c r="P467" s="354"/>
      <c r="Q467" s="354"/>
      <c r="R467" s="354"/>
      <c r="S467" s="354"/>
      <c r="T467" s="355"/>
      <c r="U467" s="37" t="s">
        <v>67</v>
      </c>
      <c r="V467" s="349">
        <f>IFERROR(V465/H465,"0")+IFERROR(V466/H466,"0")</f>
        <v>60.606060606060602</v>
      </c>
      <c r="W467" s="349">
        <f>IFERROR(W465/H465,"0")+IFERROR(W466/H466,"0")</f>
        <v>61.000000000000007</v>
      </c>
      <c r="X467" s="349">
        <f>IFERROR(IF(X465="",0,X465),"0")+IFERROR(IF(X466="",0,X466),"0")</f>
        <v>0.72955999999999999</v>
      </c>
      <c r="Y467" s="350"/>
      <c r="Z467" s="350"/>
    </row>
    <row r="468" spans="1:53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2"/>
      <c r="N468" s="353" t="s">
        <v>66</v>
      </c>
      <c r="O468" s="354"/>
      <c r="P468" s="354"/>
      <c r="Q468" s="354"/>
      <c r="R468" s="354"/>
      <c r="S468" s="354"/>
      <c r="T468" s="355"/>
      <c r="U468" s="37" t="s">
        <v>65</v>
      </c>
      <c r="V468" s="349">
        <f>IFERROR(SUM(V465:V466),"0")</f>
        <v>320</v>
      </c>
      <c r="W468" s="349">
        <f>IFERROR(SUM(W465:W466),"0")</f>
        <v>322.08000000000004</v>
      </c>
      <c r="X468" s="37"/>
      <c r="Y468" s="350"/>
      <c r="Z468" s="350"/>
    </row>
    <row r="469" spans="1:53" ht="14.25" customHeight="1" x14ac:dyDescent="0.25">
      <c r="A469" s="37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1">
        <v>4680115883116</v>
      </c>
      <c r="E470" s="352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2"/>
      <c r="S470" s="34"/>
      <c r="T470" s="34"/>
      <c r="U470" s="35" t="s">
        <v>65</v>
      </c>
      <c r="V470" s="347">
        <v>160</v>
      </c>
      <c r="W470" s="348">
        <f t="shared" ref="W470:W475" si="23">IFERROR(IF(V470="",0,CEILING((V470/$H470),1)*$H470),"")</f>
        <v>163.68</v>
      </c>
      <c r="X470" s="36">
        <f>IFERROR(IF(W470=0,"",ROUNDUP(W470/H470,0)*0.01196),"")</f>
        <v>0.37075999999999998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1">
        <v>4680115883093</v>
      </c>
      <c r="E471" s="352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2"/>
      <c r="S471" s="34"/>
      <c r="T471" s="34"/>
      <c r="U471" s="35" t="s">
        <v>65</v>
      </c>
      <c r="V471" s="347">
        <v>60</v>
      </c>
      <c r="W471" s="348">
        <f t="shared" si="23"/>
        <v>63.36</v>
      </c>
      <c r="X471" s="36">
        <f>IFERROR(IF(W471=0,"",ROUNDUP(W471/H471,0)*0.01196),"")</f>
        <v>0.14352000000000001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1">
        <v>4680115883109</v>
      </c>
      <c r="E472" s="352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2"/>
      <c r="S472" s="34"/>
      <c r="T472" s="34"/>
      <c r="U472" s="35" t="s">
        <v>65</v>
      </c>
      <c r="V472" s="347">
        <v>140</v>
      </c>
      <c r="W472" s="348">
        <f t="shared" si="23"/>
        <v>142.56</v>
      </c>
      <c r="X472" s="36">
        <f>IFERROR(IF(W472=0,"",ROUNDUP(W472/H472,0)*0.01196),"")</f>
        <v>0.32291999999999998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1">
        <v>4680115882072</v>
      </c>
      <c r="E473" s="352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2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1">
        <v>4680115882102</v>
      </c>
      <c r="E474" s="352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2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639</v>
      </c>
      <c r="B475" s="54" t="s">
        <v>640</v>
      </c>
      <c r="C475" s="31">
        <v>4301031253</v>
      </c>
      <c r="D475" s="351">
        <v>4680115882096</v>
      </c>
      <c r="E475" s="352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2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9">
        <f>IFERROR(V470/H470,"0")+IFERROR(V471/H471,"0")+IFERROR(V472/H472,"0")+IFERROR(V473/H473,"0")+IFERROR(V474/H474,"0")+IFERROR(V475/H475,"0")</f>
        <v>68.181818181818187</v>
      </c>
      <c r="W476" s="349">
        <f>IFERROR(W470/H470,"0")+IFERROR(W471/H471,"0")+IFERROR(W472/H472,"0")+IFERROR(W473/H473,"0")+IFERROR(W474/H474,"0")+IFERROR(W475/H475,"0")</f>
        <v>70</v>
      </c>
      <c r="X476" s="349">
        <f>IFERROR(IF(X470="",0,X470),"0")+IFERROR(IF(X471="",0,X471),"0")+IFERROR(IF(X472="",0,X472),"0")+IFERROR(IF(X473="",0,X473),"0")+IFERROR(IF(X474="",0,X474),"0")+IFERROR(IF(X475="",0,X475),"0")</f>
        <v>0.83719999999999994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9">
        <f>IFERROR(SUM(V470:V475),"0")</f>
        <v>360</v>
      </c>
      <c r="W477" s="349">
        <f>IFERROR(SUM(W470:W475),"0")</f>
        <v>369.6</v>
      </c>
      <c r="X477" s="37"/>
      <c r="Y477" s="350"/>
      <c r="Z477" s="350"/>
    </row>
    <row r="478" spans="1:53" ht="14.25" customHeight="1" x14ac:dyDescent="0.25">
      <c r="A478" s="37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customHeight="1" x14ac:dyDescent="0.25">
      <c r="A479" s="54" t="s">
        <v>641</v>
      </c>
      <c r="B479" s="54" t="s">
        <v>642</v>
      </c>
      <c r="C479" s="31">
        <v>4301051230</v>
      </c>
      <c r="D479" s="351">
        <v>4607091383409</v>
      </c>
      <c r="E479" s="352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2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643</v>
      </c>
      <c r="B480" s="54" t="s">
        <v>644</v>
      </c>
      <c r="C480" s="31">
        <v>4301051231</v>
      </c>
      <c r="D480" s="351">
        <v>4607091383416</v>
      </c>
      <c r="E480" s="352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2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60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53" t="s">
        <v>66</v>
      </c>
      <c r="O481" s="354"/>
      <c r="P481" s="354"/>
      <c r="Q481" s="354"/>
      <c r="R481" s="354"/>
      <c r="S481" s="354"/>
      <c r="T481" s="355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2"/>
      <c r="N482" s="353" t="s">
        <v>66</v>
      </c>
      <c r="O482" s="354"/>
      <c r="P482" s="354"/>
      <c r="Q482" s="354"/>
      <c r="R482" s="354"/>
      <c r="S482" s="354"/>
      <c r="T482" s="355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customHeight="1" x14ac:dyDescent="0.2">
      <c r="A483" s="480" t="s">
        <v>645</v>
      </c>
      <c r="B483" s="481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"/>
      <c r="Z483" s="48"/>
    </row>
    <row r="484" spans="1:53" ht="16.5" customHeight="1" x14ac:dyDescent="0.25">
      <c r="A484" s="383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customHeight="1" x14ac:dyDescent="0.25">
      <c r="A485" s="37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customHeight="1" x14ac:dyDescent="0.25">
      <c r="A486" s="54" t="s">
        <v>647</v>
      </c>
      <c r="B486" s="54" t="s">
        <v>648</v>
      </c>
      <c r="C486" s="31">
        <v>4301011763</v>
      </c>
      <c r="D486" s="351">
        <v>4640242181011</v>
      </c>
      <c r="E486" s="352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78" t="s">
        <v>649</v>
      </c>
      <c r="O486" s="359"/>
      <c r="P486" s="359"/>
      <c r="Q486" s="359"/>
      <c r="R486" s="352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4301011585</v>
      </c>
      <c r="D487" s="351">
        <v>4640242180441</v>
      </c>
      <c r="E487" s="352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98" t="s">
        <v>652</v>
      </c>
      <c r="O487" s="359"/>
      <c r="P487" s="359"/>
      <c r="Q487" s="359"/>
      <c r="R487" s="352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1">
        <v>4640242180564</v>
      </c>
      <c r="E488" s="352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24" t="s">
        <v>655</v>
      </c>
      <c r="O488" s="359"/>
      <c r="P488" s="359"/>
      <c r="Q488" s="359"/>
      <c r="R488" s="352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4301011762</v>
      </c>
      <c r="D489" s="351">
        <v>4640242180922</v>
      </c>
      <c r="E489" s="352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66" t="s">
        <v>658</v>
      </c>
      <c r="O489" s="359"/>
      <c r="P489" s="359"/>
      <c r="Q489" s="359"/>
      <c r="R489" s="352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4301011551</v>
      </c>
      <c r="D490" s="351">
        <v>4640242180038</v>
      </c>
      <c r="E490" s="352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74" t="s">
        <v>661</v>
      </c>
      <c r="O490" s="359"/>
      <c r="P490" s="359"/>
      <c r="Q490" s="359"/>
      <c r="R490" s="352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0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53" t="s">
        <v>66</v>
      </c>
      <c r="O491" s="354"/>
      <c r="P491" s="354"/>
      <c r="Q491" s="354"/>
      <c r="R491" s="354"/>
      <c r="S491" s="354"/>
      <c r="T491" s="355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2"/>
      <c r="N492" s="353" t="s">
        <v>66</v>
      </c>
      <c r="O492" s="354"/>
      <c r="P492" s="354"/>
      <c r="Q492" s="354"/>
      <c r="R492" s="354"/>
      <c r="S492" s="354"/>
      <c r="T492" s="355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customHeight="1" x14ac:dyDescent="0.25">
      <c r="A493" s="37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customHeight="1" x14ac:dyDescent="0.25">
      <c r="A494" s="54" t="s">
        <v>662</v>
      </c>
      <c r="B494" s="54" t="s">
        <v>663</v>
      </c>
      <c r="C494" s="31">
        <v>4301020260</v>
      </c>
      <c r="D494" s="351">
        <v>4640242180526</v>
      </c>
      <c r="E494" s="352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1" t="s">
        <v>664</v>
      </c>
      <c r="O494" s="359"/>
      <c r="P494" s="359"/>
      <c r="Q494" s="359"/>
      <c r="R494" s="352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customHeight="1" x14ac:dyDescent="0.25">
      <c r="A495" s="54" t="s">
        <v>665</v>
      </c>
      <c r="B495" s="54" t="s">
        <v>666</v>
      </c>
      <c r="C495" s="31">
        <v>4301020269</v>
      </c>
      <c r="D495" s="351">
        <v>4640242180519</v>
      </c>
      <c r="E495" s="352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0" t="s">
        <v>667</v>
      </c>
      <c r="O495" s="359"/>
      <c r="P495" s="359"/>
      <c r="Q495" s="359"/>
      <c r="R495" s="352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668</v>
      </c>
      <c r="B496" s="54" t="s">
        <v>669</v>
      </c>
      <c r="C496" s="31">
        <v>4301020309</v>
      </c>
      <c r="D496" s="351">
        <v>4640242180090</v>
      </c>
      <c r="E496" s="352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13" t="s">
        <v>670</v>
      </c>
      <c r="O496" s="359"/>
      <c r="P496" s="359"/>
      <c r="Q496" s="359"/>
      <c r="R496" s="352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x14ac:dyDescent="0.2">
      <c r="A497" s="360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2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customHeight="1" x14ac:dyDescent="0.25">
      <c r="A499" s="37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1">
        <v>4640242180816</v>
      </c>
      <c r="E500" s="352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0" t="s">
        <v>673</v>
      </c>
      <c r="O500" s="359"/>
      <c r="P500" s="359"/>
      <c r="Q500" s="359"/>
      <c r="R500" s="352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1">
        <v>4640242180595</v>
      </c>
      <c r="E501" s="352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1" t="s">
        <v>676</v>
      </c>
      <c r="O501" s="359"/>
      <c r="P501" s="359"/>
      <c r="Q501" s="359"/>
      <c r="R501" s="352"/>
      <c r="S501" s="34"/>
      <c r="T501" s="34"/>
      <c r="U501" s="35" t="s">
        <v>65</v>
      </c>
      <c r="V501" s="347">
        <v>50</v>
      </c>
      <c r="W501" s="348">
        <f>IFERROR(IF(V501="",0,CEILING((V501/$H501),1)*$H501),"")</f>
        <v>50.400000000000006</v>
      </c>
      <c r="X501" s="36">
        <f>IFERROR(IF(W501=0,"",ROUNDUP(W501/H501,0)*0.00753),"")</f>
        <v>9.0359999999999996E-2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4301031203</v>
      </c>
      <c r="D502" s="351">
        <v>4640242180908</v>
      </c>
      <c r="E502" s="352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54" t="s">
        <v>679</v>
      </c>
      <c r="O502" s="359"/>
      <c r="P502" s="359"/>
      <c r="Q502" s="359"/>
      <c r="R502" s="352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4301031200</v>
      </c>
      <c r="D503" s="351">
        <v>4640242180489</v>
      </c>
      <c r="E503" s="352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87" t="s">
        <v>682</v>
      </c>
      <c r="O503" s="359"/>
      <c r="P503" s="359"/>
      <c r="Q503" s="359"/>
      <c r="R503" s="352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9">
        <f>IFERROR(V500/H500,"0")+IFERROR(V501/H501,"0")+IFERROR(V502/H502,"0")+IFERROR(V503/H503,"0")</f>
        <v>11.904761904761905</v>
      </c>
      <c r="W504" s="349">
        <f>IFERROR(W500/H500,"0")+IFERROR(W501/H501,"0")+IFERROR(W502/H502,"0")+IFERROR(W503/H503,"0")</f>
        <v>12</v>
      </c>
      <c r="X504" s="349">
        <f>IFERROR(IF(X500="",0,X500),"0")+IFERROR(IF(X501="",0,X501),"0")+IFERROR(IF(X502="",0,X502),"0")+IFERROR(IF(X503="",0,X503),"0")</f>
        <v>9.0359999999999996E-2</v>
      </c>
      <c r="Y504" s="350"/>
      <c r="Z504" s="350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2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9">
        <f>IFERROR(SUM(V500:V503),"0")</f>
        <v>50</v>
      </c>
      <c r="W505" s="349">
        <f>IFERROR(SUM(W500:W503),"0")</f>
        <v>50.400000000000006</v>
      </c>
      <c r="X505" s="37"/>
      <c r="Y505" s="350"/>
      <c r="Z505" s="350"/>
    </row>
    <row r="506" spans="1:53" ht="14.25" customHeight="1" x14ac:dyDescent="0.25">
      <c r="A506" s="37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1">
        <v>4680115880870</v>
      </c>
      <c r="E507" s="352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2"/>
      <c r="S507" s="34"/>
      <c r="T507" s="34"/>
      <c r="U507" s="35" t="s">
        <v>65</v>
      </c>
      <c r="V507" s="347">
        <v>40</v>
      </c>
      <c r="W507" s="348">
        <f>IFERROR(IF(V507="",0,CEILING((V507/$H507),1)*$H507),"")</f>
        <v>46.8</v>
      </c>
      <c r="X507" s="36">
        <f>IFERROR(IF(W507=0,"",ROUNDUP(W507/H507,0)*0.02175),"")</f>
        <v>0.1305</v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4301051510</v>
      </c>
      <c r="D508" s="351">
        <v>4640242180540</v>
      </c>
      <c r="E508" s="352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2" t="s">
        <v>687</v>
      </c>
      <c r="O508" s="359"/>
      <c r="P508" s="359"/>
      <c r="Q508" s="359"/>
      <c r="R508" s="352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4301051390</v>
      </c>
      <c r="D509" s="351">
        <v>4640242181233</v>
      </c>
      <c r="E509" s="352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1" t="s">
        <v>690</v>
      </c>
      <c r="O509" s="359"/>
      <c r="P509" s="359"/>
      <c r="Q509" s="359"/>
      <c r="R509" s="352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4301051508</v>
      </c>
      <c r="D510" s="351">
        <v>4640242180557</v>
      </c>
      <c r="E510" s="352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3" t="s">
        <v>693</v>
      </c>
      <c r="O510" s="359"/>
      <c r="P510" s="359"/>
      <c r="Q510" s="359"/>
      <c r="R510" s="352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4301051448</v>
      </c>
      <c r="D511" s="351">
        <v>4640242181226</v>
      </c>
      <c r="E511" s="352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15" t="s">
        <v>696</v>
      </c>
      <c r="O511" s="359"/>
      <c r="P511" s="359"/>
      <c r="Q511" s="359"/>
      <c r="R511" s="352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0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53" t="s">
        <v>66</v>
      </c>
      <c r="O512" s="354"/>
      <c r="P512" s="354"/>
      <c r="Q512" s="354"/>
      <c r="R512" s="354"/>
      <c r="S512" s="354"/>
      <c r="T512" s="355"/>
      <c r="U512" s="37" t="s">
        <v>67</v>
      </c>
      <c r="V512" s="349">
        <f>IFERROR(V507/H507,"0")+IFERROR(V508/H508,"0")+IFERROR(V509/H509,"0")+IFERROR(V510/H510,"0")+IFERROR(V511/H511,"0")</f>
        <v>5.1282051282051286</v>
      </c>
      <c r="W512" s="349">
        <f>IFERROR(W507/H507,"0")+IFERROR(W508/H508,"0")+IFERROR(W509/H509,"0")+IFERROR(W510/H510,"0")+IFERROR(W511/H511,"0")</f>
        <v>6</v>
      </c>
      <c r="X512" s="349">
        <f>IFERROR(IF(X507="",0,X507),"0")+IFERROR(IF(X508="",0,X508),"0")+IFERROR(IF(X509="",0,X509),"0")+IFERROR(IF(X510="",0,X510),"0")+IFERROR(IF(X511="",0,X511),"0")</f>
        <v>0.1305</v>
      </c>
      <c r="Y512" s="350"/>
      <c r="Z512" s="350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2"/>
      <c r="N513" s="353" t="s">
        <v>66</v>
      </c>
      <c r="O513" s="354"/>
      <c r="P513" s="354"/>
      <c r="Q513" s="354"/>
      <c r="R513" s="354"/>
      <c r="S513" s="354"/>
      <c r="T513" s="355"/>
      <c r="U513" s="37" t="s">
        <v>65</v>
      </c>
      <c r="V513" s="349">
        <f>IFERROR(SUM(V507:V511),"0")</f>
        <v>40</v>
      </c>
      <c r="W513" s="349">
        <f>IFERROR(SUM(W507:W511),"0")</f>
        <v>46.8</v>
      </c>
      <c r="X513" s="37"/>
      <c r="Y513" s="350"/>
      <c r="Z513" s="350"/>
    </row>
    <row r="514" spans="1:29" ht="15" customHeight="1" x14ac:dyDescent="0.2">
      <c r="A514" s="507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8"/>
      <c r="N514" s="429" t="s">
        <v>697</v>
      </c>
      <c r="O514" s="430"/>
      <c r="P514" s="430"/>
      <c r="Q514" s="430"/>
      <c r="R514" s="430"/>
      <c r="S514" s="430"/>
      <c r="T514" s="431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3742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3828.2599999999998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8"/>
      <c r="N515" s="429" t="s">
        <v>698</v>
      </c>
      <c r="O515" s="430"/>
      <c r="P515" s="430"/>
      <c r="Q515" s="430"/>
      <c r="R515" s="430"/>
      <c r="S515" s="430"/>
      <c r="T515" s="431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3937.6246057646058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4028.6580000000008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8"/>
      <c r="N516" s="429" t="s">
        <v>699</v>
      </c>
      <c r="O516" s="430"/>
      <c r="P516" s="430"/>
      <c r="Q516" s="430"/>
      <c r="R516" s="430"/>
      <c r="S516" s="430"/>
      <c r="T516" s="431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7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7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08"/>
      <c r="N517" s="429" t="s">
        <v>701</v>
      </c>
      <c r="O517" s="430"/>
      <c r="P517" s="430"/>
      <c r="Q517" s="430"/>
      <c r="R517" s="430"/>
      <c r="S517" s="430"/>
      <c r="T517" s="431"/>
      <c r="U517" s="37" t="s">
        <v>65</v>
      </c>
      <c r="V517" s="349">
        <f>GrossWeightTotal+PalletQtyTotal*25</f>
        <v>4112.6246057646058</v>
      </c>
      <c r="W517" s="349">
        <f>GrossWeightTotalR+PalletQtyTotalR*25</f>
        <v>4203.6580000000013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08"/>
      <c r="N518" s="429" t="s">
        <v>702</v>
      </c>
      <c r="O518" s="430"/>
      <c r="P518" s="430"/>
      <c r="Q518" s="430"/>
      <c r="R518" s="430"/>
      <c r="S518" s="430"/>
      <c r="T518" s="431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457.51704468371145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469</v>
      </c>
      <c r="X518" s="37"/>
      <c r="Y518" s="350"/>
      <c r="Z518" s="350"/>
    </row>
    <row r="519" spans="1:29" ht="14.25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08"/>
      <c r="N519" s="429" t="s">
        <v>703</v>
      </c>
      <c r="O519" s="430"/>
      <c r="P519" s="430"/>
      <c r="Q519" s="430"/>
      <c r="R519" s="430"/>
      <c r="S519" s="430"/>
      <c r="T519" s="431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7.7058400000000002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96" t="s">
        <v>95</v>
      </c>
      <c r="D521" s="402"/>
      <c r="E521" s="402"/>
      <c r="F521" s="403"/>
      <c r="G521" s="396" t="s">
        <v>224</v>
      </c>
      <c r="H521" s="402"/>
      <c r="I521" s="402"/>
      <c r="J521" s="402"/>
      <c r="K521" s="402"/>
      <c r="L521" s="402"/>
      <c r="M521" s="402"/>
      <c r="N521" s="402"/>
      <c r="O521" s="403"/>
      <c r="P521" s="340" t="s">
        <v>459</v>
      </c>
      <c r="Q521" s="396" t="s">
        <v>463</v>
      </c>
      <c r="R521" s="403"/>
      <c r="S521" s="396" t="s">
        <v>516</v>
      </c>
      <c r="T521" s="403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68" t="s">
        <v>706</v>
      </c>
      <c r="B522" s="396" t="s">
        <v>59</v>
      </c>
      <c r="C522" s="396" t="s">
        <v>96</v>
      </c>
      <c r="D522" s="396" t="s">
        <v>104</v>
      </c>
      <c r="E522" s="396" t="s">
        <v>95</v>
      </c>
      <c r="F522" s="396" t="s">
        <v>216</v>
      </c>
      <c r="G522" s="396" t="s">
        <v>225</v>
      </c>
      <c r="H522" s="396" t="s">
        <v>232</v>
      </c>
      <c r="I522" s="396" t="s">
        <v>251</v>
      </c>
      <c r="J522" s="396" t="s">
        <v>310</v>
      </c>
      <c r="K522" s="341"/>
      <c r="L522" s="396" t="s">
        <v>331</v>
      </c>
      <c r="M522" s="396" t="s">
        <v>350</v>
      </c>
      <c r="N522" s="396" t="s">
        <v>428</v>
      </c>
      <c r="O522" s="396" t="s">
        <v>446</v>
      </c>
      <c r="P522" s="396" t="s">
        <v>460</v>
      </c>
      <c r="Q522" s="396" t="s">
        <v>464</v>
      </c>
      <c r="R522" s="396" t="s">
        <v>491</v>
      </c>
      <c r="S522" s="396" t="s">
        <v>517</v>
      </c>
      <c r="T522" s="396" t="s">
        <v>566</v>
      </c>
      <c r="U522" s="396" t="s">
        <v>590</v>
      </c>
      <c r="V522" s="396" t="s">
        <v>646</v>
      </c>
      <c r="Z522" s="52"/>
      <c r="AC522" s="341"/>
    </row>
    <row r="523" spans="1:29" ht="13.5" customHeight="1" thickBot="1" x14ac:dyDescent="0.25">
      <c r="A523" s="669"/>
      <c r="B523" s="397"/>
      <c r="C523" s="397"/>
      <c r="D523" s="397"/>
      <c r="E523" s="397"/>
      <c r="F523" s="397"/>
      <c r="G523" s="397"/>
      <c r="H523" s="397"/>
      <c r="I523" s="397"/>
      <c r="J523" s="397"/>
      <c r="K523" s="341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108</v>
      </c>
      <c r="D524" s="46">
        <f>IFERROR(W56*1,"0")+IFERROR(W57*1,"0")+IFERROR(W58*1,"0")+IFERROR(W59*1,"0")</f>
        <v>0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254.6</v>
      </c>
      <c r="F524" s="46">
        <f>IFERROR(W132*1,"0")+IFERROR(W133*1,"0")+IFERROR(W134*1,"0")+IFERROR(W135*1,"0")</f>
        <v>0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0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779.40000000000009</v>
      </c>
      <c r="N524" s="46">
        <f>IFERROR(W289*1,"0")+IFERROR(W290*1,"0")+IFERROR(W291*1,"0")+IFERROR(W292*1,"0")+IFERROR(W293*1,"0")+IFERROR(W294*1,"0")+IFERROR(W295*1,"0")+IFERROR(W296*1,"0")+IFERROR(W300*1,"0")+IFERROR(W301*1,"0")</f>
        <v>54</v>
      </c>
      <c r="O524" s="46">
        <f>IFERROR(W306*1,"0")+IFERROR(W310*1,"0")+IFERROR(W311*1,"0")+IFERROR(W312*1,"0")+IFERROR(W316*1,"0")+IFERROR(W320*1,"0")</f>
        <v>105.3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1440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54.6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96.6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115.2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723.36000000000013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97.2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5"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72:R72"/>
    <mergeCell ref="N470:R47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2024-03-12T08:43:40Z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