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3,24 Симф ЗПФ\"/>
    </mc:Choice>
  </mc:AlternateContent>
  <xr:revisionPtr revIDLastSave="0" documentId="13_ncr:1_{5EAA4649-2F42-4163-907E-05397100DAA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45" i="1" l="1"/>
  <c r="O37" i="1"/>
  <c r="O16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8" i="1"/>
  <c r="Y9" i="1"/>
  <c r="Y10" i="1"/>
  <c r="AA10" i="1" s="1"/>
  <c r="Y11" i="1"/>
  <c r="AA11" i="1" s="1"/>
  <c r="Y12" i="1"/>
  <c r="AA12" i="1" s="1"/>
  <c r="Y13" i="1"/>
  <c r="AA13" i="1" s="1"/>
  <c r="Y14" i="1"/>
  <c r="AC14" i="1" s="1"/>
  <c r="Y15" i="1"/>
  <c r="AA15" i="1" s="1"/>
  <c r="Y16" i="1"/>
  <c r="AC16" i="1" s="1"/>
  <c r="Y17" i="1"/>
  <c r="AA17" i="1" s="1"/>
  <c r="Y18" i="1"/>
  <c r="AC18" i="1" s="1"/>
  <c r="Y19" i="1"/>
  <c r="AC19" i="1" s="1"/>
  <c r="Y20" i="1"/>
  <c r="AA20" i="1" s="1"/>
  <c r="Y21" i="1"/>
  <c r="AA21" i="1" s="1"/>
  <c r="Y22" i="1"/>
  <c r="AA22" i="1" s="1"/>
  <c r="Y23" i="1"/>
  <c r="AC23" i="1" s="1"/>
  <c r="Y24" i="1"/>
  <c r="AC24" i="1" s="1"/>
  <c r="Y25" i="1"/>
  <c r="AC25" i="1" s="1"/>
  <c r="Y26" i="1"/>
  <c r="AA26" i="1" s="1"/>
  <c r="Y27" i="1"/>
  <c r="AC27" i="1" s="1"/>
  <c r="Y28" i="1"/>
  <c r="AC28" i="1" s="1"/>
  <c r="Y29" i="1"/>
  <c r="AA29" i="1" s="1"/>
  <c r="Y30" i="1"/>
  <c r="AA30" i="1" s="1"/>
  <c r="Y31" i="1"/>
  <c r="AA31" i="1" s="1"/>
  <c r="Y32" i="1"/>
  <c r="AC32" i="1" s="1"/>
  <c r="Y33" i="1"/>
  <c r="AC33" i="1" s="1"/>
  <c r="Y34" i="1"/>
  <c r="AC34" i="1" s="1"/>
  <c r="Y35" i="1"/>
  <c r="AC35" i="1" s="1"/>
  <c r="Y36" i="1"/>
  <c r="AC36" i="1" s="1"/>
  <c r="Y37" i="1"/>
  <c r="AC37" i="1" s="1"/>
  <c r="Y38" i="1"/>
  <c r="AA38" i="1" s="1"/>
  <c r="Y39" i="1"/>
  <c r="AA39" i="1" s="1"/>
  <c r="Y40" i="1"/>
  <c r="AC40" i="1" s="1"/>
  <c r="Y41" i="1"/>
  <c r="AA41" i="1" s="1"/>
  <c r="Y42" i="1"/>
  <c r="AC42" i="1" s="1"/>
  <c r="Y43" i="1"/>
  <c r="AA43" i="1" s="1"/>
  <c r="Y44" i="1"/>
  <c r="AC44" i="1" s="1"/>
  <c r="Y45" i="1"/>
  <c r="AA45" i="1" s="1"/>
  <c r="Y46" i="1"/>
  <c r="AC46" i="1" s="1"/>
  <c r="Y47" i="1"/>
  <c r="AA47" i="1" s="1"/>
  <c r="Y48" i="1"/>
  <c r="AC48" i="1" s="1"/>
  <c r="Y49" i="1"/>
  <c r="AA49" i="1" s="1"/>
  <c r="Y50" i="1"/>
  <c r="AC50" i="1" s="1"/>
  <c r="Y51" i="1"/>
  <c r="AA51" i="1" s="1"/>
  <c r="Y52" i="1"/>
  <c r="AC52" i="1" s="1"/>
  <c r="Y53" i="1"/>
  <c r="AC53" i="1" s="1"/>
  <c r="Y54" i="1"/>
  <c r="AC54" i="1" s="1"/>
  <c r="Y55" i="1"/>
  <c r="AC55" i="1" s="1"/>
  <c r="Y56" i="1"/>
  <c r="AA56" i="1" s="1"/>
  <c r="Y57" i="1"/>
  <c r="AC57" i="1" s="1"/>
  <c r="Y58" i="1"/>
  <c r="AC58" i="1" s="1"/>
  <c r="Y59" i="1"/>
  <c r="AC59" i="1" s="1"/>
  <c r="Y60" i="1"/>
  <c r="AC60" i="1" s="1"/>
  <c r="Y61" i="1"/>
  <c r="AC61" i="1" s="1"/>
  <c r="Y62" i="1"/>
  <c r="AC62" i="1" s="1"/>
  <c r="Y63" i="1"/>
  <c r="AC63" i="1" s="1"/>
  <c r="Y7" i="1"/>
  <c r="R16" i="1"/>
  <c r="R17" i="1"/>
  <c r="R21" i="1"/>
  <c r="R23" i="1"/>
  <c r="R25" i="1"/>
  <c r="R27" i="1"/>
  <c r="R29" i="1"/>
  <c r="R33" i="1"/>
  <c r="R37" i="1"/>
  <c r="R40" i="1"/>
  <c r="R42" i="1"/>
  <c r="R44" i="1"/>
  <c r="R45" i="1"/>
  <c r="O8" i="1"/>
  <c r="R8" i="1" s="1"/>
  <c r="O9" i="1"/>
  <c r="R9" i="1" s="1"/>
  <c r="O11" i="1"/>
  <c r="R11" i="1" s="1"/>
  <c r="O12" i="1"/>
  <c r="R12" i="1" s="1"/>
  <c r="O13" i="1"/>
  <c r="R13" i="1" s="1"/>
  <c r="O14" i="1"/>
  <c r="R14" i="1" s="1"/>
  <c r="O15" i="1"/>
  <c r="R15" i="1" s="1"/>
  <c r="O17" i="1"/>
  <c r="O18" i="1"/>
  <c r="R18" i="1" s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2" i="1"/>
  <c r="R32" i="1" s="1"/>
  <c r="O33" i="1"/>
  <c r="O34" i="1"/>
  <c r="R34" i="1" s="1"/>
  <c r="O36" i="1"/>
  <c r="O39" i="1"/>
  <c r="R39" i="1" s="1"/>
  <c r="O40" i="1"/>
  <c r="O41" i="1"/>
  <c r="R41" i="1" s="1"/>
  <c r="O42" i="1"/>
  <c r="O43" i="1"/>
  <c r="R43" i="1" s="1"/>
  <c r="O44" i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2" i="1"/>
  <c r="R62" i="1" s="1"/>
  <c r="O63" i="1"/>
  <c r="R63" i="1" s="1"/>
  <c r="O7" i="1"/>
  <c r="R7" i="1" s="1"/>
  <c r="V31" i="1"/>
  <c r="O31" i="1" s="1"/>
  <c r="R31" i="1" s="1"/>
  <c r="V10" i="1"/>
  <c r="O10" i="1" s="1"/>
  <c r="R10" i="1" s="1"/>
  <c r="V11" i="1"/>
  <c r="V19" i="1"/>
  <c r="O19" i="1" s="1"/>
  <c r="R19" i="1" s="1"/>
  <c r="V35" i="1"/>
  <c r="O35" i="1" s="1"/>
  <c r="R35" i="1" s="1"/>
  <c r="V38" i="1"/>
  <c r="O38" i="1" s="1"/>
  <c r="R38" i="1" s="1"/>
  <c r="V53" i="1"/>
  <c r="O53" i="1" s="1"/>
  <c r="R53" i="1" s="1"/>
  <c r="V60" i="1"/>
  <c r="O60" i="1" s="1"/>
  <c r="R60" i="1" s="1"/>
  <c r="V61" i="1"/>
  <c r="O61" i="1" s="1"/>
  <c r="R61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1" i="1"/>
  <c r="U52" i="1"/>
  <c r="U53" i="1"/>
  <c r="U54" i="1"/>
  <c r="U55" i="1"/>
  <c r="U57" i="1"/>
  <c r="U58" i="1"/>
  <c r="U59" i="1"/>
  <c r="U60" i="1"/>
  <c r="U61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7" i="1"/>
  <c r="Q7" i="1" s="1"/>
  <c r="J11" i="1"/>
  <c r="J15" i="1"/>
  <c r="J62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Q36" i="1" l="1"/>
  <c r="AA44" i="1"/>
  <c r="AC20" i="1"/>
  <c r="AC9" i="1"/>
  <c r="AA16" i="1"/>
  <c r="AA52" i="1"/>
  <c r="AC56" i="1"/>
  <c r="AC13" i="1"/>
  <c r="AA60" i="1"/>
  <c r="AA33" i="1"/>
  <c r="AA24" i="1"/>
  <c r="AC21" i="1"/>
  <c r="AC12" i="1"/>
  <c r="AA25" i="1"/>
  <c r="AA37" i="1"/>
  <c r="AA46" i="1"/>
  <c r="AA54" i="1"/>
  <c r="AC30" i="1"/>
  <c r="AA28" i="1"/>
  <c r="AA40" i="1"/>
  <c r="AA48" i="1"/>
  <c r="AC29" i="1"/>
  <c r="AC17" i="1"/>
  <c r="AA42" i="1"/>
  <c r="AA50" i="1"/>
  <c r="AA58" i="1"/>
  <c r="AC22" i="1"/>
  <c r="AC26" i="1"/>
  <c r="AA35" i="1"/>
  <c r="AA61" i="1"/>
  <c r="AC49" i="1"/>
  <c r="AC45" i="1"/>
  <c r="AC41" i="1"/>
  <c r="AC15" i="1"/>
  <c r="AA14" i="1"/>
  <c r="AA18" i="1"/>
  <c r="AA23" i="1"/>
  <c r="AA27" i="1"/>
  <c r="AA32" i="1"/>
  <c r="AA36" i="1"/>
  <c r="AA53" i="1"/>
  <c r="AA57" i="1"/>
  <c r="AA62" i="1"/>
  <c r="AA63" i="1"/>
  <c r="AC51" i="1"/>
  <c r="AC47" i="1"/>
  <c r="AC43" i="1"/>
  <c r="AC39" i="1"/>
  <c r="AA34" i="1"/>
  <c r="AA55" i="1"/>
  <c r="AC38" i="1"/>
  <c r="AA9" i="1"/>
  <c r="AA19" i="1"/>
  <c r="AC31" i="1"/>
  <c r="AA59" i="1"/>
  <c r="AC10" i="1"/>
  <c r="AC11" i="1"/>
  <c r="Y6" i="1"/>
  <c r="J6" i="1"/>
  <c r="R36" i="1"/>
  <c r="O6" i="1"/>
  <c r="V6" i="1"/>
  <c r="U6" i="1"/>
  <c r="T6" i="1"/>
  <c r="S6" i="1"/>
  <c r="K6" i="1"/>
  <c r="I6" i="1"/>
  <c r="AC6" i="1" l="1"/>
</calcChain>
</file>

<file path=xl/sharedStrings.xml><?xml version="1.0" encoding="utf-8"?>
<sst xmlns="http://schemas.openxmlformats.org/spreadsheetml/2006/main" count="152" uniqueCount="90">
  <si>
    <t>Период: 28.02.2024 - 06.03.2024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</si>
  <si>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</si>
  <si>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</si>
  <si>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</si>
  <si>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</si>
  <si>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</si>
  <si>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</si>
  <si>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</si>
  <si>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</si>
  <si>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</si>
  <si>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</si>
  <si>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</si>
  <si>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</si>
  <si>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</si>
  <si>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</si>
  <si>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</si>
  <si>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</si>
  <si>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</si>
  <si>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</si>
  <si>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</si>
  <si>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</si>
  <si>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</si>
  <si>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</si>
  <si>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</si>
  <si>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</si>
  <si>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</si>
  <si>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</si>
  <si>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</si>
  <si>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</si>
  <si>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</si>
  <si>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</si>
  <si>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</si>
  <si>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</si>
  <si>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</si>
  <si>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</si>
  <si>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</si>
  <si>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</si>
  <si>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</si>
  <si>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</si>
  <si>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</si>
  <si>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</si>
  <si>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</si>
  <si>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</si>
  <si>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</si>
  <si>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</si>
  <si>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</si>
  <si>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</si>
  <si>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</si>
  <si>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</si>
  <si>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</si>
  <si>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</si>
  <si>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</si>
  <si>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</si>
  <si>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</si>
  <si>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</si>
  <si>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</si>
  <si>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</si>
  <si>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</si>
  <si>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</si>
  <si>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</si>
  <si>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</si>
  <si>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</si>
  <si>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</si>
  <si>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</si>
  <si>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</si>
  <si>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</si>
  <si>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</si>
  <si>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</si>
  <si>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</si>
  <si>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</si>
  <si>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</si>
  <si>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</si>
  <si>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</si>
  <si>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</si>
  <si>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</si>
  <si>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</si>
  <si>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</si>
  <si>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</si>
  <si>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</si>
  <si>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</si>
  <si>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</si>
  <si>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</si>
  <si>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</si>
  <si>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</si>
  <si>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</si>
  <si>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06,03,</t>
  </si>
  <si>
    <t>11,03,</t>
  </si>
  <si>
    <t>21,02,</t>
  </si>
  <si>
    <t>01,03,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</si>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</sst>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6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6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23.02.2024 - 01.03.2024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04,03,</v>
          </cell>
          <cell r="P5" t="str">
            <v>06,03,</v>
          </cell>
          <cell r="S5" t="str">
            <v>14,02,</v>
          </cell>
          <cell r="T5" t="str">
            <v>21,02,</v>
          </cell>
          <cell r="U5" t="str">
            <v>01,03,</v>
          </cell>
        </row>
        <row r="6">
          <cell r="E6">
            <v>40493.081000000006</v>
          </cell>
          <cell r="F6">
            <v>38991.678999999996</v>
          </cell>
          <cell r="I6">
            <v>42260.271000000001</v>
          </cell>
          <cell r="J6">
            <v>-1767.19</v>
          </cell>
          <cell r="K6">
            <v>17940</v>
          </cell>
          <cell r="L6">
            <v>0</v>
          </cell>
          <cell r="M6">
            <v>0</v>
          </cell>
          <cell r="N6">
            <v>0</v>
          </cell>
          <cell r="O6">
            <v>6498.6161999999995</v>
          </cell>
          <cell r="P6">
            <v>15360</v>
          </cell>
          <cell r="S6">
            <v>6787.7920000000013</v>
          </cell>
          <cell r="T6">
            <v>7171.2959999999994</v>
          </cell>
          <cell r="U6">
            <v>6648.02</v>
          </cell>
          <cell r="V6">
            <v>8000</v>
          </cell>
          <cell r="W6">
            <v>0</v>
          </cell>
          <cell r="X6">
            <v>0</v>
          </cell>
          <cell r="Y6">
            <v>15360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-328</v>
          </cell>
          <cell r="D7">
            <v>335</v>
          </cell>
          <cell r="E7">
            <v>149</v>
          </cell>
          <cell r="F7">
            <v>-148</v>
          </cell>
          <cell r="G7">
            <v>0</v>
          </cell>
          <cell r="H7" t="e">
            <v>#N/A</v>
          </cell>
          <cell r="I7">
            <v>155</v>
          </cell>
          <cell r="J7">
            <v>-6</v>
          </cell>
          <cell r="K7">
            <v>0</v>
          </cell>
          <cell r="O7">
            <v>29.8</v>
          </cell>
          <cell r="Q7">
            <v>-4.9664429530201337</v>
          </cell>
          <cell r="R7">
            <v>-4.9664429530201337</v>
          </cell>
          <cell r="S7">
            <v>33.4</v>
          </cell>
          <cell r="T7">
            <v>37.799999999999997</v>
          </cell>
          <cell r="U7">
            <v>10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-611</v>
          </cell>
          <cell r="D8">
            <v>628</v>
          </cell>
          <cell r="E8">
            <v>378</v>
          </cell>
          <cell r="F8">
            <v>-378</v>
          </cell>
          <cell r="G8">
            <v>0</v>
          </cell>
          <cell r="H8">
            <v>0</v>
          </cell>
          <cell r="I8">
            <v>395</v>
          </cell>
          <cell r="J8">
            <v>-17</v>
          </cell>
          <cell r="K8">
            <v>0</v>
          </cell>
          <cell r="O8">
            <v>75.599999999999994</v>
          </cell>
          <cell r="Q8">
            <v>-5</v>
          </cell>
          <cell r="R8">
            <v>-5</v>
          </cell>
          <cell r="S8">
            <v>66.2</v>
          </cell>
          <cell r="T8">
            <v>64.8</v>
          </cell>
          <cell r="U8">
            <v>33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350</v>
          </cell>
          <cell r="D9">
            <v>822</v>
          </cell>
          <cell r="E9">
            <v>299</v>
          </cell>
          <cell r="F9">
            <v>244</v>
          </cell>
          <cell r="G9">
            <v>1</v>
          </cell>
          <cell r="H9">
            <v>180</v>
          </cell>
          <cell r="I9">
            <v>306</v>
          </cell>
          <cell r="J9">
            <v>-7</v>
          </cell>
          <cell r="K9">
            <v>180</v>
          </cell>
          <cell r="O9">
            <v>59.8</v>
          </cell>
          <cell r="P9">
            <v>180</v>
          </cell>
          <cell r="Q9">
            <v>10.100334448160536</v>
          </cell>
          <cell r="R9">
            <v>4.080267558528428</v>
          </cell>
          <cell r="S9">
            <v>56.4</v>
          </cell>
          <cell r="T9">
            <v>60.2</v>
          </cell>
          <cell r="U9">
            <v>41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1094</v>
          </cell>
          <cell r="D10">
            <v>18416</v>
          </cell>
          <cell r="E10">
            <v>1889</v>
          </cell>
          <cell r="F10">
            <v>2455</v>
          </cell>
          <cell r="G10" t="str">
            <v>пуд,яб</v>
          </cell>
          <cell r="H10">
            <v>180</v>
          </cell>
          <cell r="I10">
            <v>1893</v>
          </cell>
          <cell r="J10">
            <v>-4</v>
          </cell>
          <cell r="K10">
            <v>240</v>
          </cell>
          <cell r="O10">
            <v>238.6</v>
          </cell>
          <cell r="Q10">
            <v>11.295054484492875</v>
          </cell>
          <cell r="R10">
            <v>10.28918692372171</v>
          </cell>
          <cell r="S10">
            <v>259</v>
          </cell>
          <cell r="T10">
            <v>372.4</v>
          </cell>
          <cell r="U10">
            <v>248</v>
          </cell>
          <cell r="V10">
            <v>696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1007</v>
          </cell>
          <cell r="D11">
            <v>11741</v>
          </cell>
          <cell r="E11">
            <v>1313</v>
          </cell>
          <cell r="F11">
            <v>916</v>
          </cell>
          <cell r="G11" t="str">
            <v>пуд</v>
          </cell>
          <cell r="H11">
            <v>180</v>
          </cell>
          <cell r="I11">
            <v>1347</v>
          </cell>
          <cell r="J11">
            <v>-34</v>
          </cell>
          <cell r="K11">
            <v>720</v>
          </cell>
          <cell r="O11">
            <v>209.8</v>
          </cell>
          <cell r="P11">
            <v>600</v>
          </cell>
          <cell r="Q11">
            <v>10.657769304099141</v>
          </cell>
          <cell r="R11">
            <v>4.3660629170638705</v>
          </cell>
          <cell r="S11">
            <v>213.2</v>
          </cell>
          <cell r="T11">
            <v>222.2</v>
          </cell>
          <cell r="U11">
            <v>170</v>
          </cell>
          <cell r="V11">
            <v>264</v>
          </cell>
          <cell r="Y11">
            <v>600</v>
          </cell>
          <cell r="Z11">
            <v>0</v>
          </cell>
          <cell r="AA11">
            <v>50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329</v>
          </cell>
          <cell r="D12">
            <v>2017</v>
          </cell>
          <cell r="E12">
            <v>265</v>
          </cell>
          <cell r="F12">
            <v>864</v>
          </cell>
          <cell r="G12">
            <v>1</v>
          </cell>
          <cell r="H12">
            <v>180</v>
          </cell>
          <cell r="I12">
            <v>268</v>
          </cell>
          <cell r="J12">
            <v>-3</v>
          </cell>
          <cell r="K12">
            <v>0</v>
          </cell>
          <cell r="O12">
            <v>53</v>
          </cell>
          <cell r="Q12">
            <v>16.30188679245283</v>
          </cell>
          <cell r="R12">
            <v>16.30188679245283</v>
          </cell>
          <cell r="S12">
            <v>61.4</v>
          </cell>
          <cell r="T12">
            <v>86</v>
          </cell>
          <cell r="U12">
            <v>26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248.2</v>
          </cell>
          <cell r="D13">
            <v>321.8</v>
          </cell>
          <cell r="E13">
            <v>168.8</v>
          </cell>
          <cell r="F13">
            <v>128.19999999999999</v>
          </cell>
          <cell r="G13">
            <v>1</v>
          </cell>
          <cell r="H13" t="e">
            <v>#N/A</v>
          </cell>
          <cell r="I13">
            <v>170.8</v>
          </cell>
          <cell r="J13">
            <v>-2</v>
          </cell>
          <cell r="K13">
            <v>120</v>
          </cell>
          <cell r="O13">
            <v>33.760000000000005</v>
          </cell>
          <cell r="P13">
            <v>120</v>
          </cell>
          <cell r="Q13">
            <v>10.906398104265401</v>
          </cell>
          <cell r="R13">
            <v>3.7973933649289089</v>
          </cell>
          <cell r="S13">
            <v>34.480000000000004</v>
          </cell>
          <cell r="T13">
            <v>30.6</v>
          </cell>
          <cell r="U13">
            <v>30.1</v>
          </cell>
          <cell r="V13">
            <v>0</v>
          </cell>
          <cell r="Y13">
            <v>120</v>
          </cell>
          <cell r="Z13" t="e">
            <v>#N/A</v>
          </cell>
          <cell r="AA13">
            <v>40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381.279</v>
          </cell>
          <cell r="D14">
            <v>729.01099999999997</v>
          </cell>
          <cell r="E14">
            <v>240.5</v>
          </cell>
          <cell r="F14">
            <v>244.5</v>
          </cell>
          <cell r="G14">
            <v>1</v>
          </cell>
          <cell r="H14" t="e">
            <v>#N/A</v>
          </cell>
          <cell r="I14">
            <v>247.70099999999999</v>
          </cell>
          <cell r="J14">
            <v>-7.2009999999999934</v>
          </cell>
          <cell r="K14">
            <v>150</v>
          </cell>
          <cell r="O14">
            <v>48.1</v>
          </cell>
          <cell r="P14">
            <v>120</v>
          </cell>
          <cell r="Q14">
            <v>10.696465696465696</v>
          </cell>
          <cell r="R14">
            <v>5.0831600831600827</v>
          </cell>
          <cell r="S14">
            <v>55.96</v>
          </cell>
          <cell r="T14">
            <v>54.760000000000005</v>
          </cell>
          <cell r="U14">
            <v>55.5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70.5</v>
          </cell>
          <cell r="D15">
            <v>125.1</v>
          </cell>
          <cell r="E15">
            <v>29.6</v>
          </cell>
          <cell r="F15">
            <v>151</v>
          </cell>
          <cell r="G15">
            <v>1</v>
          </cell>
          <cell r="H15" t="e">
            <v>#N/A</v>
          </cell>
          <cell r="I15">
            <v>29.600999999999999</v>
          </cell>
          <cell r="J15">
            <v>-9.9999999999766942E-4</v>
          </cell>
          <cell r="K15">
            <v>0</v>
          </cell>
          <cell r="O15">
            <v>5.92</v>
          </cell>
          <cell r="Q15">
            <v>25.506756756756758</v>
          </cell>
          <cell r="R15">
            <v>25.506756756756758</v>
          </cell>
          <cell r="S15">
            <v>8.14</v>
          </cell>
          <cell r="T15">
            <v>8.14</v>
          </cell>
          <cell r="U15">
            <v>7.4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98.3</v>
          </cell>
          <cell r="D16">
            <v>62.2</v>
          </cell>
          <cell r="E16">
            <v>48.1</v>
          </cell>
          <cell r="F16">
            <v>37</v>
          </cell>
          <cell r="G16">
            <v>1</v>
          </cell>
          <cell r="H16" t="e">
            <v>#N/A</v>
          </cell>
          <cell r="I16">
            <v>48.1</v>
          </cell>
          <cell r="J16">
            <v>0</v>
          </cell>
          <cell r="K16">
            <v>0</v>
          </cell>
          <cell r="O16">
            <v>9.620000000000001</v>
          </cell>
          <cell r="P16">
            <v>200</v>
          </cell>
          <cell r="Q16">
            <v>24.636174636174633</v>
          </cell>
          <cell r="R16">
            <v>3.8461538461538458</v>
          </cell>
          <cell r="S16">
            <v>8.74</v>
          </cell>
          <cell r="T16">
            <v>8.879999999999999</v>
          </cell>
          <cell r="U16">
            <v>3.7</v>
          </cell>
          <cell r="V16">
            <v>0</v>
          </cell>
          <cell r="Y16">
            <v>200</v>
          </cell>
          <cell r="Z16" t="str">
            <v>200паша</v>
          </cell>
          <cell r="AA16">
            <v>57.142857142857146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416</v>
          </cell>
          <cell r="D17">
            <v>238.5</v>
          </cell>
          <cell r="E17">
            <v>126.5</v>
          </cell>
          <cell r="F17">
            <v>229</v>
          </cell>
          <cell r="G17">
            <v>1</v>
          </cell>
          <cell r="H17" t="e">
            <v>#N/A</v>
          </cell>
          <cell r="I17">
            <v>124.501</v>
          </cell>
          <cell r="J17">
            <v>1.9989999999999952</v>
          </cell>
          <cell r="K17">
            <v>0</v>
          </cell>
          <cell r="O17">
            <v>25.3</v>
          </cell>
          <cell r="P17">
            <v>50</v>
          </cell>
          <cell r="Q17">
            <v>11.027667984189723</v>
          </cell>
          <cell r="R17">
            <v>9.0513833992094863</v>
          </cell>
          <cell r="S17">
            <v>39.1</v>
          </cell>
          <cell r="T17">
            <v>20.9</v>
          </cell>
          <cell r="U17">
            <v>16.5</v>
          </cell>
          <cell r="V17">
            <v>0</v>
          </cell>
          <cell r="Y17">
            <v>50</v>
          </cell>
          <cell r="Z17" t="e">
            <v>#N/A</v>
          </cell>
          <cell r="AA17">
            <v>9.0909090909090917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233</v>
          </cell>
          <cell r="D18">
            <v>2483</v>
          </cell>
          <cell r="E18">
            <v>395</v>
          </cell>
          <cell r="F18">
            <v>640</v>
          </cell>
          <cell r="G18">
            <v>1</v>
          </cell>
          <cell r="H18">
            <v>180</v>
          </cell>
          <cell r="I18">
            <v>417</v>
          </cell>
          <cell r="J18">
            <v>-22</v>
          </cell>
          <cell r="K18">
            <v>120</v>
          </cell>
          <cell r="O18">
            <v>79</v>
          </cell>
          <cell r="P18">
            <v>120</v>
          </cell>
          <cell r="Q18">
            <v>11.139240506329115</v>
          </cell>
          <cell r="R18">
            <v>8.1012658227848107</v>
          </cell>
          <cell r="S18">
            <v>78.8</v>
          </cell>
          <cell r="T18">
            <v>108.2</v>
          </cell>
          <cell r="U18">
            <v>48</v>
          </cell>
          <cell r="V18">
            <v>0</v>
          </cell>
          <cell r="Y18">
            <v>120</v>
          </cell>
          <cell r="Z18" t="str">
            <v>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1412</v>
          </cell>
          <cell r="D19">
            <v>9838</v>
          </cell>
          <cell r="E19">
            <v>2227</v>
          </cell>
          <cell r="F19">
            <v>1038</v>
          </cell>
          <cell r="G19" t="str">
            <v>пуд</v>
          </cell>
          <cell r="H19">
            <v>180</v>
          </cell>
          <cell r="I19">
            <v>2229</v>
          </cell>
          <cell r="J19">
            <v>-2</v>
          </cell>
          <cell r="K19">
            <v>720</v>
          </cell>
          <cell r="O19">
            <v>155</v>
          </cell>
          <cell r="Q19">
            <v>11.341935483870968</v>
          </cell>
          <cell r="R19">
            <v>6.6967741935483867</v>
          </cell>
          <cell r="S19">
            <v>173</v>
          </cell>
          <cell r="T19">
            <v>194.2</v>
          </cell>
          <cell r="U19">
            <v>152</v>
          </cell>
          <cell r="V19">
            <v>1452</v>
          </cell>
          <cell r="Y19">
            <v>0</v>
          </cell>
          <cell r="Z19" t="str">
            <v>яб</v>
          </cell>
          <cell r="AA19">
            <v>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99.8</v>
          </cell>
          <cell r="D20">
            <v>139.6</v>
          </cell>
          <cell r="E20">
            <v>36.1</v>
          </cell>
          <cell r="F20">
            <v>147.5</v>
          </cell>
          <cell r="G20">
            <v>1</v>
          </cell>
          <cell r="H20" t="e">
            <v>#N/A</v>
          </cell>
          <cell r="I20">
            <v>37.904000000000003</v>
          </cell>
          <cell r="J20">
            <v>-1.804000000000002</v>
          </cell>
          <cell r="K20">
            <v>0</v>
          </cell>
          <cell r="O20">
            <v>7.2200000000000006</v>
          </cell>
          <cell r="Q20">
            <v>20.429362880886426</v>
          </cell>
          <cell r="R20">
            <v>20.429362880886426</v>
          </cell>
          <cell r="S20">
            <v>10.08</v>
          </cell>
          <cell r="T20">
            <v>7.56</v>
          </cell>
          <cell r="U20">
            <v>10.8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325.60000000000002</v>
          </cell>
          <cell r="D21">
            <v>129.5</v>
          </cell>
          <cell r="E21">
            <v>177.6</v>
          </cell>
          <cell r="F21">
            <v>77.7</v>
          </cell>
          <cell r="G21">
            <v>1</v>
          </cell>
          <cell r="H21" t="e">
            <v>#N/A</v>
          </cell>
          <cell r="I21">
            <v>180.3</v>
          </cell>
          <cell r="J21">
            <v>-2.7000000000000171</v>
          </cell>
          <cell r="K21">
            <v>200</v>
          </cell>
          <cell r="O21">
            <v>35.519999999999996</v>
          </cell>
          <cell r="P21">
            <v>100</v>
          </cell>
          <cell r="Q21">
            <v>10.633445945945947</v>
          </cell>
          <cell r="R21">
            <v>2.1875000000000004</v>
          </cell>
          <cell r="S21">
            <v>42.92</v>
          </cell>
          <cell r="T21">
            <v>34.4</v>
          </cell>
          <cell r="U21">
            <v>33.299999999999997</v>
          </cell>
          <cell r="V21">
            <v>0</v>
          </cell>
          <cell r="Y21">
            <v>100</v>
          </cell>
          <cell r="Z21" t="e">
            <v>#N/A</v>
          </cell>
          <cell r="AA21">
            <v>27.027027027027025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2094</v>
          </cell>
          <cell r="D22">
            <v>6193</v>
          </cell>
          <cell r="E22">
            <v>1832</v>
          </cell>
          <cell r="F22">
            <v>2576</v>
          </cell>
          <cell r="G22" t="str">
            <v>пуд</v>
          </cell>
          <cell r="H22">
            <v>180</v>
          </cell>
          <cell r="I22">
            <v>1832</v>
          </cell>
          <cell r="J22">
            <v>0</v>
          </cell>
          <cell r="K22">
            <v>240</v>
          </cell>
          <cell r="O22">
            <v>366.4</v>
          </cell>
          <cell r="P22">
            <v>960</v>
          </cell>
          <cell r="Q22">
            <v>10.305676855895197</v>
          </cell>
          <cell r="R22">
            <v>7.0305676855895198</v>
          </cell>
          <cell r="S22">
            <v>394.2</v>
          </cell>
          <cell r="T22">
            <v>454.8</v>
          </cell>
          <cell r="U22">
            <v>411</v>
          </cell>
          <cell r="V22">
            <v>0</v>
          </cell>
          <cell r="Y22">
            <v>960</v>
          </cell>
          <cell r="Z22">
            <v>0</v>
          </cell>
          <cell r="AA22">
            <v>80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1980</v>
          </cell>
          <cell r="D23">
            <v>13649</v>
          </cell>
          <cell r="E23">
            <v>1441</v>
          </cell>
          <cell r="F23">
            <v>2121</v>
          </cell>
          <cell r="G23" t="str">
            <v>яб</v>
          </cell>
          <cell r="H23">
            <v>180</v>
          </cell>
          <cell r="I23">
            <v>1467</v>
          </cell>
          <cell r="J23">
            <v>-26</v>
          </cell>
          <cell r="K23">
            <v>240</v>
          </cell>
          <cell r="O23">
            <v>288.2</v>
          </cell>
          <cell r="P23">
            <v>840</v>
          </cell>
          <cell r="Q23">
            <v>11.106870229007635</v>
          </cell>
          <cell r="R23">
            <v>7.3594725884802221</v>
          </cell>
          <cell r="S23">
            <v>294.2</v>
          </cell>
          <cell r="T23">
            <v>359</v>
          </cell>
          <cell r="U23">
            <v>366</v>
          </cell>
          <cell r="V23">
            <v>0</v>
          </cell>
          <cell r="Y23">
            <v>840</v>
          </cell>
          <cell r="Z23">
            <v>0</v>
          </cell>
          <cell r="AA23">
            <v>140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1501</v>
          </cell>
          <cell r="D24">
            <v>13226</v>
          </cell>
          <cell r="E24">
            <v>1636</v>
          </cell>
          <cell r="F24">
            <v>2011</v>
          </cell>
          <cell r="G24">
            <v>1</v>
          </cell>
          <cell r="H24">
            <v>180</v>
          </cell>
          <cell r="I24">
            <v>1608</v>
          </cell>
          <cell r="J24">
            <v>28</v>
          </cell>
          <cell r="K24">
            <v>720</v>
          </cell>
          <cell r="O24">
            <v>327.2</v>
          </cell>
          <cell r="P24">
            <v>840</v>
          </cell>
          <cell r="Q24">
            <v>10.913814180929096</v>
          </cell>
          <cell r="R24">
            <v>6.1460880195599028</v>
          </cell>
          <cell r="S24">
            <v>334.8</v>
          </cell>
          <cell r="T24">
            <v>383.8</v>
          </cell>
          <cell r="U24">
            <v>412</v>
          </cell>
          <cell r="V24">
            <v>0</v>
          </cell>
          <cell r="Y24">
            <v>840</v>
          </cell>
          <cell r="Z24">
            <v>0</v>
          </cell>
          <cell r="AA24">
            <v>70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412</v>
          </cell>
          <cell r="D25">
            <v>1382</v>
          </cell>
          <cell r="E25">
            <v>491</v>
          </cell>
          <cell r="F25">
            <v>744</v>
          </cell>
          <cell r="G25" t="str">
            <v>нов</v>
          </cell>
          <cell r="H25" t="e">
            <v>#N/A</v>
          </cell>
          <cell r="I25">
            <v>510</v>
          </cell>
          <cell r="J25">
            <v>-19</v>
          </cell>
          <cell r="K25">
            <v>60</v>
          </cell>
          <cell r="O25">
            <v>98.2</v>
          </cell>
          <cell r="P25">
            <v>240</v>
          </cell>
          <cell r="Q25">
            <v>10.631364562118126</v>
          </cell>
          <cell r="R25">
            <v>7.5763747454175148</v>
          </cell>
          <cell r="S25">
            <v>99.6</v>
          </cell>
          <cell r="T25">
            <v>126.2</v>
          </cell>
          <cell r="U25">
            <v>87</v>
          </cell>
          <cell r="V25">
            <v>0</v>
          </cell>
          <cell r="Y25">
            <v>240</v>
          </cell>
          <cell r="Z25" t="e">
            <v>#N/A</v>
          </cell>
          <cell r="AA25">
            <v>20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315.2</v>
          </cell>
          <cell r="D26">
            <v>455.8</v>
          </cell>
          <cell r="E26">
            <v>329</v>
          </cell>
          <cell r="F26">
            <v>193</v>
          </cell>
          <cell r="G26">
            <v>1</v>
          </cell>
          <cell r="H26" t="e">
            <v>#N/A</v>
          </cell>
          <cell r="I26">
            <v>335.00099999999998</v>
          </cell>
          <cell r="J26">
            <v>-6.0009999999999764</v>
          </cell>
          <cell r="K26">
            <v>400</v>
          </cell>
          <cell r="O26">
            <v>65.8</v>
          </cell>
          <cell r="P26">
            <v>100</v>
          </cell>
          <cell r="Q26">
            <v>10.531914893617023</v>
          </cell>
          <cell r="R26">
            <v>2.9331306990881458</v>
          </cell>
          <cell r="S26">
            <v>69.400000000000006</v>
          </cell>
          <cell r="T26">
            <v>71.400000000000006</v>
          </cell>
          <cell r="U26">
            <v>48</v>
          </cell>
          <cell r="V26">
            <v>0</v>
          </cell>
          <cell r="Y26">
            <v>100</v>
          </cell>
          <cell r="Z26" t="e">
            <v>#N/A</v>
          </cell>
          <cell r="AA26">
            <v>16.666666666666668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490</v>
          </cell>
          <cell r="D27">
            <v>2280</v>
          </cell>
          <cell r="E27">
            <v>312</v>
          </cell>
          <cell r="F27">
            <v>424</v>
          </cell>
          <cell r="G27" t="str">
            <v>яб</v>
          </cell>
          <cell r="H27">
            <v>180</v>
          </cell>
          <cell r="I27">
            <v>310</v>
          </cell>
          <cell r="J27">
            <v>2</v>
          </cell>
          <cell r="K27">
            <v>600</v>
          </cell>
          <cell r="O27">
            <v>62.4</v>
          </cell>
          <cell r="Q27">
            <v>16.410256410256412</v>
          </cell>
          <cell r="R27">
            <v>6.7948717948717947</v>
          </cell>
          <cell r="S27">
            <v>66.8</v>
          </cell>
          <cell r="T27">
            <v>72.8</v>
          </cell>
          <cell r="U27">
            <v>87</v>
          </cell>
          <cell r="V27">
            <v>0</v>
          </cell>
          <cell r="Y27">
            <v>0</v>
          </cell>
          <cell r="Z27" t="str">
            <v>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115</v>
          </cell>
          <cell r="D28">
            <v>303</v>
          </cell>
          <cell r="E28">
            <v>81</v>
          </cell>
          <cell r="F28">
            <v>112</v>
          </cell>
          <cell r="G28">
            <v>1</v>
          </cell>
          <cell r="H28" t="e">
            <v>#N/A</v>
          </cell>
          <cell r="I28">
            <v>90</v>
          </cell>
          <cell r="J28">
            <v>-9</v>
          </cell>
          <cell r="K28">
            <v>0</v>
          </cell>
          <cell r="O28">
            <v>16.2</v>
          </cell>
          <cell r="P28">
            <v>80</v>
          </cell>
          <cell r="Q28">
            <v>11.851851851851853</v>
          </cell>
          <cell r="R28">
            <v>6.9135802469135808</v>
          </cell>
          <cell r="S28">
            <v>18.8</v>
          </cell>
          <cell r="T28">
            <v>18.2</v>
          </cell>
          <cell r="U28">
            <v>14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719</v>
          </cell>
          <cell r="D29">
            <v>5350</v>
          </cell>
          <cell r="E29">
            <v>629</v>
          </cell>
          <cell r="F29">
            <v>861</v>
          </cell>
          <cell r="G29">
            <v>1</v>
          </cell>
          <cell r="H29" t="e">
            <v>#N/A</v>
          </cell>
          <cell r="I29">
            <v>631</v>
          </cell>
          <cell r="J29">
            <v>-2</v>
          </cell>
          <cell r="K29">
            <v>400</v>
          </cell>
          <cell r="O29">
            <v>125.8</v>
          </cell>
          <cell r="P29">
            <v>200</v>
          </cell>
          <cell r="Q29">
            <v>11.613672496025437</v>
          </cell>
          <cell r="R29">
            <v>6.8441971383147857</v>
          </cell>
          <cell r="S29">
            <v>142.6</v>
          </cell>
          <cell r="T29">
            <v>163</v>
          </cell>
          <cell r="U29">
            <v>148</v>
          </cell>
          <cell r="V29">
            <v>0</v>
          </cell>
          <cell r="Y29">
            <v>200</v>
          </cell>
          <cell r="Z29" t="str">
            <v>яб</v>
          </cell>
          <cell r="AA29">
            <v>25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277</v>
          </cell>
          <cell r="D30">
            <v>586</v>
          </cell>
          <cell r="E30">
            <v>184</v>
          </cell>
          <cell r="F30">
            <v>341</v>
          </cell>
          <cell r="G30">
            <v>1</v>
          </cell>
          <cell r="H30" t="e">
            <v>#N/A</v>
          </cell>
          <cell r="I30">
            <v>196</v>
          </cell>
          <cell r="J30">
            <v>-12</v>
          </cell>
          <cell r="K30">
            <v>0</v>
          </cell>
          <cell r="O30">
            <v>36.799999999999997</v>
          </cell>
          <cell r="P30">
            <v>80</v>
          </cell>
          <cell r="Q30">
            <v>11.440217391304349</v>
          </cell>
          <cell r="R30">
            <v>9.2663043478260878</v>
          </cell>
          <cell r="S30">
            <v>35.6</v>
          </cell>
          <cell r="T30">
            <v>51</v>
          </cell>
          <cell r="U30">
            <v>20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299</v>
          </cell>
          <cell r="D31">
            <v>5353</v>
          </cell>
          <cell r="E31">
            <v>736</v>
          </cell>
          <cell r="F31">
            <v>226</v>
          </cell>
          <cell r="G31">
            <v>1</v>
          </cell>
          <cell r="H31">
            <v>150</v>
          </cell>
          <cell r="I31">
            <v>746</v>
          </cell>
          <cell r="J31">
            <v>-10</v>
          </cell>
          <cell r="K31">
            <v>200</v>
          </cell>
          <cell r="O31">
            <v>65.599999999999994</v>
          </cell>
          <cell r="P31">
            <v>280</v>
          </cell>
          <cell r="Q31">
            <v>10.762195121951221</v>
          </cell>
          <cell r="R31">
            <v>3.4451219512195124</v>
          </cell>
          <cell r="S31">
            <v>60.8</v>
          </cell>
          <cell r="T31">
            <v>61.6</v>
          </cell>
          <cell r="U31">
            <v>53</v>
          </cell>
          <cell r="V31">
            <v>408</v>
          </cell>
          <cell r="Y31">
            <v>280</v>
          </cell>
          <cell r="Z31">
            <v>0</v>
          </cell>
          <cell r="AA31">
            <v>35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1303</v>
          </cell>
          <cell r="D32">
            <v>6709</v>
          </cell>
          <cell r="E32">
            <v>736</v>
          </cell>
          <cell r="F32">
            <v>1051</v>
          </cell>
          <cell r="G32">
            <v>1</v>
          </cell>
          <cell r="H32" t="e">
            <v>#N/A</v>
          </cell>
          <cell r="I32">
            <v>716</v>
          </cell>
          <cell r="J32">
            <v>20</v>
          </cell>
          <cell r="K32">
            <v>480</v>
          </cell>
          <cell r="O32">
            <v>147.19999999999999</v>
          </cell>
          <cell r="P32">
            <v>80</v>
          </cell>
          <cell r="Q32">
            <v>10.944293478260871</v>
          </cell>
          <cell r="R32">
            <v>7.139945652173914</v>
          </cell>
          <cell r="S32">
            <v>215.2</v>
          </cell>
          <cell r="T32">
            <v>185.8</v>
          </cell>
          <cell r="U32">
            <v>173</v>
          </cell>
          <cell r="V32">
            <v>0</v>
          </cell>
          <cell r="Y32">
            <v>80</v>
          </cell>
          <cell r="Z32" t="str">
            <v>яб</v>
          </cell>
          <cell r="AA32">
            <v>5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163</v>
          </cell>
          <cell r="D33">
            <v>512</v>
          </cell>
          <cell r="E33">
            <v>178</v>
          </cell>
          <cell r="F33">
            <v>173</v>
          </cell>
          <cell r="G33">
            <v>1</v>
          </cell>
          <cell r="H33" t="e">
            <v>#N/A</v>
          </cell>
          <cell r="I33">
            <v>189</v>
          </cell>
          <cell r="J33">
            <v>-11</v>
          </cell>
          <cell r="K33">
            <v>80</v>
          </cell>
          <cell r="O33">
            <v>35.6</v>
          </cell>
          <cell r="P33">
            <v>120</v>
          </cell>
          <cell r="Q33">
            <v>10.47752808988764</v>
          </cell>
          <cell r="R33">
            <v>4.8595505617977528</v>
          </cell>
          <cell r="S33">
            <v>29.4</v>
          </cell>
          <cell r="T33">
            <v>38.200000000000003</v>
          </cell>
          <cell r="U33">
            <v>18</v>
          </cell>
          <cell r="V33">
            <v>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1135</v>
          </cell>
          <cell r="D34">
            <v>2248</v>
          </cell>
          <cell r="E34">
            <v>335</v>
          </cell>
          <cell r="F34">
            <v>1400</v>
          </cell>
          <cell r="G34">
            <v>1</v>
          </cell>
          <cell r="H34" t="e">
            <v>#N/A</v>
          </cell>
          <cell r="I34">
            <v>332</v>
          </cell>
          <cell r="J34">
            <v>3</v>
          </cell>
          <cell r="K34">
            <v>0</v>
          </cell>
          <cell r="O34">
            <v>67</v>
          </cell>
          <cell r="Q34">
            <v>20.895522388059703</v>
          </cell>
          <cell r="R34">
            <v>20.895522388059703</v>
          </cell>
          <cell r="S34">
            <v>115.4</v>
          </cell>
          <cell r="T34">
            <v>82.8</v>
          </cell>
          <cell r="U34">
            <v>112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1487</v>
          </cell>
          <cell r="D35">
            <v>11079</v>
          </cell>
          <cell r="E35">
            <v>2590</v>
          </cell>
          <cell r="F35">
            <v>1122</v>
          </cell>
          <cell r="G35">
            <v>1</v>
          </cell>
          <cell r="H35">
            <v>150</v>
          </cell>
          <cell r="I35">
            <v>2616</v>
          </cell>
          <cell r="J35">
            <v>-26</v>
          </cell>
          <cell r="K35">
            <v>1200</v>
          </cell>
          <cell r="O35">
            <v>294</v>
          </cell>
          <cell r="P35">
            <v>800</v>
          </cell>
          <cell r="Q35">
            <v>10.619047619047619</v>
          </cell>
          <cell r="R35">
            <v>3.8163265306122449</v>
          </cell>
          <cell r="S35">
            <v>284.60000000000002</v>
          </cell>
          <cell r="T35">
            <v>288.39999999999998</v>
          </cell>
          <cell r="U35">
            <v>250</v>
          </cell>
          <cell r="V35">
            <v>1120</v>
          </cell>
          <cell r="Y35">
            <v>800</v>
          </cell>
          <cell r="Z35">
            <v>0</v>
          </cell>
          <cell r="AA35">
            <v>100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2328</v>
          </cell>
          <cell r="D36">
            <v>2127</v>
          </cell>
          <cell r="E36">
            <v>1267</v>
          </cell>
          <cell r="F36">
            <v>1694</v>
          </cell>
          <cell r="G36">
            <v>1</v>
          </cell>
          <cell r="H36">
            <v>150</v>
          </cell>
          <cell r="I36">
            <v>1049</v>
          </cell>
          <cell r="J36">
            <v>218</v>
          </cell>
          <cell r="K36">
            <v>480</v>
          </cell>
          <cell r="O36">
            <v>253.4</v>
          </cell>
          <cell r="P36">
            <v>480</v>
          </cell>
          <cell r="Q36">
            <v>10.473559589581688</v>
          </cell>
          <cell r="R36">
            <v>6.6850828729281764</v>
          </cell>
          <cell r="S36">
            <v>342.8</v>
          </cell>
          <cell r="T36">
            <v>294.39999999999998</v>
          </cell>
          <cell r="U36">
            <v>180</v>
          </cell>
          <cell r="V36">
            <v>0</v>
          </cell>
          <cell r="Y36">
            <v>480</v>
          </cell>
          <cell r="Z36" t="str">
            <v>бонус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1290.3</v>
          </cell>
          <cell r="D37">
            <v>3409.7</v>
          </cell>
          <cell r="E37">
            <v>1332.001</v>
          </cell>
          <cell r="F37">
            <v>413.29899999999998</v>
          </cell>
          <cell r="G37">
            <v>1</v>
          </cell>
          <cell r="H37">
            <v>150</v>
          </cell>
          <cell r="I37">
            <v>1490.002</v>
          </cell>
          <cell r="J37">
            <v>-158.00099999999998</v>
          </cell>
          <cell r="K37">
            <v>2500</v>
          </cell>
          <cell r="O37">
            <v>266.40019999999998</v>
          </cell>
          <cell r="P37">
            <v>400</v>
          </cell>
          <cell r="Q37">
            <v>12.437299221246832</v>
          </cell>
          <cell r="R37">
            <v>1.5514215079418108</v>
          </cell>
          <cell r="S37">
            <v>237</v>
          </cell>
          <cell r="T37">
            <v>215</v>
          </cell>
          <cell r="U37">
            <v>62</v>
          </cell>
          <cell r="V37">
            <v>0</v>
          </cell>
          <cell r="Y37">
            <v>400</v>
          </cell>
          <cell r="Z37">
            <v>0</v>
          </cell>
          <cell r="AA37">
            <v>80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2055</v>
          </cell>
          <cell r="D38">
            <v>20064</v>
          </cell>
          <cell r="E38">
            <v>3806</v>
          </cell>
          <cell r="F38">
            <v>2187</v>
          </cell>
          <cell r="G38" t="str">
            <v>пуд,яб</v>
          </cell>
          <cell r="H38">
            <v>150</v>
          </cell>
          <cell r="I38">
            <v>3830</v>
          </cell>
          <cell r="J38">
            <v>-24</v>
          </cell>
          <cell r="K38">
            <v>1000</v>
          </cell>
          <cell r="O38">
            <v>450.8</v>
          </cell>
          <cell r="P38">
            <v>1400</v>
          </cell>
          <cell r="Q38">
            <v>10.175244010647738</v>
          </cell>
          <cell r="R38">
            <v>4.8513753327417923</v>
          </cell>
          <cell r="S38">
            <v>428.4</v>
          </cell>
          <cell r="T38">
            <v>472.2</v>
          </cell>
          <cell r="U38">
            <v>495</v>
          </cell>
          <cell r="V38">
            <v>1552</v>
          </cell>
          <cell r="Y38">
            <v>1400</v>
          </cell>
          <cell r="Z38">
            <v>0</v>
          </cell>
          <cell r="AA38">
            <v>175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704</v>
          </cell>
          <cell r="D39">
            <v>5734</v>
          </cell>
          <cell r="E39">
            <v>828</v>
          </cell>
          <cell r="F39">
            <v>823</v>
          </cell>
          <cell r="G39">
            <v>1</v>
          </cell>
          <cell r="H39">
            <v>150</v>
          </cell>
          <cell r="I39">
            <v>858</v>
          </cell>
          <cell r="J39">
            <v>-30</v>
          </cell>
          <cell r="K39">
            <v>640</v>
          </cell>
          <cell r="O39">
            <v>165.6</v>
          </cell>
          <cell r="P39">
            <v>320</v>
          </cell>
          <cell r="Q39">
            <v>10.766908212560386</v>
          </cell>
          <cell r="R39">
            <v>4.9698067632850247</v>
          </cell>
          <cell r="S39">
            <v>168.6</v>
          </cell>
          <cell r="T39">
            <v>192.2</v>
          </cell>
          <cell r="U39">
            <v>121</v>
          </cell>
          <cell r="V39">
            <v>0</v>
          </cell>
          <cell r="Y39">
            <v>320</v>
          </cell>
          <cell r="Z39">
            <v>0</v>
          </cell>
          <cell r="AA39">
            <v>20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22</v>
          </cell>
          <cell r="D40">
            <v>8</v>
          </cell>
          <cell r="E40">
            <v>9</v>
          </cell>
          <cell r="F40">
            <v>5</v>
          </cell>
          <cell r="G40">
            <v>1</v>
          </cell>
          <cell r="H40" t="e">
            <v>#N/A</v>
          </cell>
          <cell r="I40">
            <v>10</v>
          </cell>
          <cell r="J40">
            <v>-1</v>
          </cell>
          <cell r="K40">
            <v>0</v>
          </cell>
          <cell r="O40">
            <v>1.8</v>
          </cell>
          <cell r="Q40">
            <v>2.7777777777777777</v>
          </cell>
          <cell r="R40">
            <v>2.7777777777777777</v>
          </cell>
          <cell r="S40">
            <v>1.4</v>
          </cell>
          <cell r="T40">
            <v>1.4</v>
          </cell>
          <cell r="U40">
            <v>5</v>
          </cell>
          <cell r="V40">
            <v>0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237</v>
          </cell>
          <cell r="D41">
            <v>245</v>
          </cell>
          <cell r="E41">
            <v>178</v>
          </cell>
          <cell r="F41">
            <v>81</v>
          </cell>
          <cell r="G41">
            <v>1</v>
          </cell>
          <cell r="H41" t="e">
            <v>#N/A</v>
          </cell>
          <cell r="I41">
            <v>186</v>
          </cell>
          <cell r="J41">
            <v>-8</v>
          </cell>
          <cell r="K41">
            <v>120</v>
          </cell>
          <cell r="O41">
            <v>35.6</v>
          </cell>
          <cell r="P41">
            <v>200</v>
          </cell>
          <cell r="Q41">
            <v>11.264044943820224</v>
          </cell>
          <cell r="R41">
            <v>2.2752808988764044</v>
          </cell>
          <cell r="S41">
            <v>33</v>
          </cell>
          <cell r="T41">
            <v>23.8</v>
          </cell>
          <cell r="U41">
            <v>12</v>
          </cell>
          <cell r="V41">
            <v>0</v>
          </cell>
          <cell r="Y41">
            <v>200</v>
          </cell>
          <cell r="Z41">
            <v>0</v>
          </cell>
          <cell r="AA41">
            <v>25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1213</v>
          </cell>
          <cell r="D42">
            <v>5681</v>
          </cell>
          <cell r="E42">
            <v>1306</v>
          </cell>
          <cell r="F42">
            <v>847</v>
          </cell>
          <cell r="G42">
            <v>1</v>
          </cell>
          <cell r="H42" t="e">
            <v>#N/A</v>
          </cell>
          <cell r="I42">
            <v>1308</v>
          </cell>
          <cell r="J42">
            <v>-2</v>
          </cell>
          <cell r="K42">
            <v>840</v>
          </cell>
          <cell r="O42">
            <v>261.2</v>
          </cell>
          <cell r="P42">
            <v>1000</v>
          </cell>
          <cell r="Q42">
            <v>10.287136294027565</v>
          </cell>
          <cell r="R42">
            <v>3.2427258805513017</v>
          </cell>
          <cell r="S42">
            <v>237.4</v>
          </cell>
          <cell r="T42">
            <v>228.4</v>
          </cell>
          <cell r="U42">
            <v>258</v>
          </cell>
          <cell r="V42">
            <v>0</v>
          </cell>
          <cell r="Y42">
            <v>1000</v>
          </cell>
          <cell r="Z42">
            <v>0</v>
          </cell>
          <cell r="AA42">
            <v>125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1331</v>
          </cell>
          <cell r="D43">
            <v>1328</v>
          </cell>
          <cell r="E43">
            <v>585</v>
          </cell>
          <cell r="F43">
            <v>1060</v>
          </cell>
          <cell r="G43">
            <v>1</v>
          </cell>
          <cell r="H43">
            <v>180</v>
          </cell>
          <cell r="I43">
            <v>213</v>
          </cell>
          <cell r="J43">
            <v>372</v>
          </cell>
          <cell r="K43">
            <v>0</v>
          </cell>
          <cell r="O43">
            <v>117</v>
          </cell>
          <cell r="P43">
            <v>200</v>
          </cell>
          <cell r="Q43">
            <v>10.76923076923077</v>
          </cell>
          <cell r="R43">
            <v>9.0598290598290596</v>
          </cell>
          <cell r="S43">
            <v>119</v>
          </cell>
          <cell r="T43">
            <v>105.4</v>
          </cell>
          <cell r="U43">
            <v>22</v>
          </cell>
          <cell r="V43">
            <v>0</v>
          </cell>
          <cell r="Y43">
            <v>200</v>
          </cell>
          <cell r="Z43">
            <v>0</v>
          </cell>
          <cell r="AA43">
            <v>25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755</v>
          </cell>
          <cell r="D44">
            <v>1366</v>
          </cell>
          <cell r="E44">
            <v>715</v>
          </cell>
          <cell r="F44">
            <v>325</v>
          </cell>
          <cell r="G44">
            <v>1</v>
          </cell>
          <cell r="H44">
            <v>90</v>
          </cell>
          <cell r="I44">
            <v>736.00099999999998</v>
          </cell>
          <cell r="J44">
            <v>-21.000999999999976</v>
          </cell>
          <cell r="K44">
            <v>700</v>
          </cell>
          <cell r="O44">
            <v>143</v>
          </cell>
          <cell r="P44">
            <v>400</v>
          </cell>
          <cell r="Q44">
            <v>9.965034965034965</v>
          </cell>
          <cell r="R44">
            <v>2.2727272727272729</v>
          </cell>
          <cell r="S44">
            <v>115</v>
          </cell>
          <cell r="T44">
            <v>94</v>
          </cell>
          <cell r="U44">
            <v>115</v>
          </cell>
          <cell r="V44">
            <v>0</v>
          </cell>
          <cell r="Y44">
            <v>400</v>
          </cell>
          <cell r="Z44" t="str">
            <v>пересорт400</v>
          </cell>
          <cell r="AA44">
            <v>80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853</v>
          </cell>
          <cell r="D45">
            <v>1501</v>
          </cell>
          <cell r="E45">
            <v>581</v>
          </cell>
          <cell r="F45">
            <v>379</v>
          </cell>
          <cell r="G45">
            <v>1</v>
          </cell>
          <cell r="H45">
            <v>120</v>
          </cell>
          <cell r="I45">
            <v>613</v>
          </cell>
          <cell r="J45">
            <v>-32</v>
          </cell>
          <cell r="K45">
            <v>700</v>
          </cell>
          <cell r="O45">
            <v>116.2</v>
          </cell>
          <cell r="P45">
            <v>120</v>
          </cell>
          <cell r="Q45">
            <v>10.3184165232358</v>
          </cell>
          <cell r="R45">
            <v>3.2616179001721171</v>
          </cell>
          <cell r="S45">
            <v>133.80000000000001</v>
          </cell>
          <cell r="T45">
            <v>116.6</v>
          </cell>
          <cell r="U45">
            <v>96</v>
          </cell>
          <cell r="V45">
            <v>0</v>
          </cell>
          <cell r="Y45">
            <v>120</v>
          </cell>
          <cell r="Z45">
            <v>0</v>
          </cell>
          <cell r="AA45">
            <v>24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1519</v>
          </cell>
          <cell r="D46">
            <v>5384</v>
          </cell>
          <cell r="E46">
            <v>690</v>
          </cell>
          <cell r="F46">
            <v>905</v>
          </cell>
          <cell r="G46">
            <v>1</v>
          </cell>
          <cell r="H46">
            <v>180</v>
          </cell>
          <cell r="I46">
            <v>685</v>
          </cell>
          <cell r="J46">
            <v>5</v>
          </cell>
          <cell r="K46">
            <v>0</v>
          </cell>
          <cell r="O46">
            <v>138</v>
          </cell>
          <cell r="P46">
            <v>680</v>
          </cell>
          <cell r="Q46">
            <v>11.485507246376812</v>
          </cell>
          <cell r="R46">
            <v>6.5579710144927539</v>
          </cell>
          <cell r="S46">
            <v>189</v>
          </cell>
          <cell r="T46">
            <v>147.19999999999999</v>
          </cell>
          <cell r="U46">
            <v>245</v>
          </cell>
          <cell r="V46">
            <v>0</v>
          </cell>
          <cell r="Y46">
            <v>680</v>
          </cell>
          <cell r="Z46" t="str">
            <v>яб</v>
          </cell>
          <cell r="AA46">
            <v>85</v>
          </cell>
          <cell r="AB46">
            <v>0.9</v>
          </cell>
        </row>
        <row r="47">
          <cell r="A47" t="str">
            <v>Смак-мени с картофелем и сочной грудинкой ТМ Зареченские ПОКОМ</v>
          </cell>
          <cell r="B47" t="str">
            <v>шт</v>
          </cell>
          <cell r="C47">
            <v>202</v>
          </cell>
          <cell r="D47">
            <v>32</v>
          </cell>
          <cell r="E47">
            <v>38</v>
          </cell>
          <cell r="F47">
            <v>164</v>
          </cell>
          <cell r="G47" t="str">
            <v>нов</v>
          </cell>
          <cell r="H47" t="e">
            <v>#N/A</v>
          </cell>
          <cell r="I47">
            <v>38</v>
          </cell>
          <cell r="J47">
            <v>0</v>
          </cell>
          <cell r="K47">
            <v>0</v>
          </cell>
          <cell r="O47">
            <v>7.6</v>
          </cell>
          <cell r="Q47">
            <v>21.578947368421055</v>
          </cell>
          <cell r="R47">
            <v>21.578947368421055</v>
          </cell>
          <cell r="S47">
            <v>20</v>
          </cell>
          <cell r="T47">
            <v>9</v>
          </cell>
          <cell r="U47">
            <v>3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Смак-мени с мясом ТМ Зареченские ПОКОМ</v>
          </cell>
          <cell r="B48" t="str">
            <v>шт</v>
          </cell>
          <cell r="C48">
            <v>133</v>
          </cell>
          <cell r="D48">
            <v>67</v>
          </cell>
          <cell r="E48">
            <v>47</v>
          </cell>
          <cell r="F48">
            <v>86</v>
          </cell>
          <cell r="G48" t="str">
            <v>нов</v>
          </cell>
          <cell r="H48" t="e">
            <v>#N/A</v>
          </cell>
          <cell r="I48">
            <v>47</v>
          </cell>
          <cell r="J48">
            <v>0</v>
          </cell>
          <cell r="K48">
            <v>0</v>
          </cell>
          <cell r="O48">
            <v>9.4</v>
          </cell>
          <cell r="Q48">
            <v>9.1489361702127656</v>
          </cell>
          <cell r="R48">
            <v>9.1489361702127656</v>
          </cell>
          <cell r="S48">
            <v>15.2</v>
          </cell>
          <cell r="T48">
            <v>7.4</v>
          </cell>
          <cell r="U48">
            <v>5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121</v>
          </cell>
          <cell r="E49">
            <v>11</v>
          </cell>
          <cell r="F49">
            <v>110</v>
          </cell>
          <cell r="G49" t="str">
            <v>нов</v>
          </cell>
          <cell r="H49" t="e">
            <v>#N/A</v>
          </cell>
          <cell r="I49">
            <v>11</v>
          </cell>
          <cell r="J49">
            <v>0</v>
          </cell>
          <cell r="K49">
            <v>0</v>
          </cell>
          <cell r="O49">
            <v>2.2000000000000002</v>
          </cell>
          <cell r="Q49">
            <v>49.999999999999993</v>
          </cell>
          <cell r="R49">
            <v>49.999999999999993</v>
          </cell>
          <cell r="S49">
            <v>13.2</v>
          </cell>
          <cell r="T49">
            <v>4.8</v>
          </cell>
          <cell r="U49">
            <v>0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0.9</v>
          </cell>
        </row>
        <row r="50">
          <cell r="A50" t="str">
            <v>Сочный мегачебурек ТМ Зареченские ВЕС ПОКОМ</v>
          </cell>
          <cell r="B50" t="str">
            <v>кг</v>
          </cell>
          <cell r="C50">
            <v>62.22</v>
          </cell>
          <cell r="D50">
            <v>43.06</v>
          </cell>
          <cell r="E50">
            <v>69.88</v>
          </cell>
          <cell r="F50">
            <v>17.48</v>
          </cell>
          <cell r="G50">
            <v>0</v>
          </cell>
          <cell r="H50" t="e">
            <v>#N/A</v>
          </cell>
          <cell r="I50">
            <v>77.760000000000005</v>
          </cell>
          <cell r="J50">
            <v>-7.8800000000000097</v>
          </cell>
          <cell r="K50">
            <v>80</v>
          </cell>
          <cell r="O50">
            <v>13.975999999999999</v>
          </cell>
          <cell r="P50">
            <v>50</v>
          </cell>
          <cell r="Q50">
            <v>10.552375500858616</v>
          </cell>
          <cell r="R50">
            <v>1.2507155123068119</v>
          </cell>
          <cell r="S50">
            <v>10.312000000000001</v>
          </cell>
          <cell r="T50">
            <v>7.6159999999999997</v>
          </cell>
          <cell r="U50">
            <v>17.920000000000002</v>
          </cell>
          <cell r="V50">
            <v>0</v>
          </cell>
          <cell r="Y50">
            <v>50</v>
          </cell>
          <cell r="Z50" t="e">
            <v>#N/A</v>
          </cell>
          <cell r="AA50">
            <v>22.321428571428569</v>
          </cell>
          <cell r="AB50">
            <v>1</v>
          </cell>
        </row>
        <row r="51">
          <cell r="A51" t="str">
            <v>Фрай-пицца с ветчиной и грибами 3,0 кг ТМ Зареченские ТС Зареченские продукты. ВЕС ПОКОМ</v>
          </cell>
          <cell r="B51" t="str">
            <v>кг</v>
          </cell>
          <cell r="C51">
            <v>18</v>
          </cell>
          <cell r="D51">
            <v>30</v>
          </cell>
          <cell r="E51">
            <v>9</v>
          </cell>
          <cell r="F51">
            <v>20.8</v>
          </cell>
          <cell r="G51">
            <v>1</v>
          </cell>
          <cell r="H51" t="e">
            <v>#N/A</v>
          </cell>
          <cell r="I51">
            <v>9</v>
          </cell>
          <cell r="J51">
            <v>0</v>
          </cell>
          <cell r="K51">
            <v>120</v>
          </cell>
          <cell r="O51">
            <v>1.8</v>
          </cell>
          <cell r="Q51">
            <v>78.222222222222229</v>
          </cell>
          <cell r="R51">
            <v>11.555555555555555</v>
          </cell>
          <cell r="S51">
            <v>3.6</v>
          </cell>
          <cell r="T51">
            <v>3</v>
          </cell>
          <cell r="U51">
            <v>0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Хинкали Классические ТМ Зареченские ВЕС ПОКОМ</v>
          </cell>
          <cell r="B52" t="str">
            <v>кг</v>
          </cell>
          <cell r="C52">
            <v>80</v>
          </cell>
          <cell r="D52">
            <v>325</v>
          </cell>
          <cell r="E52">
            <v>135</v>
          </cell>
          <cell r="F52">
            <v>65</v>
          </cell>
          <cell r="G52">
            <v>1</v>
          </cell>
          <cell r="H52">
            <v>180</v>
          </cell>
          <cell r="I52">
            <v>140</v>
          </cell>
          <cell r="J52">
            <v>-5</v>
          </cell>
          <cell r="K52">
            <v>90</v>
          </cell>
          <cell r="O52">
            <v>27</v>
          </cell>
          <cell r="P52">
            <v>120</v>
          </cell>
          <cell r="Q52">
            <v>10.185185185185185</v>
          </cell>
          <cell r="R52">
            <v>2.4074074074074074</v>
          </cell>
          <cell r="S52">
            <v>16</v>
          </cell>
          <cell r="T52">
            <v>17</v>
          </cell>
          <cell r="U52">
            <v>25</v>
          </cell>
          <cell r="V52">
            <v>0</v>
          </cell>
          <cell r="Y52">
            <v>120</v>
          </cell>
          <cell r="Z52" t="e">
            <v>#N/A</v>
          </cell>
          <cell r="AA52">
            <v>24</v>
          </cell>
          <cell r="AB52">
            <v>1</v>
          </cell>
        </row>
        <row r="53">
          <cell r="A53" t="str">
            <v>Хотстеры ТМ Горячая штучка ТС Хотстеры 0,25 кг зам  ПОКОМ</v>
          </cell>
          <cell r="B53" t="str">
            <v>шт</v>
          </cell>
          <cell r="C53">
            <v>2061</v>
          </cell>
          <cell r="D53">
            <v>16935</v>
          </cell>
          <cell r="E53">
            <v>1747</v>
          </cell>
          <cell r="F53">
            <v>1951</v>
          </cell>
          <cell r="G53" t="str">
            <v>пуд,яб</v>
          </cell>
          <cell r="H53">
            <v>180</v>
          </cell>
          <cell r="I53">
            <v>1752</v>
          </cell>
          <cell r="J53">
            <v>-5</v>
          </cell>
          <cell r="K53">
            <v>600</v>
          </cell>
          <cell r="O53">
            <v>265.39999999999998</v>
          </cell>
          <cell r="P53">
            <v>240</v>
          </cell>
          <cell r="Q53">
            <v>10.516201959306708</v>
          </cell>
          <cell r="R53">
            <v>7.3511680482290886</v>
          </cell>
          <cell r="S53">
            <v>301.8</v>
          </cell>
          <cell r="T53">
            <v>324.2</v>
          </cell>
          <cell r="U53">
            <v>287</v>
          </cell>
          <cell r="V53">
            <v>420</v>
          </cell>
          <cell r="Y53">
            <v>240</v>
          </cell>
          <cell r="Z53" t="str">
            <v>яб</v>
          </cell>
          <cell r="AA53">
            <v>20</v>
          </cell>
          <cell r="AB53">
            <v>0.25</v>
          </cell>
        </row>
        <row r="54">
          <cell r="A54" t="str">
            <v>Хрустящие крылышки острые к пиву ТМ Горячая штучка 0,3кг зам  ПОКОМ</v>
          </cell>
          <cell r="B54" t="str">
            <v>шт</v>
          </cell>
          <cell r="C54">
            <v>29</v>
          </cell>
          <cell r="D54">
            <v>1446</v>
          </cell>
          <cell r="E54">
            <v>396</v>
          </cell>
          <cell r="F54">
            <v>596</v>
          </cell>
          <cell r="G54">
            <v>1</v>
          </cell>
          <cell r="H54">
            <v>180</v>
          </cell>
          <cell r="I54">
            <v>1244</v>
          </cell>
          <cell r="J54">
            <v>-848</v>
          </cell>
          <cell r="K54">
            <v>600</v>
          </cell>
          <cell r="O54">
            <v>79.2</v>
          </cell>
          <cell r="P54">
            <v>600</v>
          </cell>
          <cell r="Q54">
            <v>22.676767676767675</v>
          </cell>
          <cell r="R54">
            <v>7.5252525252525251</v>
          </cell>
          <cell r="S54">
            <v>29.6</v>
          </cell>
          <cell r="T54">
            <v>29.8</v>
          </cell>
          <cell r="U54">
            <v>294</v>
          </cell>
          <cell r="V54">
            <v>0</v>
          </cell>
          <cell r="Y54">
            <v>600</v>
          </cell>
          <cell r="Z54">
            <v>0</v>
          </cell>
          <cell r="AA54">
            <v>50</v>
          </cell>
          <cell r="AB54">
            <v>0.3</v>
          </cell>
        </row>
        <row r="55">
          <cell r="A55" t="str">
            <v>Хрустящие крылышки ТМ Горячая штучка 0,3 кг зам  ПОКОМ</v>
          </cell>
          <cell r="B55" t="str">
            <v>шт</v>
          </cell>
          <cell r="C55">
            <v>100</v>
          </cell>
          <cell r="D55">
            <v>1412</v>
          </cell>
          <cell r="E55">
            <v>420</v>
          </cell>
          <cell r="F55">
            <v>559</v>
          </cell>
          <cell r="G55">
            <v>1</v>
          </cell>
          <cell r="H55">
            <v>180</v>
          </cell>
          <cell r="I55">
            <v>1255</v>
          </cell>
          <cell r="J55">
            <v>-835</v>
          </cell>
          <cell r="K55">
            <v>600</v>
          </cell>
          <cell r="O55">
            <v>84</v>
          </cell>
          <cell r="P55">
            <v>600</v>
          </cell>
          <cell r="Q55">
            <v>20.94047619047619</v>
          </cell>
          <cell r="R55">
            <v>6.6547619047619051</v>
          </cell>
          <cell r="S55">
            <v>34.799999999999997</v>
          </cell>
          <cell r="T55">
            <v>33.6</v>
          </cell>
          <cell r="U55">
            <v>299</v>
          </cell>
          <cell r="V55">
            <v>0</v>
          </cell>
          <cell r="Y55">
            <v>600</v>
          </cell>
          <cell r="Z55">
            <v>0</v>
          </cell>
          <cell r="AA55">
            <v>50</v>
          </cell>
          <cell r="AB55">
            <v>0.3</v>
          </cell>
        </row>
        <row r="56">
          <cell r="A56" t="str">
            <v>Хрустящие крылышки ТМ Зареченские ТС Зареченские продукты. ВЕС ПОКОМ</v>
          </cell>
          <cell r="B56" t="str">
            <v>кг</v>
          </cell>
          <cell r="C56">
            <v>26.8</v>
          </cell>
          <cell r="D56">
            <v>10.8</v>
          </cell>
          <cell r="E56">
            <v>9</v>
          </cell>
          <cell r="F56">
            <v>17.8</v>
          </cell>
          <cell r="G56">
            <v>1</v>
          </cell>
          <cell r="H56" t="e">
            <v>#N/A</v>
          </cell>
          <cell r="I56">
            <v>9.4</v>
          </cell>
          <cell r="J56">
            <v>-0.40000000000000036</v>
          </cell>
          <cell r="K56">
            <v>0</v>
          </cell>
          <cell r="O56">
            <v>1.8</v>
          </cell>
          <cell r="Q56">
            <v>9.8888888888888893</v>
          </cell>
          <cell r="R56">
            <v>9.8888888888888893</v>
          </cell>
          <cell r="S56">
            <v>0.72</v>
          </cell>
          <cell r="T56">
            <v>1.44</v>
          </cell>
          <cell r="U56">
            <v>1.8</v>
          </cell>
          <cell r="V56">
            <v>0</v>
          </cell>
          <cell r="Y56">
            <v>0</v>
          </cell>
          <cell r="Z56" t="str">
            <v>увел</v>
          </cell>
          <cell r="AA56">
            <v>0</v>
          </cell>
          <cell r="AB56">
            <v>1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65</v>
          </cell>
          <cell r="D57">
            <v>122</v>
          </cell>
          <cell r="E57">
            <v>98</v>
          </cell>
          <cell r="F57">
            <v>-1</v>
          </cell>
          <cell r="G57">
            <v>1</v>
          </cell>
          <cell r="H57">
            <v>365</v>
          </cell>
          <cell r="I57">
            <v>306</v>
          </cell>
          <cell r="J57">
            <v>-208</v>
          </cell>
          <cell r="K57">
            <v>120</v>
          </cell>
          <cell r="O57">
            <v>19.600000000000001</v>
          </cell>
          <cell r="P57">
            <v>240</v>
          </cell>
          <cell r="Q57">
            <v>18.316326530612244</v>
          </cell>
          <cell r="R57">
            <v>-5.10204081632653E-2</v>
          </cell>
          <cell r="S57">
            <v>11.6</v>
          </cell>
          <cell r="T57">
            <v>11.6</v>
          </cell>
          <cell r="U57">
            <v>19</v>
          </cell>
          <cell r="V57">
            <v>0</v>
          </cell>
          <cell r="Y57">
            <v>240</v>
          </cell>
          <cell r="Z57">
            <v>0</v>
          </cell>
          <cell r="AA57">
            <v>40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312</v>
          </cell>
          <cell r="D58">
            <v>1935</v>
          </cell>
          <cell r="E58">
            <v>222</v>
          </cell>
          <cell r="F58">
            <v>199</v>
          </cell>
          <cell r="G58">
            <v>1</v>
          </cell>
          <cell r="H58">
            <v>365</v>
          </cell>
          <cell r="I58">
            <v>224</v>
          </cell>
          <cell r="J58">
            <v>-2</v>
          </cell>
          <cell r="K58">
            <v>240</v>
          </cell>
          <cell r="O58">
            <v>44.4</v>
          </cell>
          <cell r="P58">
            <v>120</v>
          </cell>
          <cell r="Q58">
            <v>12.59009009009009</v>
          </cell>
          <cell r="R58">
            <v>4.4819819819819822</v>
          </cell>
          <cell r="S58">
            <v>51.2</v>
          </cell>
          <cell r="T58">
            <v>45.2</v>
          </cell>
          <cell r="U58">
            <v>36</v>
          </cell>
          <cell r="V58">
            <v>0</v>
          </cell>
          <cell r="Y58">
            <v>120</v>
          </cell>
          <cell r="Z58">
            <v>0</v>
          </cell>
          <cell r="AA58">
            <v>20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23</v>
          </cell>
          <cell r="D59">
            <v>683</v>
          </cell>
          <cell r="E59">
            <v>102</v>
          </cell>
          <cell r="F59">
            <v>279</v>
          </cell>
          <cell r="G59">
            <v>1</v>
          </cell>
          <cell r="H59">
            <v>180</v>
          </cell>
          <cell r="I59">
            <v>103</v>
          </cell>
          <cell r="J59">
            <v>-1</v>
          </cell>
          <cell r="K59">
            <v>0</v>
          </cell>
          <cell r="O59">
            <v>20.399999999999999</v>
          </cell>
          <cell r="Q59">
            <v>13.676470588235295</v>
          </cell>
          <cell r="R59">
            <v>13.676470588235295</v>
          </cell>
          <cell r="S59">
            <v>16.2</v>
          </cell>
          <cell r="T59">
            <v>34.6</v>
          </cell>
          <cell r="U59">
            <v>13</v>
          </cell>
          <cell r="V59">
            <v>0</v>
          </cell>
          <cell r="Y59">
            <v>0</v>
          </cell>
          <cell r="Z59" t="str">
            <v>яб</v>
          </cell>
          <cell r="AA59">
            <v>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2033</v>
          </cell>
          <cell r="D60">
            <v>22885</v>
          </cell>
          <cell r="E60">
            <v>2936</v>
          </cell>
          <cell r="F60">
            <v>2633</v>
          </cell>
          <cell r="G60">
            <v>1</v>
          </cell>
          <cell r="H60">
            <v>180</v>
          </cell>
          <cell r="I60">
            <v>2935</v>
          </cell>
          <cell r="J60">
            <v>1</v>
          </cell>
          <cell r="K60">
            <v>720</v>
          </cell>
          <cell r="O60">
            <v>385.6</v>
          </cell>
          <cell r="P60">
            <v>720</v>
          </cell>
          <cell r="Q60">
            <v>10.562759336099585</v>
          </cell>
          <cell r="R60">
            <v>6.8283195020746881</v>
          </cell>
          <cell r="S60">
            <v>406.4</v>
          </cell>
          <cell r="T60">
            <v>445</v>
          </cell>
          <cell r="U60">
            <v>406</v>
          </cell>
          <cell r="V60">
            <v>1008</v>
          </cell>
          <cell r="Y60">
            <v>720</v>
          </cell>
          <cell r="Z60">
            <v>0</v>
          </cell>
          <cell r="AA60">
            <v>60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1963</v>
          </cell>
          <cell r="D61">
            <v>31017</v>
          </cell>
          <cell r="E61">
            <v>3269</v>
          </cell>
          <cell r="F61">
            <v>2885</v>
          </cell>
          <cell r="G61">
            <v>1</v>
          </cell>
          <cell r="H61">
            <v>180</v>
          </cell>
          <cell r="I61">
            <v>3257</v>
          </cell>
          <cell r="J61">
            <v>12</v>
          </cell>
          <cell r="K61">
            <v>720</v>
          </cell>
          <cell r="O61">
            <v>437.8</v>
          </cell>
          <cell r="P61">
            <v>960</v>
          </cell>
          <cell r="Q61">
            <v>10.427135678391959</v>
          </cell>
          <cell r="R61">
            <v>6.5897670169026954</v>
          </cell>
          <cell r="S61">
            <v>438</v>
          </cell>
          <cell r="T61">
            <v>541.4</v>
          </cell>
          <cell r="U61">
            <v>486</v>
          </cell>
          <cell r="V61">
            <v>1080</v>
          </cell>
          <cell r="Y61">
            <v>960</v>
          </cell>
          <cell r="Z61">
            <v>0</v>
          </cell>
          <cell r="AA61">
            <v>80</v>
          </cell>
          <cell r="AB61">
            <v>0.25</v>
          </cell>
        </row>
        <row r="62">
          <cell r="A62" t="str">
            <v>Чебуреки с мясом, грибами и картофелем. ВЕС ТМ Зареченские ВЕС  ПОКОМ</v>
          </cell>
          <cell r="B62" t="str">
            <v>кг</v>
          </cell>
          <cell r="C62">
            <v>4.4000000000000004</v>
          </cell>
          <cell r="E62">
            <v>0</v>
          </cell>
          <cell r="F62">
            <v>4.4000000000000004</v>
          </cell>
          <cell r="G62" t="str">
            <v>выв</v>
          </cell>
          <cell r="H62" t="e">
            <v>#N/A</v>
          </cell>
          <cell r="I62">
            <v>2.2000000000000002</v>
          </cell>
          <cell r="J62">
            <v>-2.2000000000000002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0.54</v>
          </cell>
          <cell r="T62">
            <v>0</v>
          </cell>
          <cell r="U62">
            <v>0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0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855</v>
          </cell>
          <cell r="D63">
            <v>1570</v>
          </cell>
          <cell r="E63">
            <v>435</v>
          </cell>
          <cell r="F63">
            <v>685</v>
          </cell>
          <cell r="G63">
            <v>1</v>
          </cell>
          <cell r="H63" t="e">
            <v>#N/A</v>
          </cell>
          <cell r="I63">
            <v>445</v>
          </cell>
          <cell r="J63">
            <v>-10</v>
          </cell>
          <cell r="K63">
            <v>0</v>
          </cell>
          <cell r="O63">
            <v>87</v>
          </cell>
          <cell r="P63">
            <v>200</v>
          </cell>
          <cell r="Q63">
            <v>10.172413793103448</v>
          </cell>
          <cell r="R63">
            <v>7.8735632183908049</v>
          </cell>
          <cell r="S63">
            <v>111</v>
          </cell>
          <cell r="T63">
            <v>97</v>
          </cell>
          <cell r="U63">
            <v>60</v>
          </cell>
          <cell r="V63">
            <v>0</v>
          </cell>
          <cell r="Y63">
            <v>200</v>
          </cell>
          <cell r="Z63" t="e">
            <v>#N/A</v>
          </cell>
          <cell r="AA63">
            <v>40</v>
          </cell>
          <cell r="AB63">
            <v>1</v>
          </cell>
        </row>
        <row r="64">
          <cell r="A64" t="str">
            <v>Жар-ладушки с клубникой и вишней ТМ Зареченские ВЕС ПОКОМ</v>
          </cell>
          <cell r="B64" t="str">
            <v>кг</v>
          </cell>
          <cell r="P64">
            <v>200</v>
          </cell>
          <cell r="Y64">
            <v>200</v>
          </cell>
          <cell r="Z64" t="str">
            <v>200паша</v>
          </cell>
          <cell r="AA64">
            <v>57.142857142857146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29.02.2024 - 06.03.2024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59.851999999999997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576.86699999999996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531.96199999999999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1342.653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190.708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184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</v>
          </cell>
          <cell r="F13">
            <v>1352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132</v>
          </cell>
          <cell r="F14">
            <v>2661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1211</v>
          </cell>
          <cell r="F15">
            <v>4533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218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202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264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281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</v>
          </cell>
          <cell r="F21">
            <v>274</v>
          </cell>
        </row>
        <row r="22">
          <cell r="A22" t="str">
            <v xml:space="preserve"> 068  Колбаса Особая ТМ Особый рецепт, 0,5 кг, ПОКОМ</v>
          </cell>
          <cell r="F22">
            <v>113</v>
          </cell>
        </row>
        <row r="23">
          <cell r="A23" t="str">
            <v xml:space="preserve"> 079  Колбаса Сервелат Кремлевский,  0.35 кг, ПОКОМ</v>
          </cell>
          <cell r="F23">
            <v>49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6</v>
          </cell>
          <cell r="F24">
            <v>1267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</v>
          </cell>
          <cell r="F25">
            <v>313</v>
          </cell>
        </row>
        <row r="26">
          <cell r="A26" t="str">
            <v xml:space="preserve"> 096  Сосиски Баварские,  0.42кг,ПОКОМ</v>
          </cell>
          <cell r="F26">
            <v>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913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198</v>
          </cell>
          <cell r="F28">
            <v>470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</v>
          </cell>
          <cell r="F29">
            <v>777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964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560.20100000000002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17.5</v>
          </cell>
          <cell r="F32">
            <v>5323.1530000000002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355.82799999999997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2.4500000000000002</v>
          </cell>
          <cell r="F34">
            <v>890.40700000000004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316.44200000000001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15.000999999999999</v>
          </cell>
          <cell r="F36">
            <v>9530.2430000000004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154.50700000000001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72.114000000000004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642.47400000000005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3847.0680000000002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15</v>
          </cell>
          <cell r="F41">
            <v>4365.2089999999998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0.85</v>
          </cell>
          <cell r="F42">
            <v>404.28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405.58600000000001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33.987000000000002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0.85</v>
          </cell>
          <cell r="F45">
            <v>626.16700000000003</v>
          </cell>
        </row>
        <row r="46">
          <cell r="A46" t="str">
            <v xml:space="preserve"> 243  Колбаса Сервелат Зернистый, ВЕС.  ПОКОМ</v>
          </cell>
          <cell r="F46">
            <v>74.908000000000001</v>
          </cell>
        </row>
        <row r="47">
          <cell r="A47" t="str">
            <v xml:space="preserve"> 247  Сардельки Нежные, ВЕС.  ПОКОМ</v>
          </cell>
          <cell r="F47">
            <v>143.505</v>
          </cell>
        </row>
        <row r="48">
          <cell r="A48" t="str">
            <v xml:space="preserve"> 248  Сардельки Сочные ТМ Особый рецепт,   ПОКОМ</v>
          </cell>
          <cell r="F48">
            <v>177.715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3.9</v>
          </cell>
          <cell r="F49">
            <v>1248.6610000000001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89.9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209.90899999999999</v>
          </cell>
        </row>
        <row r="52">
          <cell r="A52" t="str">
            <v xml:space="preserve"> 263  Шпикачки Стародворские, ВЕС.  ПОКОМ</v>
          </cell>
          <cell r="F52">
            <v>181.75700000000001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405.01400000000001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411.46800000000002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369.96699999999998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</v>
          </cell>
          <cell r="F56">
            <v>1568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980</v>
          </cell>
          <cell r="F57">
            <v>4467</v>
          </cell>
        </row>
        <row r="58">
          <cell r="A58" t="str">
            <v xml:space="preserve"> 275  Колбаса полусухая Царедворская 0,15 кг., ШТ.,   ПОКОМ</v>
          </cell>
          <cell r="F58">
            <v>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1290</v>
          </cell>
          <cell r="F59">
            <v>4810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583.75300000000004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8</v>
          </cell>
          <cell r="F61">
            <v>434</v>
          </cell>
        </row>
        <row r="62">
          <cell r="A62" t="str">
            <v xml:space="preserve"> 290  Колбаса Царедворская, 0,4кг ТМ Стародворье  Поком</v>
          </cell>
          <cell r="D62">
            <v>1</v>
          </cell>
          <cell r="F62">
            <v>83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1342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257.84399999999999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2</v>
          </cell>
          <cell r="F65">
            <v>2928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</v>
          </cell>
          <cell r="F66">
            <v>3704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131.68799999999999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171.41399999999999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16</v>
          </cell>
          <cell r="F70">
            <v>1459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13</v>
          </cell>
          <cell r="F71">
            <v>1977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1083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2.6</v>
          </cell>
          <cell r="F73">
            <v>224.16300000000001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2.6</v>
          </cell>
          <cell r="F74">
            <v>813.73599999999999</v>
          </cell>
        </row>
        <row r="75">
          <cell r="A75" t="str">
            <v xml:space="preserve"> 316  Колбаса Нежная ТМ Зареченские ВЕС  ПОКОМ</v>
          </cell>
          <cell r="F75">
            <v>126.61199999999999</v>
          </cell>
        </row>
        <row r="76">
          <cell r="A76" t="str">
            <v xml:space="preserve"> 318  Сосиски Датские ТМ Зареченские, ВЕС  ПОКОМ</v>
          </cell>
          <cell r="F76">
            <v>2151.4969999999998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310</v>
          </cell>
          <cell r="F77">
            <v>3411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21</v>
          </cell>
          <cell r="F78">
            <v>3827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1322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3</v>
          </cell>
          <cell r="F80">
            <v>436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2</v>
          </cell>
          <cell r="F81">
            <v>412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2.6</v>
          </cell>
          <cell r="F82">
            <v>944.89599999999996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4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</v>
          </cell>
          <cell r="F84">
            <v>307</v>
          </cell>
        </row>
        <row r="85">
          <cell r="A85" t="str">
            <v xml:space="preserve"> 335  Колбаса Сливушка ТМ Вязанка. ВЕС.  ПОКОМ </v>
          </cell>
          <cell r="D85">
            <v>1.3</v>
          </cell>
          <cell r="F85">
            <v>141.434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1087</v>
          </cell>
          <cell r="F86">
            <v>3857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8</v>
          </cell>
          <cell r="F87">
            <v>1995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2.4</v>
          </cell>
          <cell r="F88">
            <v>508.01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3.2</v>
          </cell>
          <cell r="F89">
            <v>417.96899999999999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2.4</v>
          </cell>
          <cell r="F90">
            <v>746.40099999999995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</v>
          </cell>
          <cell r="F91">
            <v>577.30399999999997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1</v>
          </cell>
          <cell r="F92">
            <v>69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155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223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249.922</v>
          </cell>
        </row>
        <row r="96">
          <cell r="A96" t="str">
            <v xml:space="preserve"> 372  Ветчина Сочинка ТМ Стародворье. ВЕС ПОКОМ</v>
          </cell>
          <cell r="F96">
            <v>1.3009999999999999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55.451999999999998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374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2</v>
          </cell>
          <cell r="F99">
            <v>412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F100">
            <v>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</v>
          </cell>
          <cell r="F101">
            <v>1997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399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5</v>
          </cell>
          <cell r="F103">
            <v>528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4</v>
          </cell>
          <cell r="F104">
            <v>321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279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191</v>
          </cell>
          <cell r="F106">
            <v>3683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31</v>
          </cell>
          <cell r="F107">
            <v>8825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5</v>
          </cell>
          <cell r="F108">
            <v>250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2</v>
          </cell>
          <cell r="F109">
            <v>262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7</v>
          </cell>
          <cell r="F110">
            <v>768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140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7</v>
          </cell>
          <cell r="F112">
            <v>790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2</v>
          </cell>
          <cell r="F113">
            <v>76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12</v>
          </cell>
          <cell r="F114">
            <v>609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277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8</v>
          </cell>
          <cell r="F116">
            <v>315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139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3</v>
          </cell>
          <cell r="F118">
            <v>308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F119">
            <v>125</v>
          </cell>
        </row>
        <row r="120">
          <cell r="A120" t="str">
            <v>3215 ВЕТЧ.МЯСНАЯ Папа может п/о 0.4кг 8шт.    ОСТАНКИНО</v>
          </cell>
          <cell r="D120">
            <v>264</v>
          </cell>
          <cell r="F120">
            <v>264</v>
          </cell>
        </row>
        <row r="121">
          <cell r="A121" t="str">
            <v>3297 СЫТНЫЕ Папа может сар б/о мгс 1*3 СНГ  ОСТАНКИНО</v>
          </cell>
          <cell r="D121">
            <v>175.4</v>
          </cell>
          <cell r="F121">
            <v>175.4</v>
          </cell>
        </row>
        <row r="122">
          <cell r="A122" t="str">
            <v>3812 СОЧНЫЕ сос п/о мгс 2*2  ОСТАНКИНО</v>
          </cell>
          <cell r="D122">
            <v>1734.4</v>
          </cell>
          <cell r="F122">
            <v>1734.4</v>
          </cell>
        </row>
        <row r="123">
          <cell r="A123" t="str">
            <v>4063 МЯСНАЯ Папа может вар п/о_Л   ОСТАНКИНО</v>
          </cell>
          <cell r="D123">
            <v>2215.3420000000001</v>
          </cell>
          <cell r="F123">
            <v>2215.3420000000001</v>
          </cell>
        </row>
        <row r="124">
          <cell r="A124" t="str">
            <v>4117 ЭКСТРА Папа может с/к в/у_Л   ОСТАНКИНО</v>
          </cell>
          <cell r="D124">
            <v>49.5</v>
          </cell>
          <cell r="F124">
            <v>49.5</v>
          </cell>
        </row>
        <row r="125">
          <cell r="A125" t="str">
            <v>4342 Салями Финская п/к в/у ОСТАНКИНО</v>
          </cell>
          <cell r="D125">
            <v>262</v>
          </cell>
          <cell r="F125">
            <v>262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129.6</v>
          </cell>
          <cell r="F126">
            <v>129.6</v>
          </cell>
        </row>
        <row r="127">
          <cell r="A127" t="str">
            <v>4813 ФИЛЕЙНАЯ Папа может вар п/о_Л   ОСТАНКИНО</v>
          </cell>
          <cell r="D127">
            <v>411.6</v>
          </cell>
          <cell r="F127">
            <v>411.6</v>
          </cell>
        </row>
        <row r="128">
          <cell r="A128" t="str">
            <v>4993 САЛЯМИ ИТАЛЬЯНСКАЯ с/к в/у 1/250*8_120c ОСТАНКИНО</v>
          </cell>
          <cell r="D128">
            <v>602</v>
          </cell>
          <cell r="F128">
            <v>602</v>
          </cell>
        </row>
        <row r="129">
          <cell r="A129" t="str">
            <v>5246 ДОКТОРСКАЯ ПРЕМИУМ вар б/о мгс_30с ОСТАНКИНО</v>
          </cell>
          <cell r="D129">
            <v>38</v>
          </cell>
          <cell r="F129">
            <v>38</v>
          </cell>
        </row>
        <row r="130">
          <cell r="A130" t="str">
            <v>5247 РУССКАЯ ПРЕМИУМ вар б/о мгс_30с ОСТАНКИНО</v>
          </cell>
          <cell r="D130">
            <v>49.5</v>
          </cell>
          <cell r="F130">
            <v>49.5</v>
          </cell>
        </row>
        <row r="131">
          <cell r="A131" t="str">
            <v>5336 ОСОБАЯ вар п/о  ОСТАНКИНО</v>
          </cell>
          <cell r="D131">
            <v>617.48099999999999</v>
          </cell>
          <cell r="F131">
            <v>619.46199999999999</v>
          </cell>
        </row>
        <row r="132">
          <cell r="A132" t="str">
            <v>5337 ОСОБАЯ СО ШПИКОМ вар п/о  ОСТАНКИНО</v>
          </cell>
          <cell r="D132">
            <v>139.01900000000001</v>
          </cell>
          <cell r="F132">
            <v>139.01900000000001</v>
          </cell>
        </row>
        <row r="133">
          <cell r="A133" t="str">
            <v>5341 СЕРВЕЛАТ ОХОТНИЧИЙ в/к в/у  ОСТАНКИНО</v>
          </cell>
          <cell r="D133">
            <v>409</v>
          </cell>
          <cell r="F133">
            <v>409</v>
          </cell>
        </row>
        <row r="134">
          <cell r="A134" t="str">
            <v>5483 ЭКСТРА Папа может с/к в/у 1/250 8шт.   ОСТАНКИНО</v>
          </cell>
          <cell r="D134">
            <v>912</v>
          </cell>
          <cell r="F134">
            <v>912</v>
          </cell>
        </row>
        <row r="135">
          <cell r="A135" t="str">
            <v>5544 Сервелат Финский в/к в/у_45с НОВАЯ ОСТАНКИНО</v>
          </cell>
          <cell r="D135">
            <v>937.93299999999999</v>
          </cell>
          <cell r="F135">
            <v>937.93299999999999</v>
          </cell>
        </row>
        <row r="136">
          <cell r="A136" t="str">
            <v>5682 САЛЯМИ МЕЛКОЗЕРНЕНАЯ с/к в/у 1/120_60с   ОСТАНКИНО</v>
          </cell>
          <cell r="D136">
            <v>2145</v>
          </cell>
          <cell r="F136">
            <v>2145</v>
          </cell>
        </row>
        <row r="137">
          <cell r="A137" t="str">
            <v>5706 АРОМАТНАЯ Папа может с/к в/у 1/250 8шт.  ОСТАНКИНО</v>
          </cell>
          <cell r="D137">
            <v>970</v>
          </cell>
          <cell r="F137">
            <v>970</v>
          </cell>
        </row>
        <row r="138">
          <cell r="A138" t="str">
            <v>5708 ПОСОЛЬСКАЯ Папа может с/к в/у ОСТАНКИНО</v>
          </cell>
          <cell r="D138">
            <v>107.2</v>
          </cell>
          <cell r="F138">
            <v>107.2</v>
          </cell>
        </row>
        <row r="139">
          <cell r="A139" t="str">
            <v>5820 СЛИВОЧНЫЕ Папа может сос п/о мгс 2*2_45с   ОСТАНКИНО</v>
          </cell>
          <cell r="D139">
            <v>127.2</v>
          </cell>
          <cell r="F139">
            <v>127.2</v>
          </cell>
        </row>
        <row r="140">
          <cell r="A140" t="str">
            <v>5851 ЭКСТРА Папа может вар п/о   ОСТАНКИНО</v>
          </cell>
          <cell r="D140">
            <v>369.97699999999998</v>
          </cell>
          <cell r="F140">
            <v>369.97699999999998</v>
          </cell>
        </row>
        <row r="141">
          <cell r="A141" t="str">
            <v>5931 ОХОТНИЧЬЯ Папа может с/к в/у 1/220 8шт.   ОСТАНКИНО</v>
          </cell>
          <cell r="D141">
            <v>909</v>
          </cell>
          <cell r="F141">
            <v>909</v>
          </cell>
        </row>
        <row r="142">
          <cell r="A142" t="str">
            <v>5976 МОЛОЧНЫЕ ТРАДИЦ. сос п/о в/у 1/350_45с  ОСТАНКИНО</v>
          </cell>
          <cell r="D142">
            <v>340</v>
          </cell>
          <cell r="F142">
            <v>340</v>
          </cell>
        </row>
        <row r="143">
          <cell r="A143" t="str">
            <v>5981 МОЛОЧНЫЕ ТРАДИЦ. сос п/о мгс 1*6_45с   ОСТАНКИНО</v>
          </cell>
          <cell r="D143">
            <v>271.39999999999998</v>
          </cell>
          <cell r="F143">
            <v>271.39999999999998</v>
          </cell>
        </row>
        <row r="144">
          <cell r="A144" t="str">
            <v>5982 МОЛОЧНЫЕ ТРАДИЦ. сос п/о мгс 0,6кг_СНГ  ОСТАНКИНО</v>
          </cell>
          <cell r="D144">
            <v>357</v>
          </cell>
          <cell r="F144">
            <v>358</v>
          </cell>
        </row>
        <row r="145">
          <cell r="A145" t="str">
            <v>6025 ВЕТЧ.ФИРМЕННАЯ С ИНДЕЙКОЙ п/о   ОСТАНКИНО</v>
          </cell>
          <cell r="D145">
            <v>9</v>
          </cell>
          <cell r="F145">
            <v>9</v>
          </cell>
        </row>
        <row r="146">
          <cell r="A146" t="str">
            <v>6041 МОЛОЧНЫЕ К ЗАВТРАКУ сос п/о мгс 1*3  ОСТАНКИНО</v>
          </cell>
          <cell r="D146">
            <v>291.7</v>
          </cell>
          <cell r="F146">
            <v>291.7</v>
          </cell>
        </row>
        <row r="147">
          <cell r="A147" t="str">
            <v>6042 МОЛОЧНЫЕ К ЗАВТРАКУ сос п/о в/у 0.4кг   ОСТАНКИНО</v>
          </cell>
          <cell r="D147">
            <v>953</v>
          </cell>
          <cell r="F147">
            <v>955</v>
          </cell>
        </row>
        <row r="148">
          <cell r="A148" t="str">
            <v>6113 СОЧНЫЕ сос п/о мгс 1*6_Ашан  ОСТАНКИНО</v>
          </cell>
          <cell r="D148">
            <v>1935.9559999999999</v>
          </cell>
          <cell r="F148">
            <v>1935.9559999999999</v>
          </cell>
        </row>
        <row r="149">
          <cell r="A149" t="str">
            <v>6123 МОЛОЧНЫЕ КЛАССИЧЕСКИЕ ПМ сос п/о мгс 2*4   ОСТАНКИНО</v>
          </cell>
          <cell r="D149">
            <v>581.29999999999995</v>
          </cell>
          <cell r="F149">
            <v>581.29999999999995</v>
          </cell>
        </row>
        <row r="150">
          <cell r="A150" t="str">
            <v>6144 МОЛОЧНЫЕ ТРАДИЦ сос п/о в/у 1/360 (1+1) ОСТАНКИНО</v>
          </cell>
          <cell r="D150">
            <v>138</v>
          </cell>
          <cell r="F150">
            <v>138</v>
          </cell>
        </row>
        <row r="151">
          <cell r="A151" t="str">
            <v>6213 СЕРВЕЛАТ ФИНСКИЙ СН в/к в/у 0.35кг 8шт.  ОСТАНКИНО</v>
          </cell>
          <cell r="D151">
            <v>219</v>
          </cell>
          <cell r="F151">
            <v>219</v>
          </cell>
        </row>
        <row r="152">
          <cell r="A152" t="str">
            <v>6215 СЕРВЕЛАТ ОРЕХОВЫЙ СН в/к в/у 0.35кг 8шт  ОСТАНКИНО</v>
          </cell>
          <cell r="D152">
            <v>161</v>
          </cell>
          <cell r="F152">
            <v>161</v>
          </cell>
        </row>
        <row r="153">
          <cell r="A153" t="str">
            <v>6217 ШПИКАЧКИ ДОМАШНИЕ СН п/о мгс 0.4кг 8шт.  ОСТАНКИНО</v>
          </cell>
          <cell r="D153">
            <v>98</v>
          </cell>
          <cell r="F153">
            <v>98</v>
          </cell>
        </row>
        <row r="154">
          <cell r="A154" t="str">
            <v>6221 НЕАПОЛИТАНСКИЙ ДУЭТ с/к с/н мгс 1/90  ОСТАНКИНО</v>
          </cell>
          <cell r="D154">
            <v>331</v>
          </cell>
          <cell r="F154">
            <v>331</v>
          </cell>
        </row>
        <row r="155">
          <cell r="A155" t="str">
            <v>6225 ИМПЕРСКАЯ И БАЛЫКОВАЯ в/к с/н мгс 1/90  ОСТАНКИНО</v>
          </cell>
          <cell r="D155">
            <v>252</v>
          </cell>
          <cell r="F155">
            <v>252</v>
          </cell>
        </row>
        <row r="156">
          <cell r="A156" t="str">
            <v>6228 МЯСНОЕ АССОРТИ к/з с/н мгс 1/90 10шт.  ОСТАНКИНО</v>
          </cell>
          <cell r="D156">
            <v>479</v>
          </cell>
          <cell r="F156">
            <v>479</v>
          </cell>
        </row>
        <row r="157">
          <cell r="A157" t="str">
            <v>6241 ХОТ-ДОГ Папа может сос п/о мгс 0.38кг  ОСТАНКИНО</v>
          </cell>
          <cell r="D157">
            <v>119</v>
          </cell>
          <cell r="F157">
            <v>137</v>
          </cell>
        </row>
        <row r="158">
          <cell r="A158" t="str">
            <v>6247 ДОМАШНЯЯ Папа может вар п/о 0,4кг 8шт.  ОСТАНКИНО</v>
          </cell>
          <cell r="D158">
            <v>156</v>
          </cell>
          <cell r="F158">
            <v>156</v>
          </cell>
        </row>
        <row r="159">
          <cell r="A159" t="str">
            <v>6268 ГОВЯЖЬЯ Папа может вар п/о 0,4кг 8 шт.  ОСТАНКИНО</v>
          </cell>
          <cell r="D159">
            <v>240</v>
          </cell>
          <cell r="F159">
            <v>240</v>
          </cell>
        </row>
        <row r="160">
          <cell r="A160" t="str">
            <v>6281 СВИНИНА ДЕЛИКАТ. к/в мл/к в/у 0.3кг 45с  ОСТАНКИНО</v>
          </cell>
          <cell r="D160">
            <v>665</v>
          </cell>
          <cell r="F160">
            <v>665</v>
          </cell>
        </row>
        <row r="161">
          <cell r="A161" t="str">
            <v>6297 ФИЛЕЙНЫЕ сос ц/о в/у 1/270 12шт_45с  ОСТАНКИНО</v>
          </cell>
          <cell r="D161">
            <v>2275</v>
          </cell>
          <cell r="F161">
            <v>2275</v>
          </cell>
        </row>
        <row r="162">
          <cell r="A162" t="str">
            <v>6302 БАЛЫКОВАЯ СН в/к в/у 0.35кг 8шт.  ОСТАНКИНО</v>
          </cell>
          <cell r="D162">
            <v>201</v>
          </cell>
          <cell r="F162">
            <v>201</v>
          </cell>
        </row>
        <row r="163">
          <cell r="A163" t="str">
            <v>6303 МЯСНЫЕ Папа может сос п/о мгс 1.5*3  ОСТАНКИНО</v>
          </cell>
          <cell r="D163">
            <v>297.60000000000002</v>
          </cell>
          <cell r="F163">
            <v>297.60000000000002</v>
          </cell>
        </row>
        <row r="164">
          <cell r="A164" t="str">
            <v>6309 ФИЛЕЙНАЯ Папа может вар п/о_Ашан  ОСТАНКИНО</v>
          </cell>
          <cell r="D164">
            <v>50.65</v>
          </cell>
          <cell r="F164">
            <v>50.65</v>
          </cell>
        </row>
        <row r="165">
          <cell r="A165" t="str">
            <v>6325 ДОКТОРСКАЯ ПРЕМИУМ вар п/о 0.4кг 8шт.  ОСТАНКИНО</v>
          </cell>
          <cell r="D165">
            <v>744</v>
          </cell>
          <cell r="F165">
            <v>744</v>
          </cell>
        </row>
        <row r="166">
          <cell r="A166" t="str">
            <v>6333 МЯСНАЯ Папа может вар п/о 0.4кг 8шт.  ОСТАНКИНО</v>
          </cell>
          <cell r="D166">
            <v>8425</v>
          </cell>
          <cell r="F166">
            <v>8426</v>
          </cell>
        </row>
        <row r="167">
          <cell r="A167" t="str">
            <v>6353 ЭКСТРА Папа может вар п/о 0.4кг 8шт.  ОСТАНКИНО</v>
          </cell>
          <cell r="D167">
            <v>1720</v>
          </cell>
          <cell r="F167">
            <v>1722</v>
          </cell>
        </row>
        <row r="168">
          <cell r="A168" t="str">
            <v>6392 ФИЛЕЙНАЯ Папа может вар п/о 0.4кг. ОСТАНКИНО</v>
          </cell>
          <cell r="D168">
            <v>5868</v>
          </cell>
          <cell r="F168">
            <v>5885</v>
          </cell>
        </row>
        <row r="169">
          <cell r="A169" t="str">
            <v>6427 КЛАССИЧЕСКАЯ ПМ вар п/о 0.35кг 8шт. ОСТАНКИНО</v>
          </cell>
          <cell r="D169">
            <v>1119</v>
          </cell>
          <cell r="F169">
            <v>1121</v>
          </cell>
        </row>
        <row r="170">
          <cell r="A170" t="str">
            <v>6438 БОГАТЫРСКИЕ Папа Может сос п/о в/у 0,3кг  ОСТАНКИНО</v>
          </cell>
          <cell r="D170">
            <v>462</v>
          </cell>
          <cell r="F170">
            <v>462</v>
          </cell>
        </row>
        <row r="171">
          <cell r="A171" t="str">
            <v>6450 БЕКОН с/к с/н в/у 1/100 10шт.  ОСТАНКИНО</v>
          </cell>
          <cell r="D171">
            <v>501</v>
          </cell>
          <cell r="F171">
            <v>501</v>
          </cell>
        </row>
        <row r="172">
          <cell r="A172" t="str">
            <v>6453 ЭКСТРА Папа может с/к с/н в/у 1/100 14шт.   ОСТАНКИНО</v>
          </cell>
          <cell r="D172">
            <v>1155</v>
          </cell>
          <cell r="F172">
            <v>1155</v>
          </cell>
        </row>
        <row r="173">
          <cell r="A173" t="str">
            <v>6454 АРОМАТНАЯ с/к с/н в/у 1/100 14шт.  ОСТАНКИНО</v>
          </cell>
          <cell r="D173">
            <v>899</v>
          </cell>
          <cell r="F173">
            <v>899</v>
          </cell>
        </row>
        <row r="174">
          <cell r="A174" t="str">
            <v>6475 С СЫРОМ Папа может сос ц/о мгс 0.4кг6шт  ОСТАНКИНО</v>
          </cell>
          <cell r="D174">
            <v>261</v>
          </cell>
          <cell r="F174">
            <v>261</v>
          </cell>
        </row>
        <row r="175">
          <cell r="A175" t="str">
            <v>6527 ШПИКАЧКИ СОЧНЫЕ ПМ сар б/о мгс 1*3 45с ОСТАНКИНО</v>
          </cell>
          <cell r="D175">
            <v>495.9</v>
          </cell>
          <cell r="F175">
            <v>495.9</v>
          </cell>
        </row>
        <row r="176">
          <cell r="A176" t="str">
            <v>6562 СЕРВЕЛАТ КАРЕЛЬСКИЙ СН в/к в/у 0,28кг  ОСТАНКИНО</v>
          </cell>
          <cell r="D176">
            <v>454</v>
          </cell>
          <cell r="F176">
            <v>454</v>
          </cell>
        </row>
        <row r="177">
          <cell r="A177" t="str">
            <v>6563 СЛИВОЧНЫЕ СН сос п/о мгс 1*6  ОСТАНКИНО</v>
          </cell>
          <cell r="D177">
            <v>47.1</v>
          </cell>
          <cell r="F177">
            <v>47.1</v>
          </cell>
        </row>
        <row r="178">
          <cell r="A178" t="str">
            <v>6586 МРАМОРНАЯ И БАЛЫКОВАЯ в/к с/н мгс 1/90 ОСТАНКИНО</v>
          </cell>
          <cell r="D178">
            <v>228</v>
          </cell>
          <cell r="F178">
            <v>228</v>
          </cell>
        </row>
        <row r="179">
          <cell r="A179" t="str">
            <v>6593 ДОКТОРСКАЯ СН вар п/о 0.45кг 8шт.  ОСТАНКИНО</v>
          </cell>
          <cell r="D179">
            <v>113</v>
          </cell>
          <cell r="F179">
            <v>113</v>
          </cell>
        </row>
        <row r="180">
          <cell r="A180" t="str">
            <v>6595 МОЛОЧНАЯ СН вар п/о 0.45кг 8шт.  ОСТАНКИНО</v>
          </cell>
          <cell r="D180">
            <v>114</v>
          </cell>
          <cell r="F180">
            <v>114</v>
          </cell>
        </row>
        <row r="181">
          <cell r="A181" t="str">
            <v>6597 РУССКАЯ СН вар п/о 0.45кг 8шт.  ОСТАНКИНО</v>
          </cell>
          <cell r="D181">
            <v>62</v>
          </cell>
          <cell r="F181">
            <v>62</v>
          </cell>
        </row>
        <row r="182">
          <cell r="A182" t="str">
            <v>6601 ГОВЯЖЬИ СН сос п/о мгс 1*6  ОСТАНКИНО</v>
          </cell>
          <cell r="D182">
            <v>234.02</v>
          </cell>
          <cell r="F182">
            <v>234.02</v>
          </cell>
        </row>
        <row r="183">
          <cell r="A183" t="str">
            <v>6602 БАВАРСКИЕ ПМ сос ц/о мгс 0,35кг 8шт.  ОСТАНКИНО</v>
          </cell>
          <cell r="D183">
            <v>986</v>
          </cell>
          <cell r="F183">
            <v>986</v>
          </cell>
        </row>
        <row r="184">
          <cell r="A184" t="str">
            <v>6644 СОЧНЫЕ ПМ сос п/о мгс 0,41кг 10шт.  ОСТАНКИНО</v>
          </cell>
          <cell r="D184">
            <v>1</v>
          </cell>
          <cell r="F184">
            <v>1</v>
          </cell>
        </row>
        <row r="185">
          <cell r="A185" t="str">
            <v>6645 ВЕТЧ.КЛАССИЧЕСКАЯ СН п/о 0.8кг 4шт.  ОСТАНКИНО</v>
          </cell>
          <cell r="D185">
            <v>41</v>
          </cell>
          <cell r="F185">
            <v>41</v>
          </cell>
        </row>
        <row r="186">
          <cell r="A186" t="str">
            <v>6658 АРОМАТНАЯ С ЧЕСНОЧКОМ СН в/к мтс 0.330кг  ОСТАНКИНО</v>
          </cell>
          <cell r="D186">
            <v>80</v>
          </cell>
          <cell r="F186">
            <v>80</v>
          </cell>
        </row>
        <row r="187">
          <cell r="A187" t="str">
            <v>6661 СОЧНЫЙ ГРИЛЬ ПМ сос п/о мгс 1.5*4_Маяк  ОСТАНКИНО</v>
          </cell>
          <cell r="D187">
            <v>62.6</v>
          </cell>
          <cell r="F187">
            <v>62.6</v>
          </cell>
        </row>
        <row r="188">
          <cell r="A188" t="str">
            <v>6666 БОЯНСКАЯ Папа может п/к в/у 0,28кг 8 шт. ОСТАНКИНО</v>
          </cell>
          <cell r="D188">
            <v>1567</v>
          </cell>
          <cell r="F188">
            <v>1567</v>
          </cell>
        </row>
        <row r="189">
          <cell r="A189" t="str">
            <v>6669 ВЕНСКАЯ САЛЯМИ п/к в/у 0.28кг 8шт  ОСТАНКИНО</v>
          </cell>
          <cell r="D189">
            <v>554</v>
          </cell>
          <cell r="F189">
            <v>554</v>
          </cell>
        </row>
        <row r="190">
          <cell r="A190" t="str">
            <v>6683 СЕРВЕЛАТ ЗЕРНИСТЫЙ ПМ в/к в/у 0,35кг  ОСТАНКИНО</v>
          </cell>
          <cell r="D190">
            <v>2904</v>
          </cell>
          <cell r="F190">
            <v>2911</v>
          </cell>
        </row>
        <row r="191">
          <cell r="A191" t="str">
            <v>6684 СЕРВЕЛАТ КАРЕЛЬСКИЙ ПМ в/к в/у 0.28кг  ОСТАНКИНО</v>
          </cell>
          <cell r="D191">
            <v>2184</v>
          </cell>
          <cell r="F191">
            <v>2195</v>
          </cell>
        </row>
        <row r="192">
          <cell r="A192" t="str">
            <v>6689 СЕРВЕЛАТ ОХОТНИЧИЙ ПМ в/к в/у 0,35кг 8шт  ОСТАНКИНО</v>
          </cell>
          <cell r="D192">
            <v>6448</v>
          </cell>
          <cell r="F192">
            <v>6450</v>
          </cell>
        </row>
        <row r="193">
          <cell r="A193" t="str">
            <v>6692 СЕРВЕЛАТ ПРИМА в/к в/у 0.28кг 8шт.  ОСТАНКИНО</v>
          </cell>
          <cell r="D193">
            <v>578</v>
          </cell>
          <cell r="F193">
            <v>578</v>
          </cell>
        </row>
        <row r="194">
          <cell r="A194" t="str">
            <v>6697 СЕРВЕЛАТ ФИНСКИЙ ПМ в/к в/у 0,35кг 8шт.  ОСТАНКИНО</v>
          </cell>
          <cell r="D194">
            <v>6558</v>
          </cell>
          <cell r="F194">
            <v>6559</v>
          </cell>
        </row>
        <row r="195">
          <cell r="A195" t="str">
            <v>6713 СОЧНЫЙ ГРИЛЬ ПМ сос п/о мгс 0.41кг 8шт.  ОСТАНКИНО</v>
          </cell>
          <cell r="D195">
            <v>1786</v>
          </cell>
          <cell r="F195">
            <v>1786</v>
          </cell>
        </row>
        <row r="196">
          <cell r="A196" t="str">
            <v>6716 ОСОБАЯ Коровино (в сетке) 0.5кг 8шт.  ОСТАНКИНО</v>
          </cell>
          <cell r="D196">
            <v>870</v>
          </cell>
          <cell r="F196">
            <v>878</v>
          </cell>
        </row>
        <row r="197">
          <cell r="A197" t="str">
            <v>6722 СОЧНЫЕ ПМ сос п/о мгс 0,41кг 10шт.  ОСТАНКИНО</v>
          </cell>
          <cell r="D197">
            <v>6641</v>
          </cell>
          <cell r="F197">
            <v>6641</v>
          </cell>
        </row>
        <row r="198">
          <cell r="A198" t="str">
            <v>6726 СЛИВОЧНЫЕ ПМ сос п/о мгс 0.41кг 10шт.  ОСТАНКИНО</v>
          </cell>
          <cell r="D198">
            <v>2906</v>
          </cell>
          <cell r="F198">
            <v>2906</v>
          </cell>
        </row>
        <row r="199">
          <cell r="A199" t="str">
            <v>6734 ОСОБАЯ СО ШПИКОМ Коровино (в сетке) 0,5кг ОСТАНКИНО</v>
          </cell>
          <cell r="D199">
            <v>255</v>
          </cell>
          <cell r="F199">
            <v>255</v>
          </cell>
        </row>
        <row r="200">
          <cell r="A200" t="str">
            <v>6750 МОЛОЧНЫЕ ГОСТ СН сос п/о мгс 0,41 кг 10шт ОСТАНКИНО</v>
          </cell>
          <cell r="D200">
            <v>71</v>
          </cell>
          <cell r="F200">
            <v>71</v>
          </cell>
        </row>
        <row r="201">
          <cell r="A201" t="str">
            <v>6751 СЛИВОЧНЫЕ СН сос п/о мгс 0,41кг 10шт.  ОСТАНКИНО</v>
          </cell>
          <cell r="D201">
            <v>155</v>
          </cell>
          <cell r="F201">
            <v>155</v>
          </cell>
        </row>
        <row r="202">
          <cell r="A202" t="str">
            <v>6756 ВЕТЧ.ЛЮБИТЕЛЬСКАЯ п/о  ОСТАНКИНО</v>
          </cell>
          <cell r="D202">
            <v>212.3</v>
          </cell>
          <cell r="F202">
            <v>212.3</v>
          </cell>
        </row>
        <row r="203">
          <cell r="A203" t="str">
            <v>6758 СЕРВЕЛАТ КОПЧЕНЫЙ п/к в/у 0,31 кг 8 шт  ОСТАНКИНО</v>
          </cell>
          <cell r="D203">
            <v>195</v>
          </cell>
          <cell r="F203">
            <v>195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96</v>
          </cell>
          <cell r="F204">
            <v>96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225</v>
          </cell>
          <cell r="F205">
            <v>225</v>
          </cell>
        </row>
        <row r="206">
          <cell r="A206" t="str">
            <v>БОНУС Z-ОСОБАЯ Коровино вар п/о (5324)  ОСТАНКИНО</v>
          </cell>
          <cell r="D206">
            <v>62</v>
          </cell>
          <cell r="F206">
            <v>62</v>
          </cell>
        </row>
        <row r="207">
          <cell r="A207" t="str">
            <v>БОНУС Z-ОСОБАЯ Коровино вар п/о 0.5кг_СНГ (6305)  ОСТАНКИНО</v>
          </cell>
          <cell r="D207">
            <v>56</v>
          </cell>
          <cell r="F207">
            <v>56</v>
          </cell>
        </row>
        <row r="208">
          <cell r="A208" t="str">
            <v>БОНУС СОЧНЫЕ сос п/о мгс 0.41кг_UZ (6087)  ОСТАНКИНО</v>
          </cell>
          <cell r="D208">
            <v>1180</v>
          </cell>
          <cell r="F208">
            <v>1180</v>
          </cell>
        </row>
        <row r="209">
          <cell r="A209" t="str">
            <v>БОНУС СОЧНЫЕ сос п/о мгс 1*6_UZ (6088)  ОСТАНКИНО</v>
          </cell>
          <cell r="D209">
            <v>380</v>
          </cell>
          <cell r="F209">
            <v>380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1205</v>
          </cell>
        </row>
        <row r="211">
          <cell r="A211" t="str">
            <v>БОНУС_283  Сосиски Сочинки, ВЕС, ТМ Стародворье ПОКОМ</v>
          </cell>
          <cell r="F211">
            <v>402.88499999999999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304.38099999999997</v>
          </cell>
        </row>
        <row r="213">
          <cell r="A213" t="str">
            <v>БОНУС_Колбаса Докторская Особая ТМ Особый рецепт,  0,5кг, ПОКОМ</v>
          </cell>
          <cell r="F213">
            <v>491</v>
          </cell>
        </row>
        <row r="214">
          <cell r="A214" t="str">
            <v>БОНУС_Колбаса Сервелат Филедворский, фиброуз, в/у 0,35 кг срез,  ПОКОМ</v>
          </cell>
          <cell r="F214">
            <v>493</v>
          </cell>
        </row>
        <row r="215">
          <cell r="A215" t="str">
            <v>БОНУС_Консервы говядина тушеная "СПК" ж/б 0,338 кг.шт. термоус. пл. ЧМК  СПК</v>
          </cell>
          <cell r="D215">
            <v>5</v>
          </cell>
          <cell r="F215">
            <v>5</v>
          </cell>
        </row>
        <row r="216">
          <cell r="A216" t="str">
            <v>БОНУС_Пельмени Бульмени с говядиной и свининой Горячая штучка 0,43  ПОКОМ</v>
          </cell>
          <cell r="F216">
            <v>180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378</v>
          </cell>
        </row>
        <row r="218">
          <cell r="A218" t="str">
            <v>Бутербродная вареная 0,47 кг шт.  СПК</v>
          </cell>
          <cell r="D218">
            <v>147</v>
          </cell>
          <cell r="F218">
            <v>147</v>
          </cell>
        </row>
        <row r="219">
          <cell r="A219" t="str">
            <v>Вацлавская вареная 400 гр.шт.  СПК</v>
          </cell>
          <cell r="D219">
            <v>72</v>
          </cell>
          <cell r="F219">
            <v>72</v>
          </cell>
        </row>
        <row r="220">
          <cell r="A220" t="str">
            <v>Вацлавская п/к (черева) 390 гр.шт. термоус.пак  СПК</v>
          </cell>
          <cell r="D220">
            <v>21</v>
          </cell>
          <cell r="F220">
            <v>21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15</v>
          </cell>
          <cell r="F221">
            <v>321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656</v>
          </cell>
          <cell r="F222">
            <v>2045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429</v>
          </cell>
          <cell r="F223">
            <v>1478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252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88</v>
          </cell>
          <cell r="F225">
            <v>88</v>
          </cell>
        </row>
        <row r="226">
          <cell r="A226" t="str">
            <v>Дельгаро с/в "Эликатессе" 140 гр.шт.  СПК</v>
          </cell>
          <cell r="D226">
            <v>38</v>
          </cell>
          <cell r="F226">
            <v>38</v>
          </cell>
        </row>
        <row r="227">
          <cell r="A227" t="str">
            <v>Деревенская рубленая вареная 350 гр.шт. термоус. пак.  СПК</v>
          </cell>
          <cell r="D227">
            <v>22</v>
          </cell>
          <cell r="F227">
            <v>22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183</v>
          </cell>
          <cell r="F228">
            <v>183</v>
          </cell>
        </row>
        <row r="229">
          <cell r="A229" t="str">
            <v>Докторская вареная в/с 0,47 кг шт.  СПК</v>
          </cell>
          <cell r="D229">
            <v>112</v>
          </cell>
          <cell r="F229">
            <v>112</v>
          </cell>
        </row>
        <row r="230">
          <cell r="A230" t="str">
            <v>Докторская вареная термоус.пак. "Высокий вкус"  СПК</v>
          </cell>
          <cell r="D230">
            <v>143</v>
          </cell>
          <cell r="F230">
            <v>143</v>
          </cell>
        </row>
        <row r="231">
          <cell r="A231" t="str">
            <v>Жар-боллы с курочкой и сыром, ВЕС ТМ Зареченские  ПОКОМ</v>
          </cell>
          <cell r="F231">
            <v>179.10300000000001</v>
          </cell>
        </row>
        <row r="232">
          <cell r="A232" t="str">
            <v>Жар-ладушки с мясом ТМ Зареченские ВЕС ПОКОМ</v>
          </cell>
          <cell r="F232">
            <v>236.601</v>
          </cell>
        </row>
        <row r="233">
          <cell r="A233" t="str">
            <v>Жар-ладушки с мясом, картофелем и грибами ВЕС ТМ Зареченские  ПОКОМ</v>
          </cell>
          <cell r="F233">
            <v>25.901</v>
          </cell>
        </row>
        <row r="234">
          <cell r="A234" t="str">
            <v>Жар-ладушки с яблоком и грушей ТМ Зареченские ВЕС ПОКОМ</v>
          </cell>
          <cell r="F234">
            <v>107.3</v>
          </cell>
        </row>
        <row r="235">
          <cell r="A235" t="str">
            <v>ЖАР-мени ВЕС ТМ Зареченские  ПОКОМ</v>
          </cell>
          <cell r="F235">
            <v>167.501</v>
          </cell>
        </row>
        <row r="236">
          <cell r="A236" t="str">
            <v>Карбонад Юбилейный 0,13кг нар.д/ф шт. СПК</v>
          </cell>
          <cell r="D236">
            <v>17</v>
          </cell>
          <cell r="F236">
            <v>17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3</v>
          </cell>
          <cell r="F237">
            <v>3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3</v>
          </cell>
          <cell r="F238">
            <v>3</v>
          </cell>
        </row>
        <row r="239">
          <cell r="A239" t="str">
            <v>Классика с/к 235 гр.шт. "Высокий вкус"  СПК</v>
          </cell>
          <cell r="D239">
            <v>102</v>
          </cell>
          <cell r="F239">
            <v>102</v>
          </cell>
        </row>
        <row r="240">
          <cell r="A240" t="str">
            <v>Классическая с/к "Сибирский стандарт" 560 гр.шт.  СПК</v>
          </cell>
          <cell r="D240">
            <v>3528</v>
          </cell>
          <cell r="F240">
            <v>3528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600</v>
          </cell>
          <cell r="F241">
            <v>600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584</v>
          </cell>
          <cell r="F242">
            <v>584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256</v>
          </cell>
          <cell r="F243">
            <v>256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8</v>
          </cell>
          <cell r="F244">
            <v>8</v>
          </cell>
        </row>
        <row r="245">
          <cell r="A245" t="str">
            <v>Коньячная с/к 0,10 кг.шт. нарезка (лоток с ср.зад.атм.) "Высокий вкус"  СПК</v>
          </cell>
          <cell r="D245">
            <v>5</v>
          </cell>
          <cell r="F245">
            <v>5</v>
          </cell>
        </row>
        <row r="246">
          <cell r="A246" t="str">
            <v>Краковская п/к (черева) 390 гр.шт. термоус.пак. СПК</v>
          </cell>
          <cell r="D246">
            <v>7</v>
          </cell>
          <cell r="F246">
            <v>7</v>
          </cell>
        </row>
        <row r="247">
          <cell r="A247" t="str">
            <v>Круггетсы с сырным соусом ТМ Горячая штучка 0,25 кг зам  ПОКОМ</v>
          </cell>
          <cell r="D247">
            <v>13</v>
          </cell>
          <cell r="F247">
            <v>379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349</v>
          </cell>
          <cell r="F248">
            <v>1280</v>
          </cell>
        </row>
        <row r="249">
          <cell r="A249" t="str">
            <v>Ла Фаворте с/в "Эликатессе" 140 гр.шт.  СПК</v>
          </cell>
          <cell r="D249">
            <v>74</v>
          </cell>
          <cell r="F249">
            <v>74</v>
          </cell>
        </row>
        <row r="250">
          <cell r="A250" t="str">
            <v>Ливерная Печеночная "Просто выгодно" 0,3 кг.шт.  СПК</v>
          </cell>
          <cell r="D250">
            <v>151</v>
          </cell>
          <cell r="F250">
            <v>151</v>
          </cell>
        </row>
        <row r="251">
          <cell r="A251" t="str">
            <v>Любительская вареная термоус.пак. "Высокий вкус"  СПК</v>
          </cell>
          <cell r="D251">
            <v>115</v>
          </cell>
          <cell r="F251">
            <v>115</v>
          </cell>
        </row>
        <row r="252">
          <cell r="A252" t="str">
            <v>Мини-сосиски в тесте "Фрайпики" 1,8кг ВЕС, ТМ Зареченские  ПОКОМ</v>
          </cell>
          <cell r="F252">
            <v>51.802</v>
          </cell>
        </row>
        <row r="253">
          <cell r="A253" t="str">
            <v>Мини-сосиски в тесте "Фрайпики" 3,7кг ВЕС,  ПОКОМ</v>
          </cell>
          <cell r="F253">
            <v>3.7</v>
          </cell>
        </row>
        <row r="254">
          <cell r="A254" t="str">
            <v>Мини-сосиски в тесте "Фрайпики" 3,7кг ВЕС, ТМ Зареченские  ПОКОМ</v>
          </cell>
          <cell r="F254">
            <v>177.001</v>
          </cell>
        </row>
        <row r="255">
          <cell r="A255" t="str">
            <v>Мусульманская вареная "Просто выгодно"  СПК</v>
          </cell>
          <cell r="D255">
            <v>17</v>
          </cell>
          <cell r="F255">
            <v>17</v>
          </cell>
        </row>
        <row r="256">
          <cell r="A256" t="str">
            <v>Мусульманская п/к "Просто выгодно" термофор.пак.  СПК</v>
          </cell>
          <cell r="D256">
            <v>4.5</v>
          </cell>
          <cell r="F256">
            <v>4.5</v>
          </cell>
        </row>
        <row r="257">
          <cell r="A257" t="str">
            <v>Наггетсы из печи 0,25кг ТМ Вязанка ТС Няняггетсы Сливушки замор.  ПОКОМ</v>
          </cell>
          <cell r="D257">
            <v>23</v>
          </cell>
          <cell r="F257">
            <v>2467</v>
          </cell>
        </row>
        <row r="258">
          <cell r="A258" t="str">
            <v>Наггетсы Нагетосы Сочная курочка ТМ Горячая штучка 0,25 кг зам  ПОКОМ</v>
          </cell>
          <cell r="D258">
            <v>12</v>
          </cell>
          <cell r="F258">
            <v>1984</v>
          </cell>
        </row>
        <row r="259">
          <cell r="A259" t="str">
            <v>Наггетсы с индейкой 0,25кг ТМ Вязанка ТС Няняггетсы Сливушки НД2 замор.  ПОКОМ</v>
          </cell>
          <cell r="D259">
            <v>15</v>
          </cell>
          <cell r="F259">
            <v>2104</v>
          </cell>
        </row>
        <row r="260">
          <cell r="A260" t="str">
            <v>Наггетсы с куриным филе и сыром ТМ Вязанка 0,25 кг ПОКОМ</v>
          </cell>
          <cell r="D260">
            <v>12</v>
          </cell>
          <cell r="F260">
            <v>519</v>
          </cell>
        </row>
        <row r="261">
          <cell r="A261" t="str">
            <v>Наггетсы Хрустящие ТМ Зареченские. ВЕС ПОКОМ</v>
          </cell>
          <cell r="F261">
            <v>410</v>
          </cell>
        </row>
        <row r="262">
          <cell r="A262" t="str">
            <v>Новосибирская с/к 0,10 кг.шт. нарезка (лоток с ср.защ.атм.) "Высокий вкус"  СПК</v>
          </cell>
          <cell r="D262">
            <v>7</v>
          </cell>
          <cell r="F262">
            <v>7</v>
          </cell>
        </row>
        <row r="263">
          <cell r="A263" t="str">
            <v>Оригинальная с перцем с/к  СПК</v>
          </cell>
          <cell r="D263">
            <v>368.2</v>
          </cell>
          <cell r="F263">
            <v>1318.2</v>
          </cell>
        </row>
        <row r="264">
          <cell r="A264" t="str">
            <v>Оригинальная с перцем с/к "Сибирский стандарт" 560 гр.шт.  СПК</v>
          </cell>
          <cell r="D264">
            <v>3312</v>
          </cell>
          <cell r="F264">
            <v>3562</v>
          </cell>
        </row>
        <row r="265">
          <cell r="A265" t="str">
            <v>Особая вареная  СПК</v>
          </cell>
          <cell r="D265">
            <v>19</v>
          </cell>
          <cell r="F265">
            <v>19</v>
          </cell>
        </row>
        <row r="266">
          <cell r="A266" t="str">
            <v>Пекантино с/в "Эликатессе" 0,10 кг.шт. нарезка (лоток с.ср.защ.атм.)  СПК</v>
          </cell>
          <cell r="D266">
            <v>7</v>
          </cell>
          <cell r="F266">
            <v>7</v>
          </cell>
        </row>
        <row r="267">
          <cell r="A267" t="str">
            <v>Пельмени Grandmeni со сливочным маслом Горячая штучка 0,75 кг ПОКОМ</v>
          </cell>
          <cell r="D267">
            <v>2</v>
          </cell>
          <cell r="F267">
            <v>410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87</v>
          </cell>
        </row>
        <row r="269">
          <cell r="A269" t="str">
            <v>Пельмени Бигбули #МЕГАВКУСИЩЕ с сочной грудинкой 0,9 кг  ПОКОМ</v>
          </cell>
          <cell r="F269">
            <v>949</v>
          </cell>
        </row>
        <row r="270">
          <cell r="A270" t="str">
            <v>Пельмени Бигбули с мясом, Горячая штучка 0,43кг  ПОКОМ</v>
          </cell>
          <cell r="D270">
            <v>3</v>
          </cell>
          <cell r="F270">
            <v>174</v>
          </cell>
        </row>
        <row r="271">
          <cell r="A271" t="str">
            <v>Пельмени Бигбули с мясом, Горячая штучка 0,9кг  ПОКОМ</v>
          </cell>
          <cell r="D271">
            <v>546</v>
          </cell>
          <cell r="F271">
            <v>859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3</v>
          </cell>
          <cell r="F272">
            <v>1102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F273">
            <v>178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371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1247</v>
          </cell>
          <cell r="F275">
            <v>3054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4</v>
          </cell>
          <cell r="F276">
            <v>1215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F277">
            <v>1330.001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1149</v>
          </cell>
          <cell r="F278">
            <v>3357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6</v>
          </cell>
          <cell r="F279">
            <v>1042</v>
          </cell>
        </row>
        <row r="280">
          <cell r="A280" t="str">
            <v>Пельмени Левантские ТМ Особый рецепт 0,8 кг  ПОКОМ</v>
          </cell>
          <cell r="F280">
            <v>19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6</v>
          </cell>
          <cell r="F281">
            <v>197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9</v>
          </cell>
          <cell r="F282">
            <v>1374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2</v>
          </cell>
          <cell r="F283">
            <v>307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F284">
            <v>570.00199999999995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5</v>
          </cell>
          <cell r="F285">
            <v>695</v>
          </cell>
        </row>
        <row r="286">
          <cell r="A286" t="str">
            <v>Пельмени Сочные сфера 0,9 кг ТМ Стародворье ПОКОМ</v>
          </cell>
          <cell r="F286">
            <v>577</v>
          </cell>
        </row>
        <row r="287">
          <cell r="A287" t="str">
            <v>Плавленый Сыр 45% "С ветчиной" СТМ "ПапаМожет" 180гр  ОСТАНКИНО</v>
          </cell>
          <cell r="D287">
            <v>44</v>
          </cell>
          <cell r="F287">
            <v>44</v>
          </cell>
        </row>
        <row r="288">
          <cell r="A288" t="str">
            <v>Плавленый Сыр 45% "С грибами" СТМ "ПапаМожет 180гр  ОСТАНКИНО</v>
          </cell>
          <cell r="D288">
            <v>38</v>
          </cell>
          <cell r="F288">
            <v>38</v>
          </cell>
        </row>
        <row r="289">
          <cell r="A289" t="str">
            <v>По-Австрийски с/к 260 гр.шт. "Высокий вкус"  СПК</v>
          </cell>
          <cell r="D289">
            <v>115</v>
          </cell>
          <cell r="F289">
            <v>115</v>
          </cell>
        </row>
        <row r="290">
          <cell r="A290" t="str">
            <v>Покровская вареная 0,47 кг шт.  СПК</v>
          </cell>
          <cell r="D290">
            <v>20</v>
          </cell>
          <cell r="F290">
            <v>20</v>
          </cell>
        </row>
        <row r="291">
          <cell r="A291" t="str">
            <v>Продукт колбасный с сыром копченый Коровино 400 гр  ОСТАНКИНО</v>
          </cell>
          <cell r="D291">
            <v>40</v>
          </cell>
          <cell r="F291">
            <v>40</v>
          </cell>
        </row>
        <row r="292">
          <cell r="A292" t="str">
            <v>Салями Трюфель с/в "Эликатессе" 0,16 кг.шт.  СПК</v>
          </cell>
          <cell r="D292">
            <v>88</v>
          </cell>
          <cell r="F292">
            <v>88</v>
          </cell>
        </row>
        <row r="293">
          <cell r="A293" t="str">
            <v>Салями Финская с/к 235 гр.шт. "Высокий вкус"  СПК</v>
          </cell>
          <cell r="D293">
            <v>59</v>
          </cell>
          <cell r="F293">
            <v>59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151</v>
          </cell>
          <cell r="F294">
            <v>151.21799999999999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127</v>
          </cell>
          <cell r="F295">
            <v>127</v>
          </cell>
        </row>
        <row r="296">
          <cell r="A296" t="str">
            <v>Сардельки из свинины (черева) ( в ср.защ.атм) "Высокий вкус"  СПК</v>
          </cell>
          <cell r="D296">
            <v>24</v>
          </cell>
          <cell r="F296">
            <v>24</v>
          </cell>
        </row>
        <row r="297">
          <cell r="A297" t="str">
            <v>Семейная с чесночком вареная (СПК+СКМ)  СПК</v>
          </cell>
          <cell r="D297">
            <v>575</v>
          </cell>
          <cell r="F297">
            <v>575</v>
          </cell>
        </row>
        <row r="298">
          <cell r="A298" t="str">
            <v>Семейная с чесночком Экстра вареная  СПК</v>
          </cell>
          <cell r="D298">
            <v>64.5</v>
          </cell>
          <cell r="F298">
            <v>64.5</v>
          </cell>
        </row>
        <row r="299">
          <cell r="A299" t="str">
            <v>Семейная с чесночком Экстра вареная 0,5 кг.шт.  СПК</v>
          </cell>
          <cell r="D299">
            <v>6</v>
          </cell>
          <cell r="F299">
            <v>6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34</v>
          </cell>
          <cell r="F300">
            <v>34</v>
          </cell>
        </row>
        <row r="301">
          <cell r="A301" t="str">
            <v>Сервелат Финский в/к 0,38 кг.шт. термофор.пак.  СПК</v>
          </cell>
          <cell r="D301">
            <v>15</v>
          </cell>
          <cell r="F301">
            <v>15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78</v>
          </cell>
          <cell r="F302">
            <v>78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133</v>
          </cell>
          <cell r="F303">
            <v>133</v>
          </cell>
        </row>
        <row r="304">
          <cell r="A304" t="str">
            <v>Сибирская особая с/к 0,235 кг шт.  СПК</v>
          </cell>
          <cell r="D304">
            <v>240</v>
          </cell>
          <cell r="F304">
            <v>940</v>
          </cell>
        </row>
        <row r="305">
          <cell r="A305" t="str">
            <v>Славянская п/к 0,38 кг шт.термофор.пак.  СПК</v>
          </cell>
          <cell r="D305">
            <v>25</v>
          </cell>
          <cell r="F305">
            <v>25</v>
          </cell>
        </row>
        <row r="306">
          <cell r="A306" t="str">
            <v>Смак-мени с картофелем и сочной грудинкой ТМ Зареченские ПОКОМ</v>
          </cell>
          <cell r="F306">
            <v>50</v>
          </cell>
        </row>
        <row r="307">
          <cell r="A307" t="str">
            <v>Смак-мени с мясом ТМ Зареченские ПОКОМ</v>
          </cell>
          <cell r="F307">
            <v>60</v>
          </cell>
        </row>
        <row r="308">
          <cell r="A308" t="str">
            <v>Смаколадьи с яблоком и грушей ТМ Зареченские,0,9 кг ПОКОМ</v>
          </cell>
          <cell r="F308">
            <v>37</v>
          </cell>
        </row>
        <row r="309">
          <cell r="A309" t="str">
            <v>Сосиски "Баварские" 0,36 кг.шт. вак.упак.  СПК</v>
          </cell>
          <cell r="D309">
            <v>9</v>
          </cell>
          <cell r="F309">
            <v>9</v>
          </cell>
        </row>
        <row r="310">
          <cell r="A310" t="str">
            <v>Сосиски "БОЛЬШАЯ сосиска" "Сибирский стандарт" (лоток с ср.защ.атм.)  СПК</v>
          </cell>
          <cell r="D310">
            <v>288</v>
          </cell>
          <cell r="F310">
            <v>288</v>
          </cell>
        </row>
        <row r="311">
          <cell r="A311" t="str">
            <v>Сосиски "Молочные" 0,36 кг.шт. вак.упак.  СПК</v>
          </cell>
          <cell r="D311">
            <v>25</v>
          </cell>
          <cell r="F311">
            <v>25</v>
          </cell>
        </row>
        <row r="312">
          <cell r="A312" t="str">
            <v>Сосиски Классические (в ср.защ.атм.) СПК</v>
          </cell>
          <cell r="D312">
            <v>5</v>
          </cell>
          <cell r="F312">
            <v>5</v>
          </cell>
        </row>
        <row r="313">
          <cell r="A313" t="str">
            <v>Сосиски Мусульманские "Просто выгодно" (в ср.защ.атм.)  СПК</v>
          </cell>
          <cell r="D313">
            <v>25</v>
          </cell>
          <cell r="F313">
            <v>25</v>
          </cell>
        </row>
        <row r="314">
          <cell r="A314" t="str">
            <v>Сосиски Оригинальные ТМ Стародворье  0,33 кг.  ПОКОМ</v>
          </cell>
          <cell r="F314">
            <v>2</v>
          </cell>
        </row>
        <row r="315">
          <cell r="A315" t="str">
            <v>Сосиски Хот-дог ВЕС (лоток с ср.защ.атм.)   СПК</v>
          </cell>
          <cell r="D315">
            <v>78</v>
          </cell>
          <cell r="F315">
            <v>78</v>
          </cell>
        </row>
        <row r="316">
          <cell r="A316" t="str">
            <v>Сочный мегачебурек ТМ Зареченские ВЕС ПОКОМ</v>
          </cell>
          <cell r="F316">
            <v>41.96</v>
          </cell>
        </row>
        <row r="317">
          <cell r="A317" t="str">
            <v>Сыр "Пармезан" 40% колотый 100 гр  ОСТАНКИНО</v>
          </cell>
          <cell r="D317">
            <v>4</v>
          </cell>
          <cell r="F317">
            <v>4</v>
          </cell>
        </row>
        <row r="318">
          <cell r="A318" t="str">
            <v>Сыр "Пармезан" 40% кусок 180 гр  ОСТАНКИНО</v>
          </cell>
          <cell r="D318">
            <v>67</v>
          </cell>
          <cell r="F318">
            <v>67</v>
          </cell>
        </row>
        <row r="319">
          <cell r="A319" t="str">
            <v>Сыр Боккончини копченый 40% 100 гр.  ОСТАНКИНО</v>
          </cell>
          <cell r="D319">
            <v>27</v>
          </cell>
          <cell r="F319">
            <v>27</v>
          </cell>
        </row>
        <row r="320">
          <cell r="A320" t="str">
            <v>Сыр колбасный копченый Папа Может 400 гр  ОСТАНКИНО</v>
          </cell>
          <cell r="D320">
            <v>8</v>
          </cell>
          <cell r="F320">
            <v>8</v>
          </cell>
        </row>
        <row r="321">
          <cell r="A321" t="str">
            <v>Сыр Папа Может "Пошехонский" 45% вес (= 3 кг)  ОСТАНКИНО</v>
          </cell>
          <cell r="D321">
            <v>3</v>
          </cell>
          <cell r="F321">
            <v>3</v>
          </cell>
        </row>
        <row r="322">
          <cell r="A322" t="str">
            <v>Сыр Папа Может "Сметанковый" 50% вес (=3кг)  ОСТАНКИНО</v>
          </cell>
          <cell r="D322">
            <v>15.5</v>
          </cell>
          <cell r="F322">
            <v>15.5</v>
          </cell>
        </row>
        <row r="323">
          <cell r="A323" t="str">
            <v>Сыр Папа Может Гауда  45% 200гр     Останкино</v>
          </cell>
          <cell r="D323">
            <v>288</v>
          </cell>
          <cell r="F323">
            <v>288</v>
          </cell>
        </row>
        <row r="324">
          <cell r="A324" t="str">
            <v>Сыр Папа Может Гауда  45% вес     Останкино</v>
          </cell>
          <cell r="D324">
            <v>21.5</v>
          </cell>
          <cell r="F324">
            <v>21.5</v>
          </cell>
        </row>
        <row r="325">
          <cell r="A325" t="str">
            <v>Сыр Папа Может Голландский  45% 200гр     Останкино</v>
          </cell>
          <cell r="D325">
            <v>650</v>
          </cell>
          <cell r="F325">
            <v>650</v>
          </cell>
        </row>
        <row r="326">
          <cell r="A326" t="str">
            <v>Сыр Папа Может Голландский  45% вес      Останкино</v>
          </cell>
          <cell r="D326">
            <v>28</v>
          </cell>
          <cell r="F326">
            <v>28</v>
          </cell>
        </row>
        <row r="327">
          <cell r="A327" t="str">
            <v>Сыр Папа Может Голландский 45%, нарез, 125г (9 шт)  Останкино</v>
          </cell>
          <cell r="D327">
            <v>139</v>
          </cell>
          <cell r="F327">
            <v>139</v>
          </cell>
        </row>
        <row r="328">
          <cell r="A328" t="str">
            <v>Сыр Папа Может Министерский 45% 200г  Останкино</v>
          </cell>
          <cell r="D328">
            <v>43</v>
          </cell>
          <cell r="F328">
            <v>43</v>
          </cell>
        </row>
        <row r="329">
          <cell r="A329" t="str">
            <v>Сыр Папа Может Российский  50% 200гр    Останкино</v>
          </cell>
          <cell r="D329">
            <v>909</v>
          </cell>
          <cell r="F329">
            <v>909</v>
          </cell>
        </row>
        <row r="330">
          <cell r="A330" t="str">
            <v>Сыр Папа Может Российский  50% вес    Останкино</v>
          </cell>
          <cell r="D330">
            <v>64.400000000000006</v>
          </cell>
          <cell r="F330">
            <v>64.400000000000006</v>
          </cell>
        </row>
        <row r="331">
          <cell r="A331" t="str">
            <v>Сыр Папа Может Российский 50%, нарезка 125г  Останкино</v>
          </cell>
          <cell r="D331">
            <v>118</v>
          </cell>
          <cell r="F331">
            <v>118</v>
          </cell>
        </row>
        <row r="332">
          <cell r="A332" t="str">
            <v>Сыр Папа Может Сливочный со вкусом.топл.молока 50% вес (=3,5кг)  Останкино</v>
          </cell>
          <cell r="D332">
            <v>87.5</v>
          </cell>
          <cell r="F332">
            <v>87.5</v>
          </cell>
        </row>
        <row r="333">
          <cell r="A333" t="str">
            <v>Сыр Папа Может Тильзитер   45% 200гр     Останкино</v>
          </cell>
          <cell r="D333">
            <v>325</v>
          </cell>
          <cell r="F333">
            <v>325</v>
          </cell>
        </row>
        <row r="334">
          <cell r="A334" t="str">
            <v>Сыр Папа Может Тильзитер   45% вес      Останкино</v>
          </cell>
          <cell r="D334">
            <v>33.5</v>
          </cell>
          <cell r="F334">
            <v>33.5</v>
          </cell>
        </row>
        <row r="335">
          <cell r="A335" t="str">
            <v>Сыр Плавл. Сливочный 55% 190гр  Останкино</v>
          </cell>
          <cell r="D335">
            <v>11</v>
          </cell>
          <cell r="F335">
            <v>11</v>
          </cell>
        </row>
        <row r="336">
          <cell r="A336" t="str">
            <v>Сыр полутвердый "Российский", ВЕС брус, с массовой долей жира 50%  ОСТАНКИНО</v>
          </cell>
          <cell r="D336">
            <v>23.5</v>
          </cell>
          <cell r="F336">
            <v>23.5</v>
          </cell>
        </row>
        <row r="337">
          <cell r="A337" t="str">
            <v>Сыр полутвердый "Сливочный", с массовой долей жира 50%.БРУС ОСТАНКИНО</v>
          </cell>
          <cell r="D337">
            <v>9</v>
          </cell>
          <cell r="F337">
            <v>9</v>
          </cell>
        </row>
        <row r="338">
          <cell r="A338" t="str">
            <v>Сыр рассольный жирный Чечил 45% 100 гр  ОСТАНКИНО</v>
          </cell>
          <cell r="D338">
            <v>62</v>
          </cell>
          <cell r="F338">
            <v>62</v>
          </cell>
        </row>
        <row r="339">
          <cell r="A339" t="str">
            <v>Сыр рассольный жирный Чечил копченый 45% 100 гр  ОСТАНКИНО</v>
          </cell>
          <cell r="D339">
            <v>48</v>
          </cell>
          <cell r="F339">
            <v>48</v>
          </cell>
        </row>
        <row r="340">
          <cell r="A340" t="str">
            <v>Сыр Скаморца свежий 40% 100 гр.  ОСТАНКИНО</v>
          </cell>
          <cell r="D340">
            <v>22</v>
          </cell>
          <cell r="F340">
            <v>22</v>
          </cell>
        </row>
        <row r="341">
          <cell r="A341" t="str">
            <v>Сыр Творож. с Зеленью 140 гр.  ОСТАНКИНО</v>
          </cell>
          <cell r="D341">
            <v>3</v>
          </cell>
          <cell r="F341">
            <v>3</v>
          </cell>
        </row>
        <row r="342">
          <cell r="A342" t="str">
            <v>Сыр Творож. Сливочный 140 гр  ОСТАНКИНО</v>
          </cell>
          <cell r="D342">
            <v>1</v>
          </cell>
          <cell r="F342">
            <v>1</v>
          </cell>
        </row>
        <row r="343">
          <cell r="A343" t="str">
            <v>Сыр творожный с зеленью 60% Папа может 140 гр.  ОСТАНКИНО</v>
          </cell>
          <cell r="D343">
            <v>43</v>
          </cell>
          <cell r="F343">
            <v>43</v>
          </cell>
        </row>
        <row r="344">
          <cell r="A344" t="str">
            <v>Сыр тертый "Пармезан" 40% 90 гр  ОСТАНКИНО</v>
          </cell>
          <cell r="D344">
            <v>1</v>
          </cell>
          <cell r="F344">
            <v>1</v>
          </cell>
        </row>
        <row r="345">
          <cell r="A345" t="str">
            <v>Сыр тертый Три сыра Папа может 200 гр  ОСТАНКИНО</v>
          </cell>
          <cell r="D345">
            <v>1</v>
          </cell>
          <cell r="F345">
            <v>1</v>
          </cell>
        </row>
        <row r="346">
          <cell r="A346" t="str">
            <v>Сыч/Прод Коровино Российский 50% 200г СЗМЖ  ОСТАНКИНО</v>
          </cell>
          <cell r="D346">
            <v>22</v>
          </cell>
          <cell r="F346">
            <v>22</v>
          </cell>
        </row>
        <row r="347">
          <cell r="A347" t="str">
            <v>Сыч/Прод Коровино Российский Ориг 50% ВЕС (7,5 кг круг) ОСТАНКИНО</v>
          </cell>
          <cell r="D347">
            <v>7</v>
          </cell>
          <cell r="F347">
            <v>7</v>
          </cell>
        </row>
        <row r="348">
          <cell r="A348" t="str">
            <v>Сыч/Прод Коровино Российский Оригин 50% ВЕС (5 кг)  ОСТАНКИНО</v>
          </cell>
          <cell r="D348">
            <v>135.4</v>
          </cell>
          <cell r="F348">
            <v>135.4</v>
          </cell>
        </row>
        <row r="349">
          <cell r="A349" t="str">
            <v>Сыч/Прод Коровино Тильзитер 50% 200г СЗМЖ  ОСТАНКИНО</v>
          </cell>
          <cell r="D349">
            <v>150</v>
          </cell>
          <cell r="F349">
            <v>150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92.4</v>
          </cell>
          <cell r="F350">
            <v>92.4</v>
          </cell>
        </row>
        <row r="351">
          <cell r="A351" t="str">
            <v>Творожный Сыр 60% С маринованными огурчиками и укропом 140 гр  ОСТАНКИНО</v>
          </cell>
          <cell r="D351">
            <v>16</v>
          </cell>
          <cell r="F351">
            <v>16</v>
          </cell>
        </row>
        <row r="352">
          <cell r="A352" t="str">
            <v>Творожный Сыр 60% Сливочный  СТМ "ПапаМожет" - 140гр  ОСТАНКИНО</v>
          </cell>
          <cell r="D352">
            <v>242</v>
          </cell>
          <cell r="F352">
            <v>242</v>
          </cell>
        </row>
        <row r="353">
          <cell r="A353" t="str">
            <v>Торо Неро с/в "Эликатессе" 140 гр.шт.  СПК</v>
          </cell>
          <cell r="D353">
            <v>23</v>
          </cell>
          <cell r="F353">
            <v>23</v>
          </cell>
        </row>
        <row r="354">
          <cell r="A354" t="str">
            <v>Уши свиные копченые к пиву 0,15кг нар. д/ф шт.  СПК</v>
          </cell>
          <cell r="D354">
            <v>20</v>
          </cell>
          <cell r="F354">
            <v>20</v>
          </cell>
        </row>
        <row r="355">
          <cell r="A355" t="str">
            <v>Фестивальная пора с/к 100 гр.шт.нар. (лоток с ср.защ.атм.)  СПК</v>
          </cell>
          <cell r="D355">
            <v>156</v>
          </cell>
          <cell r="F355">
            <v>156</v>
          </cell>
        </row>
        <row r="356">
          <cell r="A356" t="str">
            <v>Фестивальная пора с/к 235 гр.шт.  СПК</v>
          </cell>
          <cell r="D356">
            <v>600</v>
          </cell>
          <cell r="F356">
            <v>600</v>
          </cell>
        </row>
        <row r="357">
          <cell r="A357" t="str">
            <v>Фестивальная с/к ВЕС   СПК</v>
          </cell>
          <cell r="D357">
            <v>70.5</v>
          </cell>
          <cell r="F357">
            <v>70.5</v>
          </cell>
        </row>
        <row r="358">
          <cell r="A358" t="str">
            <v>Фрай-пицца с ветчиной и грибами 3,0 кг ТМ Зареченские ТС Зареченские продукты. ВЕС ПОКОМ</v>
          </cell>
          <cell r="F358">
            <v>12</v>
          </cell>
        </row>
        <row r="359">
          <cell r="A359" t="str">
            <v>Фуэт с/в "Эликатессе" 160 гр.шт.  СПК</v>
          </cell>
          <cell r="D359">
            <v>73</v>
          </cell>
          <cell r="F359">
            <v>73</v>
          </cell>
        </row>
        <row r="360">
          <cell r="A360" t="str">
            <v>Хинкали Классические ТМ Зареченские ВЕС ПОКОМ</v>
          </cell>
          <cell r="F360">
            <v>85</v>
          </cell>
        </row>
        <row r="361">
          <cell r="A361" t="str">
            <v>Хотстеры ТМ Горячая штучка ТС Хотстеры 0,25 кг зам  ПОКОМ</v>
          </cell>
          <cell r="D361">
            <v>502</v>
          </cell>
          <cell r="F361">
            <v>2195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2</v>
          </cell>
          <cell r="F362">
            <v>827</v>
          </cell>
        </row>
        <row r="363">
          <cell r="A363" t="str">
            <v>Хрустящие крылышки ТМ Горячая штучка 0,3 кг зам  ПОКОМ</v>
          </cell>
          <cell r="D363">
            <v>3</v>
          </cell>
          <cell r="F363">
            <v>866</v>
          </cell>
        </row>
        <row r="364">
          <cell r="A364" t="str">
            <v>Хрустящие крылышки ТМ Зареченские ТС Зареченские продукты. ВЕС ПОКОМ</v>
          </cell>
          <cell r="F364">
            <v>5.8</v>
          </cell>
        </row>
        <row r="365">
          <cell r="A365" t="str">
            <v>Чебупай сочное яблоко ТМ Горячая штучка 0,2 кг зам.  ПОКОМ</v>
          </cell>
          <cell r="F365">
            <v>633</v>
          </cell>
        </row>
        <row r="366">
          <cell r="A366" t="str">
            <v>Чебупай спелая вишня ТМ Горячая штучка 0,2 кг зам.  ПОКОМ</v>
          </cell>
          <cell r="F366">
            <v>292</v>
          </cell>
        </row>
        <row r="367">
          <cell r="A367" t="str">
            <v>Чебупели Курочка гриль ТМ Горячая штучка, 0,3 кг зам  ПОКОМ</v>
          </cell>
          <cell r="F367">
            <v>142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1137</v>
          </cell>
          <cell r="F368">
            <v>3330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1245</v>
          </cell>
          <cell r="F369">
            <v>3350</v>
          </cell>
        </row>
        <row r="370">
          <cell r="A370" t="str">
            <v>Чебуреки сочные ВЕС ТМ Зареченские  ПОКОМ</v>
          </cell>
          <cell r="F370">
            <v>485.00099999999998</v>
          </cell>
        </row>
        <row r="371">
          <cell r="A371" t="str">
            <v>Шпикачки Русские (черева) (в ср.защ.атм.) "Высокий вкус"  СПК</v>
          </cell>
          <cell r="D371">
            <v>118</v>
          </cell>
          <cell r="F371">
            <v>118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185</v>
          </cell>
          <cell r="F372">
            <v>187</v>
          </cell>
        </row>
        <row r="373">
          <cell r="A373" t="str">
            <v>Юбилейная с/к 0,10 кг.шт. нарезка (лоток с ср.защ.атм.)  СПК</v>
          </cell>
          <cell r="D373">
            <v>64</v>
          </cell>
          <cell r="F373">
            <v>64</v>
          </cell>
        </row>
        <row r="374">
          <cell r="A374" t="str">
            <v>Юбилейная с/к 0,235 кг.шт.  СПК</v>
          </cell>
          <cell r="D374">
            <v>625</v>
          </cell>
          <cell r="F374">
            <v>1395</v>
          </cell>
        </row>
        <row r="375">
          <cell r="A375" t="str">
            <v>Итого</v>
          </cell>
          <cell r="D375">
            <v>115157.02899999999</v>
          </cell>
          <cell r="F375">
            <v>269960.12400000001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06.03.2024 - 06.03.2024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12.855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138.852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114.72799999999999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312.27600000000001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43.784999999999997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27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587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18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392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272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114.18300000000001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1200.9359999999999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92.734999999999999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247.35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41.106000000000002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2657.1729999999998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10.65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24.512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163.35300000000001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704.43600000000004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921.10500000000002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126.997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100.896</v>
          </cell>
        </row>
        <row r="43">
          <cell r="A43" t="str">
            <v xml:space="preserve"> 240  Колбаса Салями охотничья, ВЕС. ПОКОМ</v>
          </cell>
          <cell r="D43">
            <v>5.5670000000000002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203.375</v>
          </cell>
        </row>
        <row r="45">
          <cell r="A45" t="str">
            <v xml:space="preserve"> 243  Колбаса Сервелат Зернистый, ВЕС.  ПОКОМ</v>
          </cell>
          <cell r="D45">
            <v>10.494</v>
          </cell>
        </row>
        <row r="46">
          <cell r="A46" t="str">
            <v xml:space="preserve"> 247  Сардельки Нежные, ВЕС.  ПОКОМ</v>
          </cell>
          <cell r="D46">
            <v>13.263999999999999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32.383000000000003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278.52999999999997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23.161999999999999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29.093</v>
          </cell>
        </row>
        <row r="51">
          <cell r="A51" t="str">
            <v xml:space="preserve"> 263  Шпикачки Стародворские, ВЕС.  ПОКОМ</v>
          </cell>
          <cell r="D51">
            <v>16.803000000000001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109.372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82.44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87.673000000000002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421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862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976</v>
          </cell>
        </row>
        <row r="58">
          <cell r="A58" t="str">
            <v xml:space="preserve"> 283  Сосиски Сочинки, ВЕС, ТМ Стародворье ПОКОМ</v>
          </cell>
          <cell r="D58">
            <v>200.90700000000001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96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315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64.096999999999994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648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930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26.62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45.012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346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472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230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43.152000000000001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199.696</v>
          </cell>
        </row>
        <row r="72">
          <cell r="A72" t="str">
            <v xml:space="preserve"> 316  Колбаса Нежная ТМ Зареченские ВЕС  ПОКОМ</v>
          </cell>
          <cell r="D72">
            <v>23.673999999999999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522.96799999999996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829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842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321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110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192.72300000000001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2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63</v>
          </cell>
        </row>
        <row r="82">
          <cell r="A82" t="str">
            <v xml:space="preserve"> 335  Колбаса Сливушка ТМ Вязанка. ВЕС.  ПОКОМ </v>
          </cell>
          <cell r="D82">
            <v>30.113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679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484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124.968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75.578000000000003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175.608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127.452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24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34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51.082999999999998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12.163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74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94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381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139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43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50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917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2401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51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43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15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16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4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102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36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49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D112">
            <v>105.94499999999999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107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47</v>
          </cell>
        </row>
        <row r="115">
          <cell r="A115" t="str">
            <v>3215 ВЕТЧ.МЯСНАЯ Папа может п/о 0.4кг 8шт.    ОСТАНКИНО</v>
          </cell>
          <cell r="D115">
            <v>56</v>
          </cell>
        </row>
        <row r="116">
          <cell r="A116" t="str">
            <v>3297 СЫТНЫЕ Папа может сар б/о мгс 1*3 СНГ  ОСТАНКИНО</v>
          </cell>
          <cell r="D116">
            <v>27.754999999999999</v>
          </cell>
        </row>
        <row r="117">
          <cell r="A117" t="str">
            <v>3812 СОЧНЫЕ сос п/о мгс 2*2  ОСТАНКИНО</v>
          </cell>
          <cell r="D117">
            <v>372.10700000000003</v>
          </cell>
        </row>
        <row r="118">
          <cell r="A118" t="str">
            <v>4063 МЯСНАЯ Папа может вар п/о_Л   ОСТАНКИНО</v>
          </cell>
          <cell r="D118">
            <v>530.43899999999996</v>
          </cell>
        </row>
        <row r="119">
          <cell r="A119" t="str">
            <v>4117 ЭКСТРА Папа может с/к в/у_Л   ОСТАНКИНО</v>
          </cell>
          <cell r="D119">
            <v>13.86</v>
          </cell>
        </row>
        <row r="120">
          <cell r="A120" t="str">
            <v>4342 Салями Финская п/к в/у ОСТАНКИНО</v>
          </cell>
          <cell r="D120">
            <v>249.13499999999999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28.311</v>
          </cell>
        </row>
        <row r="122">
          <cell r="A122" t="str">
            <v>4813 ФИЛЕЙНАЯ Папа может вар п/о_Л   ОСТАНКИНО</v>
          </cell>
          <cell r="D122">
            <v>128.56899999999999</v>
          </cell>
        </row>
        <row r="123">
          <cell r="A123" t="str">
            <v>4993 САЛЯМИ ИТАЛЬЯНСКАЯ с/к в/у 1/250*8_120c ОСТАНКИНО</v>
          </cell>
          <cell r="D123">
            <v>167</v>
          </cell>
        </row>
        <row r="124">
          <cell r="A124" t="str">
            <v>5246 ДОКТОРСКАЯ ПРЕМИУМ вар б/о мгс_30с ОСТАНКИНО</v>
          </cell>
          <cell r="D124">
            <v>25.334</v>
          </cell>
        </row>
        <row r="125">
          <cell r="A125" t="str">
            <v>5247 РУССКАЯ ПРЕМИУМ вар б/о мгс_30с ОСТАНКИНО</v>
          </cell>
          <cell r="D125">
            <v>35.630000000000003</v>
          </cell>
        </row>
        <row r="126">
          <cell r="A126" t="str">
            <v>5336 ОСОБАЯ вар п/о  ОСТАНКИНО</v>
          </cell>
          <cell r="D126">
            <v>211.67599999999999</v>
          </cell>
        </row>
        <row r="127">
          <cell r="A127" t="str">
            <v>5337 ОСОБАЯ СО ШПИКОМ вар п/о  ОСТАНКИНО</v>
          </cell>
          <cell r="D127">
            <v>40.558</v>
          </cell>
        </row>
        <row r="128">
          <cell r="A128" t="str">
            <v>5341 СЕРВЕЛАТ ОХОТНИЧИЙ в/к в/у  ОСТАНКИНО</v>
          </cell>
          <cell r="D128">
            <v>100.714</v>
          </cell>
        </row>
        <row r="129">
          <cell r="A129" t="str">
            <v>5483 ЭКСТРА Папа может с/к в/у 1/250 8шт.   ОСТАНКИНО</v>
          </cell>
          <cell r="D129">
            <v>192</v>
          </cell>
        </row>
        <row r="130">
          <cell r="A130" t="str">
            <v>5544 Сервелат Финский в/к в/у_45с НОВАЯ ОСТАНКИНО</v>
          </cell>
          <cell r="D130">
            <v>238.357</v>
          </cell>
        </row>
        <row r="131">
          <cell r="A131" t="str">
            <v>5682 САЛЯМИ МЕЛКОЗЕРНЕНАЯ с/к в/у 1/120_60с   ОСТАНКИНО</v>
          </cell>
          <cell r="D131">
            <v>512</v>
          </cell>
        </row>
        <row r="132">
          <cell r="A132" t="str">
            <v>5706 АРОМАТНАЯ Папа может с/к в/у 1/250 8шт.  ОСТАНКИНО</v>
          </cell>
          <cell r="D132">
            <v>245</v>
          </cell>
        </row>
        <row r="133">
          <cell r="A133" t="str">
            <v>5708 ПОСОЛЬСКАЯ Папа может с/к в/у ОСТАНКИНО</v>
          </cell>
          <cell r="D133">
            <v>13.664</v>
          </cell>
        </row>
        <row r="134">
          <cell r="A134" t="str">
            <v>5820 СЛИВОЧНЫЕ Папа может сос п/о мгс 2*2_45с   ОСТАНКИНО</v>
          </cell>
          <cell r="D134">
            <v>30.82</v>
          </cell>
        </row>
        <row r="135">
          <cell r="A135" t="str">
            <v>5851 ЭКСТРА Папа может вар п/о   ОСТАНКИНО</v>
          </cell>
          <cell r="D135">
            <v>89.021000000000001</v>
          </cell>
        </row>
        <row r="136">
          <cell r="A136" t="str">
            <v>5931 ОХОТНИЧЬЯ Папа может с/к в/у 1/220 8шт.   ОСТАНКИНО</v>
          </cell>
          <cell r="D136">
            <v>208</v>
          </cell>
        </row>
        <row r="137">
          <cell r="A137" t="str">
            <v>5976 МОЛОЧНЫЕ ТРАДИЦ. сос п/о в/у 1/350_45с  ОСТАНКИНО</v>
          </cell>
          <cell r="D137">
            <v>245</v>
          </cell>
        </row>
        <row r="138">
          <cell r="A138" t="str">
            <v>5981 МОЛОЧНЫЕ ТРАДИЦ. сос п/о мгс 1*6_45с   ОСТАНКИНО</v>
          </cell>
          <cell r="D138">
            <v>36.341999999999999</v>
          </cell>
        </row>
        <row r="139">
          <cell r="A139" t="str">
            <v>5982 МОЛОЧНЫЕ ТРАДИЦ. сос п/о мгс 0,6кг_СНГ  ОСТАНКИНО</v>
          </cell>
          <cell r="D139">
            <v>70</v>
          </cell>
        </row>
        <row r="140">
          <cell r="A140" t="str">
            <v>6041 МОЛОЧНЫЕ К ЗАВТРАКУ сос п/о мгс 1*3  ОСТАНКИНО</v>
          </cell>
          <cell r="D140">
            <v>115.35599999999999</v>
          </cell>
        </row>
        <row r="141">
          <cell r="A141" t="str">
            <v>6042 МОЛОЧНЫЕ К ЗАВТРАКУ сос п/о в/у 0.4кг   ОСТАНКИНО</v>
          </cell>
          <cell r="D141">
            <v>249</v>
          </cell>
        </row>
        <row r="142">
          <cell r="A142" t="str">
            <v>6113 СОЧНЫЕ сос п/о мгс 1*6_Ашан  ОСТАНКИНО</v>
          </cell>
          <cell r="D142">
            <v>943.58100000000002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189.02199999999999</v>
          </cell>
        </row>
        <row r="144">
          <cell r="A144" t="str">
            <v>6213 СЕРВЕЛАТ ФИНСКИЙ СН в/к в/у 0.35кг 8шт.  ОСТАНКИНО</v>
          </cell>
          <cell r="D144">
            <v>8</v>
          </cell>
        </row>
        <row r="145">
          <cell r="A145" t="str">
            <v>6215 СЕРВЕЛАТ ОРЕХОВЫЙ СН в/к в/у 0.35кг 8шт  ОСТАНКИНО</v>
          </cell>
          <cell r="D145">
            <v>19</v>
          </cell>
        </row>
        <row r="146">
          <cell r="A146" t="str">
            <v>6217 ШПИКАЧКИ ДОМАШНИЕ СН п/о мгс 0.4кг 8шт.  ОСТАНКИНО</v>
          </cell>
          <cell r="D146">
            <v>37</v>
          </cell>
        </row>
        <row r="147">
          <cell r="A147" t="str">
            <v>6221 НЕАПОЛИТАНСКИЙ ДУЭТ с/к с/н мгс 1/90  ОСТАНКИНО</v>
          </cell>
          <cell r="D147">
            <v>37</v>
          </cell>
        </row>
        <row r="148">
          <cell r="A148" t="str">
            <v>6228 МЯСНОЕ АССОРТИ к/з с/н мгс 1/90 10шт.  ОСТАНКИНО</v>
          </cell>
          <cell r="D148">
            <v>156</v>
          </cell>
        </row>
        <row r="149">
          <cell r="A149" t="str">
            <v>6241 ХОТ-ДОГ Папа может сос п/о мгс 0.38кг  ОСТАНКИНО</v>
          </cell>
          <cell r="D149">
            <v>15</v>
          </cell>
        </row>
        <row r="150">
          <cell r="A150" t="str">
            <v>6247 ДОМАШНЯЯ Папа может вар п/о 0,4кг 8шт.  ОСТАНКИНО</v>
          </cell>
          <cell r="D150">
            <v>37</v>
          </cell>
        </row>
        <row r="151">
          <cell r="A151" t="str">
            <v>6268 ГОВЯЖЬЯ Папа может вар п/о 0,4кг 8 шт.  ОСТАНКИНО</v>
          </cell>
          <cell r="D151">
            <v>70</v>
          </cell>
        </row>
        <row r="152">
          <cell r="A152" t="str">
            <v>6281 СВИНИНА ДЕЛИКАТ. к/в мл/к в/у 0.3кг 45с  ОСТАНКИНО</v>
          </cell>
          <cell r="D152">
            <v>158</v>
          </cell>
        </row>
        <row r="153">
          <cell r="A153" t="str">
            <v>6297 ФИЛЕЙНЫЕ сос ц/о в/у 1/270 12шт_45с  ОСТАНКИНО</v>
          </cell>
          <cell r="D153">
            <v>665</v>
          </cell>
        </row>
        <row r="154">
          <cell r="A154" t="str">
            <v>6302 БАЛЫКОВАЯ СН в/к в/у 0.35кг 8шт.  ОСТАНКИНО</v>
          </cell>
          <cell r="D154">
            <v>33</v>
          </cell>
        </row>
        <row r="155">
          <cell r="A155" t="str">
            <v>6303 МЯСНЫЕ Папа может сос п/о мгс 1.5*3  ОСТАНКИНО</v>
          </cell>
          <cell r="D155">
            <v>92.052999999999997</v>
          </cell>
        </row>
        <row r="156">
          <cell r="A156" t="str">
            <v>6325 ДОКТОРСКАЯ ПРЕМИУМ вар п/о 0.4кг 8шт.  ОСТАНКИНО</v>
          </cell>
          <cell r="D156">
            <v>242</v>
          </cell>
        </row>
        <row r="157">
          <cell r="A157" t="str">
            <v>6333 МЯСНАЯ Папа может вар п/о 0.4кг 8шт.  ОСТАНКИНО</v>
          </cell>
          <cell r="D157">
            <v>2028</v>
          </cell>
        </row>
        <row r="158">
          <cell r="A158" t="str">
            <v>6353 ЭКСТРА Папа может вар п/о 0.4кг 8шт.  ОСТАНКИНО</v>
          </cell>
          <cell r="D158">
            <v>429</v>
          </cell>
        </row>
        <row r="159">
          <cell r="A159" t="str">
            <v>6392 ФИЛЕЙНАЯ Папа может вар п/о 0.4кг. ОСТАНКИНО</v>
          </cell>
          <cell r="D159">
            <v>1539</v>
          </cell>
        </row>
        <row r="160">
          <cell r="A160" t="str">
            <v>6427 КЛАССИЧЕСКАЯ ПМ вар п/о 0.35кг 8шт. ОСТАНКИНО</v>
          </cell>
          <cell r="D160">
            <v>288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174</v>
          </cell>
        </row>
        <row r="163">
          <cell r="A163" t="str">
            <v>6453 ЭКСТРА Папа может с/к с/н в/у 1/100 14шт.   ОСТАНКИНО</v>
          </cell>
          <cell r="D163">
            <v>272</v>
          </cell>
        </row>
        <row r="164">
          <cell r="A164" t="str">
            <v>6454 АРОМАТНАЯ с/к с/н в/у 1/100 14шт.  ОСТАНКИНО</v>
          </cell>
          <cell r="D164">
            <v>237</v>
          </cell>
        </row>
        <row r="165">
          <cell r="A165" t="str">
            <v>6475 С СЫРОМ Папа может сос ц/о мгс 0.4кг6шт  ОСТАНКИНО</v>
          </cell>
          <cell r="D165">
            <v>82</v>
          </cell>
        </row>
        <row r="166">
          <cell r="A166" t="str">
            <v>6527 ШПИКАЧКИ СОЧНЫЕ ПМ сар б/о мгс 1*3 45с ОСТАНКИНО</v>
          </cell>
          <cell r="D166">
            <v>109.428</v>
          </cell>
        </row>
        <row r="167">
          <cell r="A167" t="str">
            <v>6562 СЕРВЕЛАТ КАРЕЛЬСКИЙ СН в/к в/у 0,28кг  ОСТАНКИНО</v>
          </cell>
          <cell r="D167">
            <v>91</v>
          </cell>
        </row>
        <row r="168">
          <cell r="A168" t="str">
            <v>6563 СЛИВОЧНЫЕ СН сос п/о мгс 1*6  ОСТАНКИНО</v>
          </cell>
          <cell r="D168">
            <v>10.6</v>
          </cell>
        </row>
        <row r="169">
          <cell r="A169" t="str">
            <v>6586 МРАМОРНАЯ И БАЛЫКОВАЯ в/к с/н мгс 1/90 ОСТАНКИНО</v>
          </cell>
          <cell r="D169">
            <v>154</v>
          </cell>
        </row>
        <row r="170">
          <cell r="A170" t="str">
            <v>6593 ДОКТОРСКАЯ СН вар п/о 0.45кг 8шт.  ОСТАНКИНО</v>
          </cell>
          <cell r="D170">
            <v>21</v>
          </cell>
        </row>
        <row r="171">
          <cell r="A171" t="str">
            <v>6595 МОЛОЧНАЯ СН вар п/о 0.45кг 8шт.  ОСТАНКИНО</v>
          </cell>
          <cell r="D171">
            <v>19</v>
          </cell>
        </row>
        <row r="172">
          <cell r="A172" t="str">
            <v>6597 РУССКАЯ СН вар п/о 0.45кг 8шт.  ОСТАНКИНО</v>
          </cell>
          <cell r="D172">
            <v>10</v>
          </cell>
        </row>
        <row r="173">
          <cell r="A173" t="str">
            <v>6601 ГОВЯЖЬИ СН сос п/о мгс 1*6  ОСТАНКИНО</v>
          </cell>
          <cell r="D173">
            <v>85.864000000000004</v>
          </cell>
        </row>
        <row r="174">
          <cell r="A174" t="str">
            <v>6602 БАВАРСКИЕ ПМ сос ц/о мгс 0,35кг 8шт.  ОСТАНКИНО</v>
          </cell>
          <cell r="D174">
            <v>319</v>
          </cell>
        </row>
        <row r="175">
          <cell r="A175" t="str">
            <v>6645 ВЕТЧ.КЛАССИЧЕСКАЯ СН п/о 0.8кг 4шт.  ОСТАНКИНО</v>
          </cell>
          <cell r="D175">
            <v>6</v>
          </cell>
        </row>
        <row r="176">
          <cell r="A176" t="str">
            <v>6658 АРОМАТНАЯ С ЧЕСНОЧКОМ СН в/к мтс 0.330кг  ОСТАНКИНО</v>
          </cell>
          <cell r="D176">
            <v>17</v>
          </cell>
        </row>
        <row r="177">
          <cell r="A177" t="str">
            <v>6661 СОЧНЫЙ ГРИЛЬ ПМ сос п/о мгс 1.5*4_Маяк  ОСТАНКИНО</v>
          </cell>
          <cell r="D177">
            <v>23.035</v>
          </cell>
        </row>
        <row r="178">
          <cell r="A178" t="str">
            <v>6666 БОЯНСКАЯ Папа может п/к в/у 0,28кг 8 шт. ОСТАНКИНО</v>
          </cell>
          <cell r="D178">
            <v>434</v>
          </cell>
        </row>
        <row r="179">
          <cell r="A179" t="str">
            <v>6669 ВЕНСКАЯ САЛЯМИ п/к в/у 0.28кг 8шт  ОСТАНКИНО</v>
          </cell>
          <cell r="D179">
            <v>162</v>
          </cell>
        </row>
        <row r="180">
          <cell r="A180" t="str">
            <v>6683 СЕРВЕЛАТ ЗЕРНИСТЫЙ ПМ в/к в/у 0,35кг  ОСТАНКИНО</v>
          </cell>
          <cell r="D180">
            <v>726</v>
          </cell>
        </row>
        <row r="181">
          <cell r="A181" t="str">
            <v>6684 СЕРВЕЛАТ КАРЕЛЬСКИЙ ПМ в/к в/у 0.28кг  ОСТАНКИНО</v>
          </cell>
          <cell r="D181">
            <v>591</v>
          </cell>
        </row>
        <row r="182">
          <cell r="A182" t="str">
            <v>6689 СЕРВЕЛАТ ОХОТНИЧИЙ ПМ в/к в/у 0,35кг 8шт  ОСТАНКИНО</v>
          </cell>
          <cell r="D182">
            <v>1734</v>
          </cell>
        </row>
        <row r="183">
          <cell r="A183" t="str">
            <v>6692 СЕРВЕЛАТ ПРИМА в/к в/у 0.28кг 8шт.  ОСТАНКИНО</v>
          </cell>
          <cell r="D183">
            <v>157</v>
          </cell>
        </row>
        <row r="184">
          <cell r="A184" t="str">
            <v>6697 СЕРВЕЛАТ ФИНСКИЙ ПМ в/к в/у 0,35кг 8шт.  ОСТАНКИНО</v>
          </cell>
          <cell r="D184">
            <v>1683</v>
          </cell>
        </row>
        <row r="185">
          <cell r="A185" t="str">
            <v>6713 СОЧНЫЙ ГРИЛЬ ПМ сос п/о мгс 0.41кг 8шт.  ОСТАНКИНО</v>
          </cell>
          <cell r="D185">
            <v>537</v>
          </cell>
        </row>
        <row r="186">
          <cell r="A186" t="str">
            <v>6716 ОСОБАЯ Коровино (в сетке) 0.5кг 8шт.  ОСТАНКИНО</v>
          </cell>
          <cell r="D186">
            <v>317</v>
          </cell>
        </row>
        <row r="187">
          <cell r="A187" t="str">
            <v>6722 СОЧНЫЕ ПМ сос п/о мгс 0,41кг 10шт.  ОСТАНКИНО</v>
          </cell>
          <cell r="D187">
            <v>1689</v>
          </cell>
        </row>
        <row r="188">
          <cell r="A188" t="str">
            <v>6726 СЛИВОЧНЫЕ ПМ сос п/о мгс 0.41кг 10шт.  ОСТАНКИНО</v>
          </cell>
          <cell r="D188">
            <v>783</v>
          </cell>
        </row>
        <row r="189">
          <cell r="A189" t="str">
            <v>6734 ОСОБАЯ СО ШПИКОМ Коровино (в сетке) 0,5кг ОСТАНКИНО</v>
          </cell>
          <cell r="D189">
            <v>143</v>
          </cell>
        </row>
        <row r="190">
          <cell r="A190" t="str">
            <v>6750 МОЛОЧНЫЕ ГОСТ СН сос п/о мгс 0,41 кг 10шт ОСТАНКИНО</v>
          </cell>
          <cell r="D190">
            <v>5</v>
          </cell>
        </row>
        <row r="191">
          <cell r="A191" t="str">
            <v>6751 СЛИВОЧНЫЕ СН сос п/о мгс 0,41кг 10шт.  ОСТАНКИНО</v>
          </cell>
          <cell r="D191">
            <v>19</v>
          </cell>
        </row>
        <row r="192">
          <cell r="A192" t="str">
            <v>6756 ВЕТЧ.ЛЮБИТЕЛЬСКАЯ п/о  ОСТАНКИНО</v>
          </cell>
          <cell r="D192">
            <v>43.92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94</v>
          </cell>
        </row>
        <row r="195">
          <cell r="A195" t="str">
            <v>БОНУС Z-ОСОБАЯ Коровино вар п/о (5324)  ОСТАНКИНО</v>
          </cell>
          <cell r="D195">
            <v>15.781000000000001</v>
          </cell>
        </row>
        <row r="196">
          <cell r="A196" t="str">
            <v>БОНУС Z-ОСОБАЯ Коровино вар п/о 0.5кг_СНГ (6305)  ОСТАНКИНО</v>
          </cell>
          <cell r="D196">
            <v>8</v>
          </cell>
        </row>
        <row r="197">
          <cell r="A197" t="str">
            <v>БОНУС СОЧНЫЕ сос п/о мгс 0.41кг_UZ (6087)  ОСТАНКИНО</v>
          </cell>
          <cell r="D197">
            <v>335</v>
          </cell>
        </row>
        <row r="198">
          <cell r="A198" t="str">
            <v>БОНУС СОЧНЫЕ сос п/о мгс 1*6_UZ (6088)  ОСТАНКИНО</v>
          </cell>
          <cell r="D198">
            <v>110.7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321</v>
          </cell>
        </row>
        <row r="200">
          <cell r="A200" t="str">
            <v>БОНУС_283  Сосиски Сочинки, ВЕС, ТМ Стародворье ПОКОМ</v>
          </cell>
          <cell r="D200">
            <v>133.13399999999999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85.382999999999996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116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152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3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25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87</v>
          </cell>
        </row>
        <row r="207">
          <cell r="A207" t="str">
            <v>Бутербродная вареная 0,47 кг шт.  СПК</v>
          </cell>
          <cell r="D207">
            <v>70</v>
          </cell>
        </row>
        <row r="208">
          <cell r="A208" t="str">
            <v>Вацлавская вареная 400 гр.шт.  СПК</v>
          </cell>
          <cell r="D208">
            <v>50</v>
          </cell>
        </row>
        <row r="209">
          <cell r="A209" t="str">
            <v>Вацлавская п/к (черева) 390 гр.шт. термоус.пак  СПК</v>
          </cell>
          <cell r="D209">
            <v>6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78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412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274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77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10</v>
          </cell>
        </row>
        <row r="215">
          <cell r="A215" t="str">
            <v>Дельгаро с/в "Эликатессе" 140 гр.шт.  СПК</v>
          </cell>
          <cell r="D215">
            <v>2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37</v>
          </cell>
        </row>
        <row r="217">
          <cell r="A217" t="str">
            <v>Докторская вареная в/с 0,47 кг шт.  СПК</v>
          </cell>
          <cell r="D217">
            <v>47</v>
          </cell>
        </row>
        <row r="218">
          <cell r="A218" t="str">
            <v>Докторская вареная термоус.пак. "Высокий вкус"  СПК</v>
          </cell>
          <cell r="D218">
            <v>48.56</v>
          </cell>
        </row>
        <row r="219">
          <cell r="A219" t="str">
            <v>Жар-боллы с курочкой и сыром, ВЕС ТМ Зареченские  ПОКОМ</v>
          </cell>
          <cell r="D219">
            <v>51</v>
          </cell>
        </row>
        <row r="220">
          <cell r="A220" t="str">
            <v>Жар-ладушки с мясом ТМ Зареченские ВЕС ПОКОМ</v>
          </cell>
          <cell r="D220">
            <v>55.5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ЖАР-мени ВЕС ТМ Зареченские  ПОКОМ</v>
          </cell>
          <cell r="D222">
            <v>44</v>
          </cell>
        </row>
        <row r="223">
          <cell r="A223" t="str">
            <v>Каша гречневая с говядиной "СПК" ж/б 0,340 кг.шт. термоус. пл. ЧМК  СПК</v>
          </cell>
          <cell r="D223">
            <v>1</v>
          </cell>
        </row>
        <row r="224">
          <cell r="A224" t="str">
            <v>Каша перловая с говядиной "СПК" ж/б 0,340 кг.шт. термоус. пл. ЧМК СПК</v>
          </cell>
          <cell r="D224">
            <v>1</v>
          </cell>
        </row>
        <row r="225">
          <cell r="A225" t="str">
            <v>Классика с/к 235 гр.шт. "Высокий вкус"  СПК</v>
          </cell>
          <cell r="D225">
            <v>32</v>
          </cell>
        </row>
        <row r="226">
          <cell r="A226" t="str">
            <v>Классическая с/к "Сибирский стандарт" 560 гр.шт.  СПК</v>
          </cell>
          <cell r="D226">
            <v>828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99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142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64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6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2</v>
          </cell>
        </row>
        <row r="232">
          <cell r="A232" t="str">
            <v>Краковская п/к (черева) 390 гр.шт. термоус.пак. СПК</v>
          </cell>
          <cell r="D232">
            <v>4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106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275</v>
          </cell>
        </row>
        <row r="235">
          <cell r="A235" t="str">
            <v>Ла Фаворте с/в "Эликатессе" 140 гр.шт.  СПК</v>
          </cell>
          <cell r="D235">
            <v>18</v>
          </cell>
        </row>
        <row r="236">
          <cell r="A236" t="str">
            <v>Ливерная Печеночная "Просто выгодно" 0,3 кг.шт.  СПК</v>
          </cell>
          <cell r="D236">
            <v>48</v>
          </cell>
        </row>
        <row r="237">
          <cell r="A237" t="str">
            <v>Любительская вареная термоус.пак. "Высокий вкус"  СПК</v>
          </cell>
          <cell r="D237">
            <v>28.7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12.6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44.4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680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569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596</v>
          </cell>
        </row>
        <row r="243">
          <cell r="A243" t="str">
            <v>Наггетсы с куриным филе и сыром ТМ Вязанка 0,25 кг ПОКОМ</v>
          </cell>
          <cell r="D243">
            <v>119</v>
          </cell>
        </row>
        <row r="244">
          <cell r="A244" t="str">
            <v>Наггетсы Хрустящие ТМ Зареченские. ВЕС ПОКОМ</v>
          </cell>
          <cell r="D244">
            <v>96</v>
          </cell>
        </row>
        <row r="245">
          <cell r="A245" t="str">
            <v>Оригинальная с перцем с/к  СПК</v>
          </cell>
          <cell r="D245">
            <v>76.233000000000004</v>
          </cell>
        </row>
        <row r="246">
          <cell r="A246" t="str">
            <v>Оригинальная с перцем с/к "Сибирский стандарт" 560 гр.шт.  СПК</v>
          </cell>
          <cell r="D246">
            <v>684</v>
          </cell>
        </row>
        <row r="247">
          <cell r="A247" t="str">
            <v>Особая вареная  СПК</v>
          </cell>
          <cell r="D247">
            <v>2.3159999999999998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97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22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282</v>
          </cell>
        </row>
        <row r="251">
          <cell r="A251" t="str">
            <v>Пельмени Бигбули с мясом, Горячая штучка 0,43кг  ПОКОМ</v>
          </cell>
          <cell r="D251">
            <v>56</v>
          </cell>
        </row>
        <row r="252">
          <cell r="A252" t="str">
            <v>Пельмени Бигбули с мясом, Горячая штучка 0,9кг  ПОКОМ</v>
          </cell>
          <cell r="D252">
            <v>61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266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36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77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437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379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400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428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252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40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327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50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117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177</v>
          </cell>
        </row>
        <row r="266">
          <cell r="A266" t="str">
            <v>Пельмени Сочные сфера 0,9 кг ТМ Стародворье ПОКОМ</v>
          </cell>
          <cell r="D266">
            <v>85</v>
          </cell>
        </row>
        <row r="267">
          <cell r="A267" t="str">
            <v>По-Австрийски с/к 260 гр.шт. "Высокий вкус"  СПК</v>
          </cell>
          <cell r="D267">
            <v>27</v>
          </cell>
        </row>
        <row r="268">
          <cell r="A268" t="str">
            <v>Покровская вареная 0,47 кг шт.  СПК</v>
          </cell>
          <cell r="D268">
            <v>6</v>
          </cell>
        </row>
        <row r="269">
          <cell r="A269" t="str">
            <v>Салями Трюфель с/в "Эликатессе" 0,16 кг.шт.  СПК</v>
          </cell>
          <cell r="D269">
            <v>11</v>
          </cell>
        </row>
        <row r="270">
          <cell r="A270" t="str">
            <v>Салями Финская с/к 235 гр.шт. "Высокий вкус"  СПК</v>
          </cell>
          <cell r="D270">
            <v>15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49.591000000000001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64.555000000000007</v>
          </cell>
        </row>
        <row r="273">
          <cell r="A273" t="str">
            <v>Сардельки из свинины (черева) ( в ср.защ.атм) "Высокий вкус"  СПК</v>
          </cell>
          <cell r="D273">
            <v>4.5519999999999996</v>
          </cell>
        </row>
        <row r="274">
          <cell r="A274" t="str">
            <v>Семейная с чесночком вареная (СПК+СКМ)  СПК</v>
          </cell>
          <cell r="D274">
            <v>168.87700000000001</v>
          </cell>
        </row>
        <row r="275">
          <cell r="A275" t="str">
            <v>Семейная с чесночком Экстра вареная  СПК</v>
          </cell>
          <cell r="D275">
            <v>26.731999999999999</v>
          </cell>
        </row>
        <row r="276">
          <cell r="A276" t="str">
            <v>Семейная с чесночком Экстра вареная 0,5 кг.шт.  СПК</v>
          </cell>
          <cell r="D276">
            <v>2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5</v>
          </cell>
        </row>
        <row r="278">
          <cell r="A278" t="str">
            <v>Сервелат Финский в/к 0,38 кг.шт. термофор.пак.  СПК</v>
          </cell>
          <cell r="D278">
            <v>5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19</v>
          </cell>
        </row>
        <row r="280">
          <cell r="A280" t="str">
            <v>Сибирская особая с/к 0,235 кг шт.  СПК</v>
          </cell>
          <cell r="D280">
            <v>57</v>
          </cell>
        </row>
        <row r="281">
          <cell r="A281" t="str">
            <v>Славянская п/к 0,38 кг шт.термофор.пак.  СПК</v>
          </cell>
          <cell r="D281">
            <v>11</v>
          </cell>
        </row>
        <row r="282">
          <cell r="A282" t="str">
            <v>Смак-мени с картофелем и сочной грудинкой ТМ Зареченские ПОКОМ</v>
          </cell>
          <cell r="D282">
            <v>14</v>
          </cell>
        </row>
        <row r="283">
          <cell r="A283" t="str">
            <v>Смак-мени с мясом ТМ Зареченские ПОКОМ</v>
          </cell>
          <cell r="D283">
            <v>16</v>
          </cell>
        </row>
        <row r="284">
          <cell r="A284" t="str">
            <v>Смаколадьи с яблоком и грушей ТМ Зареченские,0,9 кг ПОКОМ</v>
          </cell>
          <cell r="D284">
            <v>11</v>
          </cell>
        </row>
        <row r="285">
          <cell r="A285" t="str">
            <v>Сосиски "Баварские" 0,36 кг.шт. вак.упак.  СПК</v>
          </cell>
          <cell r="D285">
            <v>3</v>
          </cell>
        </row>
        <row r="286">
          <cell r="A286" t="str">
            <v>Сосиски "БОЛЬШАЯ сосиска" "Сибирский стандарт" (лоток с ср.защ.атм.)  СПК</v>
          </cell>
          <cell r="D286">
            <v>47.814999999999998</v>
          </cell>
        </row>
        <row r="287">
          <cell r="A287" t="str">
            <v>Сосиски "Молочные" 0,36 кг.шт. вак.упак.  СПК</v>
          </cell>
          <cell r="D287">
            <v>5</v>
          </cell>
        </row>
        <row r="288">
          <cell r="A288" t="str">
            <v>Сосиски Классические (в ср.защ.атм.) СПК</v>
          </cell>
          <cell r="D288">
            <v>1.288</v>
          </cell>
        </row>
        <row r="289">
          <cell r="A289" t="str">
            <v>Сосиски Мусульманские "Просто выгодно" (в ср.защ.атм.)  СПК</v>
          </cell>
          <cell r="D289">
            <v>8.4619999999999997</v>
          </cell>
        </row>
        <row r="290">
          <cell r="A290" t="str">
            <v>Сосиски Хот-дог ВЕС (лоток с ср.защ.атм.)   СПК</v>
          </cell>
          <cell r="D290">
            <v>21.192</v>
          </cell>
        </row>
        <row r="291">
          <cell r="A291" t="str">
            <v>Торо Неро с/в "Эликатессе" 140 гр.шт.  СПК</v>
          </cell>
          <cell r="D291">
            <v>2</v>
          </cell>
        </row>
        <row r="292">
          <cell r="A292" t="str">
            <v>Уши свиные копченые к пиву 0,15кг нар. д/ф шт.  СПК</v>
          </cell>
          <cell r="D292">
            <v>5</v>
          </cell>
        </row>
        <row r="293">
          <cell r="A293" t="str">
            <v>Фестивальная пора с/к 235 гр.шт.  СПК</v>
          </cell>
          <cell r="D293">
            <v>144</v>
          </cell>
        </row>
        <row r="294">
          <cell r="A294" t="str">
            <v>Фестивальная с/к ВЕС   СПК</v>
          </cell>
          <cell r="D294">
            <v>9.5429999999999993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5</v>
          </cell>
        </row>
        <row r="297">
          <cell r="A297" t="str">
            <v>Хинкали Классические ТМ Зареченские ВЕС ПОКОМ</v>
          </cell>
          <cell r="D297">
            <v>10</v>
          </cell>
        </row>
        <row r="298">
          <cell r="A298" t="str">
            <v>Хотстеры ТМ Горячая штучка ТС Хотстеры 0,25 кг зам  ПОКОМ</v>
          </cell>
          <cell r="D298">
            <v>446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165</v>
          </cell>
        </row>
        <row r="300">
          <cell r="A300" t="str">
            <v>Хрустящие крылышки ТМ Горячая штучка 0,3 кг зам  ПОКОМ</v>
          </cell>
          <cell r="D300">
            <v>173</v>
          </cell>
        </row>
        <row r="301">
          <cell r="A301" t="str">
            <v>Чебупай сочное яблоко ТМ Горячая штучка 0,2 кг зам.  ПОКОМ</v>
          </cell>
          <cell r="D301">
            <v>2</v>
          </cell>
        </row>
        <row r="302">
          <cell r="A302" t="str">
            <v>Чебупай спелая вишня ТМ Горячая штучка 0,2 кг зам.  ПОКОМ</v>
          </cell>
          <cell r="D302">
            <v>75</v>
          </cell>
        </row>
        <row r="303">
          <cell r="A303" t="str">
            <v>Чебупели Курочка гриль ТМ Горячая штучка, 0,3 кг зам  ПОКОМ</v>
          </cell>
          <cell r="D303">
            <v>29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566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537</v>
          </cell>
        </row>
        <row r="306">
          <cell r="A306" t="str">
            <v>Чебуреки сочные ВЕС ТМ Зареченские  ПОКОМ</v>
          </cell>
          <cell r="D306">
            <v>115</v>
          </cell>
        </row>
        <row r="307">
          <cell r="A307" t="str">
            <v>Шпикачки Русские (черева) (в ср.защ.атм.) "Высокий вкус"  СПК</v>
          </cell>
          <cell r="D307">
            <v>53.058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20</v>
          </cell>
        </row>
        <row r="309">
          <cell r="A309" t="str">
            <v>Юбилейная с/к 0,10 кг.шт. нарезка (лоток с ср.защ.атм.)  СПК</v>
          </cell>
          <cell r="D309">
            <v>19</v>
          </cell>
        </row>
        <row r="310">
          <cell r="A310" t="str">
            <v>Юбилейная с/к 0,235 кг.шт.  СПК</v>
          </cell>
          <cell r="D310">
            <v>173</v>
          </cell>
        </row>
        <row r="311">
          <cell r="A311" t="str">
            <v>Итого</v>
          </cell>
          <cell r="D311">
            <v>62631.366000000002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29.02.2024 - 06.03.2024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198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966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1200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300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1062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180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636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408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336</v>
          </cell>
        </row>
        <row r="19">
          <cell r="A19" t="str">
            <v>Пельмени Бигбули с мясом, Горячая штучка 0,9кг  ПОКОМ</v>
          </cell>
          <cell r="D19">
            <v>544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1232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1136</v>
          </cell>
        </row>
        <row r="22">
          <cell r="A22" t="str">
            <v>Хотстеры ТМ Горячая штучка ТС Хотстеры 0,25 кг зам  ПОКОМ</v>
          </cell>
          <cell r="D22">
            <v>492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1104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1212</v>
          </cell>
        </row>
        <row r="25">
          <cell r="A25" t="str">
            <v>Итого</v>
          </cell>
          <cell r="D25">
            <v>12400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F33" sqref="AF33"/>
    </sheetView>
  </sheetViews>
  <sheetFormatPr defaultColWidth="10.5" defaultRowHeight="11.45" customHeight="1" outlineLevelRow="1" x14ac:dyDescent="0.2"/>
  <cols>
    <col min="1" max="1" width="73.83203125" style="1" customWidth="1"/>
    <col min="2" max="2" width="4.832031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85</v>
      </c>
      <c r="N5" s="15" t="s">
        <v>86</v>
      </c>
      <c r="P5" s="15" t="s">
        <v>86</v>
      </c>
      <c r="S5" s="15" t="s">
        <v>87</v>
      </c>
      <c r="T5" s="15" t="s">
        <v>88</v>
      </c>
      <c r="U5" s="15" t="s">
        <v>85</v>
      </c>
    </row>
    <row r="6" spans="1:31" ht="11.1" customHeight="1" x14ac:dyDescent="0.2">
      <c r="A6" s="6"/>
      <c r="B6" s="6"/>
      <c r="C6" s="3"/>
      <c r="D6" s="3"/>
      <c r="E6" s="9">
        <f>SUM(E7:E105)</f>
        <v>43823.68</v>
      </c>
      <c r="F6" s="9">
        <f>SUM(F7:F105)</f>
        <v>32322.42</v>
      </c>
      <c r="I6" s="9">
        <f>SUM(I7:I105)</f>
        <v>45020.972999999998</v>
      </c>
      <c r="J6" s="9">
        <f t="shared" ref="J6:P6" si="0">SUM(J7:J105)</f>
        <v>-1197.2929999999999</v>
      </c>
      <c r="K6" s="9">
        <f t="shared" si="0"/>
        <v>15160</v>
      </c>
      <c r="L6" s="9">
        <f t="shared" si="0"/>
        <v>0</v>
      </c>
      <c r="M6" s="9">
        <f t="shared" si="0"/>
        <v>0</v>
      </c>
      <c r="N6" s="9">
        <f t="shared" si="0"/>
        <v>9844</v>
      </c>
      <c r="O6" s="9">
        <f t="shared" si="0"/>
        <v>7344.735999999999</v>
      </c>
      <c r="P6" s="9">
        <f t="shared" si="0"/>
        <v>17944</v>
      </c>
      <c r="S6" s="9">
        <f t="shared" ref="S6" si="1">SUM(S7:S105)</f>
        <v>7171.2959999999994</v>
      </c>
      <c r="T6" s="9">
        <f t="shared" ref="T6" si="2">SUM(T7:T105)</f>
        <v>6498.6161999999995</v>
      </c>
      <c r="U6" s="9">
        <f t="shared" ref="U6" si="3">SUM(U7:U105)</f>
        <v>9359.9</v>
      </c>
      <c r="V6" s="9">
        <f t="shared" ref="V6" si="4">SUM(V7:V105)</f>
        <v>7100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27788</v>
      </c>
      <c r="AA6" s="9">
        <f t="shared" ref="AA6:AC6" si="8">SUM(AA7:AA105)</f>
        <v>2851.2190242190245</v>
      </c>
      <c r="AC6" s="9">
        <f t="shared" si="8"/>
        <v>13054.4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-94</v>
      </c>
      <c r="D7" s="8">
        <v>244</v>
      </c>
      <c r="E7" s="19">
        <v>169</v>
      </c>
      <c r="F7" s="20">
        <v>-25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180</v>
      </c>
      <c r="J7" s="14">
        <f>E7-I7</f>
        <v>-11</v>
      </c>
      <c r="K7" s="14">
        <f>VLOOKUP(A:A,[1]TDSheet!$A:$P,16,0)</f>
        <v>0</v>
      </c>
      <c r="L7" s="14"/>
      <c r="M7" s="14"/>
      <c r="N7" s="14"/>
      <c r="O7" s="14">
        <f>(E7-V7)/5</f>
        <v>33.799999999999997</v>
      </c>
      <c r="P7" s="16"/>
      <c r="Q7" s="17">
        <f>(F7+K7+P7)/O7</f>
        <v>-0.7396449704142013</v>
      </c>
      <c r="R7" s="14">
        <f>F7/O7</f>
        <v>-0.7396449704142013</v>
      </c>
      <c r="S7" s="14">
        <f>VLOOKUP(A:A,[1]TDSheet!$A:$T,20,0)</f>
        <v>37.799999999999997</v>
      </c>
      <c r="T7" s="14">
        <f>VLOOKUP(A:A,[1]TDSheet!$A:$O,15,0)</f>
        <v>29.8</v>
      </c>
      <c r="U7" s="14">
        <f>VLOOKUP(A:A,[3]TDSheet!$A:$D,4,0)</f>
        <v>25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-244</v>
      </c>
      <c r="D8" s="8">
        <v>532</v>
      </c>
      <c r="E8" s="19">
        <v>356</v>
      </c>
      <c r="F8" s="20">
        <v>-85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378</v>
      </c>
      <c r="J8" s="14">
        <f t="shared" ref="J8:J63" si="9">E8-I8</f>
        <v>-22</v>
      </c>
      <c r="K8" s="14">
        <f>VLOOKUP(A:A,[1]TDSheet!$A:$P,16,0)</f>
        <v>0</v>
      </c>
      <c r="L8" s="14"/>
      <c r="M8" s="14"/>
      <c r="N8" s="14"/>
      <c r="O8" s="14">
        <f t="shared" ref="O8:O63" si="10">(E8-V8)/5</f>
        <v>71.2</v>
      </c>
      <c r="P8" s="16"/>
      <c r="Q8" s="17">
        <f t="shared" ref="Q8:Q63" si="11">(F8+K8+P8)/O8</f>
        <v>-1.193820224719101</v>
      </c>
      <c r="R8" s="14">
        <f t="shared" ref="R8:R63" si="12">F8/O8</f>
        <v>-1.193820224719101</v>
      </c>
      <c r="S8" s="14">
        <f>VLOOKUP(A:A,[1]TDSheet!$A:$T,20,0)</f>
        <v>64.8</v>
      </c>
      <c r="T8" s="14">
        <f>VLOOKUP(A:A,[1]TDSheet!$A:$O,15,0)</f>
        <v>75.599999999999994</v>
      </c>
      <c r="U8" s="14">
        <f>VLOOKUP(A:A,[3]TDSheet!$A:$D,4,0)</f>
        <v>87</v>
      </c>
      <c r="V8" s="14">
        <v>0</v>
      </c>
      <c r="W8" s="14"/>
      <c r="X8" s="14"/>
      <c r="Y8" s="14">
        <f t="shared" ref="Y8:Y63" si="13">P8+N8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240</v>
      </c>
      <c r="D9" s="8">
        <v>307</v>
      </c>
      <c r="E9" s="8">
        <v>319</v>
      </c>
      <c r="F9" s="8">
        <v>227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321</v>
      </c>
      <c r="J9" s="14">
        <f t="shared" si="9"/>
        <v>-2</v>
      </c>
      <c r="K9" s="14">
        <f>VLOOKUP(A:A,[1]TDSheet!$A:$P,16,0)</f>
        <v>180</v>
      </c>
      <c r="L9" s="14"/>
      <c r="M9" s="14"/>
      <c r="N9" s="14"/>
      <c r="O9" s="14">
        <f t="shared" si="10"/>
        <v>63.8</v>
      </c>
      <c r="P9" s="16">
        <v>180</v>
      </c>
      <c r="Q9" s="17">
        <f t="shared" si="11"/>
        <v>9.2006269592476499</v>
      </c>
      <c r="R9" s="14">
        <f t="shared" si="12"/>
        <v>3.5579937304075235</v>
      </c>
      <c r="S9" s="14">
        <f>VLOOKUP(A:A,[1]TDSheet!$A:$T,20,0)</f>
        <v>60.2</v>
      </c>
      <c r="T9" s="14">
        <f>VLOOKUP(A:A,[1]TDSheet!$A:$O,15,0)</f>
        <v>59.8</v>
      </c>
      <c r="U9" s="14">
        <f>VLOOKUP(A:A,[3]TDSheet!$A:$D,4,0)</f>
        <v>78</v>
      </c>
      <c r="V9" s="14">
        <v>0</v>
      </c>
      <c r="W9" s="14"/>
      <c r="X9" s="14"/>
      <c r="Y9" s="14">
        <f t="shared" si="13"/>
        <v>180</v>
      </c>
      <c r="Z9" s="14">
        <f>VLOOKUP(A:A,[1]TDSheet!$A:$Z,26,0)</f>
        <v>0</v>
      </c>
      <c r="AA9" s="14">
        <f>Y9/12</f>
        <v>15</v>
      </c>
      <c r="AB9" s="18">
        <f>VLOOKUP(A:A,[1]TDSheet!$A:$AB,28,0)</f>
        <v>0.3</v>
      </c>
      <c r="AC9" s="14">
        <f>Y9*AB9</f>
        <v>54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2123</v>
      </c>
      <c r="D10" s="8">
        <v>1643</v>
      </c>
      <c r="E10" s="8">
        <v>2041</v>
      </c>
      <c r="F10" s="8">
        <v>1694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2045</v>
      </c>
      <c r="J10" s="14">
        <f t="shared" si="9"/>
        <v>-4</v>
      </c>
      <c r="K10" s="14">
        <f>VLOOKUP(A:A,[1]TDSheet!$A:$P,16,0)</f>
        <v>0</v>
      </c>
      <c r="L10" s="14"/>
      <c r="M10" s="14"/>
      <c r="N10" s="14">
        <v>1128</v>
      </c>
      <c r="O10" s="14">
        <f t="shared" si="10"/>
        <v>281</v>
      </c>
      <c r="P10" s="16">
        <v>720</v>
      </c>
      <c r="Q10" s="17">
        <f t="shared" si="11"/>
        <v>8.5907473309608537</v>
      </c>
      <c r="R10" s="14">
        <f t="shared" si="12"/>
        <v>6.0284697508896796</v>
      </c>
      <c r="S10" s="14">
        <f>VLOOKUP(A:A,[1]TDSheet!$A:$T,20,0)</f>
        <v>372.4</v>
      </c>
      <c r="T10" s="14">
        <f>VLOOKUP(A:A,[1]TDSheet!$A:$O,15,0)</f>
        <v>238.6</v>
      </c>
      <c r="U10" s="14">
        <f>VLOOKUP(A:A,[3]TDSheet!$A:$D,4,0)</f>
        <v>412</v>
      </c>
      <c r="V10" s="14">
        <f>VLOOKUP(A:A,[4]TDSheet!$A:$D,4,0)</f>
        <v>636</v>
      </c>
      <c r="W10" s="14"/>
      <c r="X10" s="14"/>
      <c r="Y10" s="14">
        <f t="shared" si="13"/>
        <v>1848</v>
      </c>
      <c r="Z10" s="14">
        <f>VLOOKUP(A:A,[1]TDSheet!$A:$Z,26,0)</f>
        <v>0</v>
      </c>
      <c r="AA10" s="14">
        <f>Y10/12</f>
        <v>154</v>
      </c>
      <c r="AB10" s="18">
        <f>VLOOKUP(A:A,[1]TDSheet!$A:$AB,28,0)</f>
        <v>0.3</v>
      </c>
      <c r="AC10" s="14">
        <f t="shared" ref="AC10:AC63" si="14">Y10*AB10</f>
        <v>554.4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930</v>
      </c>
      <c r="D11" s="8">
        <v>1571</v>
      </c>
      <c r="E11" s="8">
        <v>1458</v>
      </c>
      <c r="F11" s="8">
        <v>1018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1478</v>
      </c>
      <c r="J11" s="14">
        <f t="shared" si="9"/>
        <v>-20</v>
      </c>
      <c r="K11" s="14">
        <f>VLOOKUP(A:A,[1]TDSheet!$A:$P,16,0)</f>
        <v>600</v>
      </c>
      <c r="L11" s="14"/>
      <c r="M11" s="14"/>
      <c r="N11" s="14">
        <v>816</v>
      </c>
      <c r="O11" s="14">
        <f t="shared" si="10"/>
        <v>210</v>
      </c>
      <c r="P11" s="16">
        <v>240</v>
      </c>
      <c r="Q11" s="17">
        <f t="shared" si="11"/>
        <v>8.8476190476190482</v>
      </c>
      <c r="R11" s="14">
        <f t="shared" si="12"/>
        <v>4.8476190476190473</v>
      </c>
      <c r="S11" s="14">
        <f>VLOOKUP(A:A,[1]TDSheet!$A:$T,20,0)</f>
        <v>222.2</v>
      </c>
      <c r="T11" s="14">
        <f>VLOOKUP(A:A,[1]TDSheet!$A:$O,15,0)</f>
        <v>209.8</v>
      </c>
      <c r="U11" s="14">
        <f>VLOOKUP(A:A,[3]TDSheet!$A:$D,4,0)</f>
        <v>274</v>
      </c>
      <c r="V11" s="14">
        <f>VLOOKUP(A:A,[4]TDSheet!$A:$D,4,0)</f>
        <v>408</v>
      </c>
      <c r="W11" s="14"/>
      <c r="X11" s="14"/>
      <c r="Y11" s="14">
        <f t="shared" si="13"/>
        <v>1056</v>
      </c>
      <c r="Z11" s="14">
        <f>VLOOKUP(A:A,[1]TDSheet!$A:$Z,26,0)</f>
        <v>0</v>
      </c>
      <c r="AA11" s="14">
        <f>Y11/12</f>
        <v>88</v>
      </c>
      <c r="AB11" s="18">
        <f>VLOOKUP(A:A,[1]TDSheet!$A:$AB,28,0)</f>
        <v>0.3</v>
      </c>
      <c r="AC11" s="14">
        <f t="shared" si="14"/>
        <v>316.8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934</v>
      </c>
      <c r="D12" s="8">
        <v>27</v>
      </c>
      <c r="E12" s="8">
        <v>225</v>
      </c>
      <c r="F12" s="8">
        <v>710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252</v>
      </c>
      <c r="J12" s="14">
        <f t="shared" si="9"/>
        <v>-27</v>
      </c>
      <c r="K12" s="14">
        <f>VLOOKUP(A:A,[1]TDSheet!$A:$P,16,0)</f>
        <v>0</v>
      </c>
      <c r="L12" s="14"/>
      <c r="M12" s="14"/>
      <c r="N12" s="14"/>
      <c r="O12" s="14">
        <f t="shared" si="10"/>
        <v>45</v>
      </c>
      <c r="P12" s="16"/>
      <c r="Q12" s="17">
        <f t="shared" si="11"/>
        <v>15.777777777777779</v>
      </c>
      <c r="R12" s="14">
        <f t="shared" si="12"/>
        <v>15.777777777777779</v>
      </c>
      <c r="S12" s="14">
        <f>VLOOKUP(A:A,[1]TDSheet!$A:$T,20,0)</f>
        <v>86</v>
      </c>
      <c r="T12" s="14">
        <f>VLOOKUP(A:A,[1]TDSheet!$A:$O,15,0)</f>
        <v>53</v>
      </c>
      <c r="U12" s="14">
        <f>VLOOKUP(A:A,[3]TDSheet!$A:$D,4,0)</f>
        <v>77</v>
      </c>
      <c r="V12" s="14"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140.30000000000001</v>
      </c>
      <c r="D13" s="8">
        <v>186</v>
      </c>
      <c r="E13" s="8">
        <v>173.1</v>
      </c>
      <c r="F13" s="8">
        <v>147.19999999999999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179.10300000000001</v>
      </c>
      <c r="J13" s="14">
        <f t="shared" si="9"/>
        <v>-6.0030000000000143</v>
      </c>
      <c r="K13" s="14">
        <f>VLOOKUP(A:A,[1]TDSheet!$A:$P,16,0)</f>
        <v>120</v>
      </c>
      <c r="L13" s="14"/>
      <c r="M13" s="14"/>
      <c r="N13" s="14"/>
      <c r="O13" s="14">
        <f t="shared" si="10"/>
        <v>34.619999999999997</v>
      </c>
      <c r="P13" s="16">
        <v>60</v>
      </c>
      <c r="Q13" s="17">
        <f t="shared" si="11"/>
        <v>9.4511842865395721</v>
      </c>
      <c r="R13" s="14">
        <f t="shared" si="12"/>
        <v>4.2518775274407856</v>
      </c>
      <c r="S13" s="14">
        <f>VLOOKUP(A:A,[1]TDSheet!$A:$T,20,0)</f>
        <v>30.6</v>
      </c>
      <c r="T13" s="14">
        <f>VLOOKUP(A:A,[1]TDSheet!$A:$O,15,0)</f>
        <v>33.760000000000005</v>
      </c>
      <c r="U13" s="14">
        <f>VLOOKUP(A:A,[3]TDSheet!$A:$D,4,0)</f>
        <v>51</v>
      </c>
      <c r="V13" s="14">
        <v>0</v>
      </c>
      <c r="W13" s="14"/>
      <c r="X13" s="14"/>
      <c r="Y13" s="14">
        <f t="shared" si="13"/>
        <v>60</v>
      </c>
      <c r="Z13" s="14" t="e">
        <f>VLOOKUP(A:A,[1]TDSheet!$A:$Z,26,0)</f>
        <v>#N/A</v>
      </c>
      <c r="AA13" s="14">
        <f>Y13/3</f>
        <v>20</v>
      </c>
      <c r="AB13" s="18">
        <f>VLOOKUP(A:A,[1]TDSheet!$A:$AB,28,0)</f>
        <v>1</v>
      </c>
      <c r="AC13" s="14">
        <f t="shared" si="14"/>
        <v>60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218.6</v>
      </c>
      <c r="D14" s="8">
        <v>288.60000000000002</v>
      </c>
      <c r="E14" s="8">
        <v>222</v>
      </c>
      <c r="F14" s="8">
        <v>266.7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236.601</v>
      </c>
      <c r="J14" s="14">
        <f t="shared" si="9"/>
        <v>-14.600999999999999</v>
      </c>
      <c r="K14" s="14">
        <f>VLOOKUP(A:A,[1]TDSheet!$A:$P,16,0)</f>
        <v>120</v>
      </c>
      <c r="L14" s="14"/>
      <c r="M14" s="14"/>
      <c r="N14" s="14"/>
      <c r="O14" s="14">
        <f t="shared" si="10"/>
        <v>44.4</v>
      </c>
      <c r="P14" s="16">
        <v>30</v>
      </c>
      <c r="Q14" s="17">
        <f t="shared" si="11"/>
        <v>9.3851351351351351</v>
      </c>
      <c r="R14" s="14">
        <f t="shared" si="12"/>
        <v>6.006756756756757</v>
      </c>
      <c r="S14" s="14">
        <f>VLOOKUP(A:A,[1]TDSheet!$A:$T,20,0)</f>
        <v>54.760000000000005</v>
      </c>
      <c r="T14" s="14">
        <f>VLOOKUP(A:A,[1]TDSheet!$A:$O,15,0)</f>
        <v>48.1</v>
      </c>
      <c r="U14" s="14">
        <f>VLOOKUP(A:A,[3]TDSheet!$A:$D,4,0)</f>
        <v>55.5</v>
      </c>
      <c r="V14" s="14">
        <v>0</v>
      </c>
      <c r="W14" s="14"/>
      <c r="X14" s="14"/>
      <c r="Y14" s="14">
        <f t="shared" si="13"/>
        <v>30</v>
      </c>
      <c r="Z14" s="14" t="e">
        <f>VLOOKUP(A:A,[1]TDSheet!$A:$Z,26,0)</f>
        <v>#N/A</v>
      </c>
      <c r="AA14" s="14">
        <f>Y14/3.7</f>
        <v>8.108108108108107</v>
      </c>
      <c r="AB14" s="18">
        <f>VLOOKUP(A:A,[1]TDSheet!$A:$AB,28,0)</f>
        <v>1</v>
      </c>
      <c r="AC14" s="14">
        <f t="shared" si="14"/>
        <v>30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132.5</v>
      </c>
      <c r="D15" s="8">
        <v>29.6</v>
      </c>
      <c r="E15" s="8">
        <v>25.9</v>
      </c>
      <c r="F15" s="8">
        <v>136.19999999999999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25.901</v>
      </c>
      <c r="J15" s="14">
        <f t="shared" si="9"/>
        <v>-1.0000000000012221E-3</v>
      </c>
      <c r="K15" s="14">
        <f>VLOOKUP(A:A,[1]TDSheet!$A:$P,16,0)</f>
        <v>0</v>
      </c>
      <c r="L15" s="14"/>
      <c r="M15" s="14"/>
      <c r="N15" s="14"/>
      <c r="O15" s="14">
        <f t="shared" si="10"/>
        <v>5.18</v>
      </c>
      <c r="P15" s="16"/>
      <c r="Q15" s="17">
        <f t="shared" si="11"/>
        <v>26.293436293436294</v>
      </c>
      <c r="R15" s="14">
        <f t="shared" si="12"/>
        <v>26.293436293436294</v>
      </c>
      <c r="S15" s="14">
        <f>VLOOKUP(A:A,[1]TDSheet!$A:$T,20,0)</f>
        <v>8.14</v>
      </c>
      <c r="T15" s="14">
        <f>VLOOKUP(A:A,[1]TDSheet!$A:$O,15,0)</f>
        <v>5.92</v>
      </c>
      <c r="U15" s="14">
        <f>VLOOKUP(A:A,[3]TDSheet!$A:$D,4,0)</f>
        <v>7.4</v>
      </c>
      <c r="V15" s="14"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f>Y15/3.7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70.3</v>
      </c>
      <c r="D16" s="8"/>
      <c r="E16" s="8">
        <v>70.3</v>
      </c>
      <c r="F16" s="8"/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107.3</v>
      </c>
      <c r="J16" s="14">
        <f t="shared" si="9"/>
        <v>-37</v>
      </c>
      <c r="K16" s="14">
        <f>VLOOKUP(A:A,[1]TDSheet!$A:$P,16,0)</f>
        <v>200</v>
      </c>
      <c r="L16" s="14"/>
      <c r="M16" s="14"/>
      <c r="N16" s="14"/>
      <c r="O16" s="14">
        <f t="shared" si="10"/>
        <v>14.059999999999999</v>
      </c>
      <c r="P16" s="16">
        <v>60</v>
      </c>
      <c r="Q16" s="17">
        <f t="shared" si="11"/>
        <v>18.492176386913229</v>
      </c>
      <c r="R16" s="14">
        <f t="shared" si="12"/>
        <v>0</v>
      </c>
      <c r="S16" s="14">
        <f>VLOOKUP(A:A,[1]TDSheet!$A:$T,20,0)</f>
        <v>8.879999999999999</v>
      </c>
      <c r="T16" s="14">
        <f>VLOOKUP(A:A,[1]TDSheet!$A:$O,15,0)</f>
        <v>9.620000000000001</v>
      </c>
      <c r="U16" s="14">
        <v>0</v>
      </c>
      <c r="V16" s="14">
        <v>0</v>
      </c>
      <c r="W16" s="14"/>
      <c r="X16" s="14"/>
      <c r="Y16" s="14">
        <f t="shared" si="13"/>
        <v>60</v>
      </c>
      <c r="Z16" s="14" t="str">
        <f>VLOOKUP(A:A,[1]TDSheet!$A:$Z,26,0)</f>
        <v>200паша</v>
      </c>
      <c r="AA16" s="14">
        <f>Y16/3.5</f>
        <v>17.142857142857142</v>
      </c>
      <c r="AB16" s="18">
        <f>VLOOKUP(A:A,[1]TDSheet!$A:$AB,28,0)</f>
        <v>1</v>
      </c>
      <c r="AC16" s="14">
        <f t="shared" si="14"/>
        <v>60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273</v>
      </c>
      <c r="D17" s="8">
        <v>5.5</v>
      </c>
      <c r="E17" s="8">
        <v>170.5</v>
      </c>
      <c r="F17" s="8">
        <v>108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167.501</v>
      </c>
      <c r="J17" s="14">
        <f t="shared" si="9"/>
        <v>2.9989999999999952</v>
      </c>
      <c r="K17" s="14">
        <f>VLOOKUP(A:A,[1]TDSheet!$A:$P,16,0)</f>
        <v>50</v>
      </c>
      <c r="L17" s="14"/>
      <c r="M17" s="14"/>
      <c r="N17" s="14"/>
      <c r="O17" s="14">
        <f t="shared" si="10"/>
        <v>34.1</v>
      </c>
      <c r="P17" s="16">
        <v>140</v>
      </c>
      <c r="Q17" s="17">
        <f t="shared" si="11"/>
        <v>8.739002932551319</v>
      </c>
      <c r="R17" s="14">
        <f t="shared" si="12"/>
        <v>3.1671554252199412</v>
      </c>
      <c r="S17" s="14">
        <f>VLOOKUP(A:A,[1]TDSheet!$A:$T,20,0)</f>
        <v>20.9</v>
      </c>
      <c r="T17" s="14">
        <f>VLOOKUP(A:A,[1]TDSheet!$A:$O,15,0)</f>
        <v>25.3</v>
      </c>
      <c r="U17" s="14">
        <f>VLOOKUP(A:A,[3]TDSheet!$A:$D,4,0)</f>
        <v>44</v>
      </c>
      <c r="V17" s="14">
        <v>0</v>
      </c>
      <c r="W17" s="14"/>
      <c r="X17" s="14"/>
      <c r="Y17" s="14">
        <f t="shared" si="13"/>
        <v>140</v>
      </c>
      <c r="Z17" s="14" t="e">
        <f>VLOOKUP(A:A,[1]TDSheet!$A:$Z,26,0)</f>
        <v>#N/A</v>
      </c>
      <c r="AA17" s="14">
        <f>Y17/5.5</f>
        <v>25.454545454545453</v>
      </c>
      <c r="AB17" s="18">
        <f>VLOOKUP(A:A,[1]TDSheet!$A:$AB,28,0)</f>
        <v>1</v>
      </c>
      <c r="AC17" s="14">
        <f t="shared" si="14"/>
        <v>140</v>
      </c>
      <c r="AD17" s="14"/>
      <c r="AE17" s="14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535</v>
      </c>
      <c r="D18" s="8">
        <v>381</v>
      </c>
      <c r="E18" s="8">
        <v>385</v>
      </c>
      <c r="F18" s="8">
        <v>527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379</v>
      </c>
      <c r="J18" s="14">
        <f t="shared" si="9"/>
        <v>6</v>
      </c>
      <c r="K18" s="14">
        <f>VLOOKUP(A:A,[1]TDSheet!$A:$P,16,0)</f>
        <v>120</v>
      </c>
      <c r="L18" s="14"/>
      <c r="M18" s="14"/>
      <c r="N18" s="14"/>
      <c r="O18" s="14">
        <f t="shared" si="10"/>
        <v>77</v>
      </c>
      <c r="P18" s="16">
        <v>120</v>
      </c>
      <c r="Q18" s="17">
        <f t="shared" si="11"/>
        <v>9.9610389610389607</v>
      </c>
      <c r="R18" s="14">
        <f t="shared" si="12"/>
        <v>6.8441558441558445</v>
      </c>
      <c r="S18" s="14">
        <f>VLOOKUP(A:A,[1]TDSheet!$A:$T,20,0)</f>
        <v>108.2</v>
      </c>
      <c r="T18" s="14">
        <f>VLOOKUP(A:A,[1]TDSheet!$A:$O,15,0)</f>
        <v>79</v>
      </c>
      <c r="U18" s="14">
        <f>VLOOKUP(A:A,[3]TDSheet!$A:$D,4,0)</f>
        <v>106</v>
      </c>
      <c r="V18" s="14">
        <v>0</v>
      </c>
      <c r="W18" s="14"/>
      <c r="X18" s="14"/>
      <c r="Y18" s="14">
        <f t="shared" si="13"/>
        <v>120</v>
      </c>
      <c r="Z18" s="14" t="str">
        <f>VLOOKUP(A:A,[1]TDSheet!$A:$Z,26,0)</f>
        <v>яб</v>
      </c>
      <c r="AA18" s="14">
        <f>Y18/12</f>
        <v>10</v>
      </c>
      <c r="AB18" s="18">
        <f>VLOOKUP(A:A,[1]TDSheet!$A:$AB,28,0)</f>
        <v>0.25</v>
      </c>
      <c r="AC18" s="14">
        <f t="shared" si="14"/>
        <v>30</v>
      </c>
      <c r="AD18" s="14"/>
      <c r="AE18" s="14"/>
    </row>
    <row r="19" spans="1:31" s="1" customFormat="1" ht="11.1" customHeight="1" outlineLevel="1" x14ac:dyDescent="0.2">
      <c r="A19" s="7" t="s">
        <v>16</v>
      </c>
      <c r="B19" s="7" t="s">
        <v>9</v>
      </c>
      <c r="C19" s="8">
        <v>1159</v>
      </c>
      <c r="D19" s="8">
        <v>1225</v>
      </c>
      <c r="E19" s="8">
        <v>1270</v>
      </c>
      <c r="F19" s="8">
        <v>1074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1280</v>
      </c>
      <c r="J19" s="14">
        <f t="shared" si="9"/>
        <v>-10</v>
      </c>
      <c r="K19" s="14">
        <f>VLOOKUP(A:A,[1]TDSheet!$A:$P,16,0)</f>
        <v>0</v>
      </c>
      <c r="L19" s="14"/>
      <c r="M19" s="14"/>
      <c r="N19" s="14">
        <v>960</v>
      </c>
      <c r="O19" s="14">
        <f t="shared" si="10"/>
        <v>186.8</v>
      </c>
      <c r="P19" s="16">
        <v>600</v>
      </c>
      <c r="Q19" s="17">
        <f t="shared" si="11"/>
        <v>8.9614561027837247</v>
      </c>
      <c r="R19" s="14">
        <f t="shared" si="12"/>
        <v>5.7494646680942179</v>
      </c>
      <c r="S19" s="14">
        <f>VLOOKUP(A:A,[1]TDSheet!$A:$T,20,0)</f>
        <v>194.2</v>
      </c>
      <c r="T19" s="14">
        <f>VLOOKUP(A:A,[1]TDSheet!$A:$O,15,0)</f>
        <v>155</v>
      </c>
      <c r="U19" s="14">
        <f>VLOOKUP(A:A,[3]TDSheet!$A:$D,4,0)</f>
        <v>275</v>
      </c>
      <c r="V19" s="14">
        <f>VLOOKUP(A:A,[4]TDSheet!$A:$D,4,0)</f>
        <v>336</v>
      </c>
      <c r="W19" s="14"/>
      <c r="X19" s="14"/>
      <c r="Y19" s="14">
        <f t="shared" si="13"/>
        <v>1560</v>
      </c>
      <c r="Z19" s="14" t="str">
        <f>VLOOKUP(A:A,[1]TDSheet!$A:$Z,26,0)</f>
        <v>яб</v>
      </c>
      <c r="AA19" s="14">
        <f>Y19/12</f>
        <v>130</v>
      </c>
      <c r="AB19" s="18">
        <f>VLOOKUP(A:A,[1]TDSheet!$A:$AB,28,0)</f>
        <v>0.25</v>
      </c>
      <c r="AC19" s="14">
        <f t="shared" si="14"/>
        <v>390</v>
      </c>
      <c r="AD19" s="14"/>
      <c r="AE19" s="14"/>
    </row>
    <row r="20" spans="1:31" s="1" customFormat="1" ht="11.1" customHeight="1" outlineLevel="1" x14ac:dyDescent="0.2">
      <c r="A20" s="7" t="s">
        <v>46</v>
      </c>
      <c r="B20" s="7" t="s">
        <v>8</v>
      </c>
      <c r="C20" s="8">
        <v>161.9</v>
      </c>
      <c r="D20" s="8">
        <v>1.8</v>
      </c>
      <c r="E20" s="8">
        <v>52.2</v>
      </c>
      <c r="F20" s="8">
        <v>111.5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51.802</v>
      </c>
      <c r="J20" s="14">
        <f t="shared" si="9"/>
        <v>0.39800000000000324</v>
      </c>
      <c r="K20" s="14">
        <f>VLOOKUP(A:A,[1]TDSheet!$A:$P,16,0)</f>
        <v>0</v>
      </c>
      <c r="L20" s="14"/>
      <c r="M20" s="14"/>
      <c r="N20" s="14"/>
      <c r="O20" s="14">
        <f t="shared" si="10"/>
        <v>10.440000000000001</v>
      </c>
      <c r="P20" s="16"/>
      <c r="Q20" s="17">
        <f t="shared" si="11"/>
        <v>10.68007662835249</v>
      </c>
      <c r="R20" s="14">
        <f t="shared" si="12"/>
        <v>10.68007662835249</v>
      </c>
      <c r="S20" s="14">
        <f>VLOOKUP(A:A,[1]TDSheet!$A:$T,20,0)</f>
        <v>7.56</v>
      </c>
      <c r="T20" s="14">
        <f>VLOOKUP(A:A,[1]TDSheet!$A:$O,15,0)</f>
        <v>7.2200000000000006</v>
      </c>
      <c r="U20" s="14">
        <f>VLOOKUP(A:A,[3]TDSheet!$A:$D,4,0)</f>
        <v>12.6</v>
      </c>
      <c r="V20" s="14"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Y20/1.8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99.9</v>
      </c>
      <c r="D21" s="8">
        <v>247.9</v>
      </c>
      <c r="E21" s="8">
        <v>170.2</v>
      </c>
      <c r="F21" s="8">
        <v>173.9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177.001</v>
      </c>
      <c r="J21" s="14">
        <f t="shared" si="9"/>
        <v>-6.8010000000000161</v>
      </c>
      <c r="K21" s="14">
        <f>VLOOKUP(A:A,[1]TDSheet!$A:$P,16,0)</f>
        <v>100</v>
      </c>
      <c r="L21" s="14"/>
      <c r="M21" s="14"/>
      <c r="N21" s="14"/>
      <c r="O21" s="14">
        <f t="shared" si="10"/>
        <v>34.04</v>
      </c>
      <c r="P21" s="16">
        <v>50</v>
      </c>
      <c r="Q21" s="17">
        <f t="shared" si="11"/>
        <v>9.5152761457109278</v>
      </c>
      <c r="R21" s="14">
        <f t="shared" si="12"/>
        <v>5.1086956521739131</v>
      </c>
      <c r="S21" s="14">
        <f>VLOOKUP(A:A,[1]TDSheet!$A:$T,20,0)</f>
        <v>34.4</v>
      </c>
      <c r="T21" s="14">
        <f>VLOOKUP(A:A,[1]TDSheet!$A:$O,15,0)</f>
        <v>35.519999999999996</v>
      </c>
      <c r="U21" s="14">
        <f>VLOOKUP(A:A,[3]TDSheet!$A:$D,4,0)</f>
        <v>44.4</v>
      </c>
      <c r="V21" s="14">
        <v>0</v>
      </c>
      <c r="W21" s="14"/>
      <c r="X21" s="14"/>
      <c r="Y21" s="14">
        <f t="shared" si="13"/>
        <v>50</v>
      </c>
      <c r="Z21" s="14" t="e">
        <f>VLOOKUP(A:A,[1]TDSheet!$A:$Z,26,0)</f>
        <v>#N/A</v>
      </c>
      <c r="AA21" s="14">
        <f>Y21/3.7</f>
        <v>13.513513513513512</v>
      </c>
      <c r="AB21" s="18">
        <f>VLOOKUP(A:A,[1]TDSheet!$A:$AB,28,0)</f>
        <v>1</v>
      </c>
      <c r="AC21" s="14">
        <f t="shared" si="14"/>
        <v>50</v>
      </c>
      <c r="AD21" s="14"/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2247</v>
      </c>
      <c r="D22" s="8">
        <v>1332</v>
      </c>
      <c r="E22" s="8">
        <v>2430</v>
      </c>
      <c r="F22" s="8">
        <v>1044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2467</v>
      </c>
      <c r="J22" s="14">
        <f t="shared" si="9"/>
        <v>-37</v>
      </c>
      <c r="K22" s="14">
        <f>VLOOKUP(A:A,[1]TDSheet!$A:$P,16,0)</f>
        <v>960</v>
      </c>
      <c r="L22" s="14"/>
      <c r="M22" s="14"/>
      <c r="N22" s="14"/>
      <c r="O22" s="14">
        <f t="shared" si="10"/>
        <v>486</v>
      </c>
      <c r="P22" s="16">
        <v>1920</v>
      </c>
      <c r="Q22" s="17">
        <f t="shared" si="11"/>
        <v>8.0740740740740744</v>
      </c>
      <c r="R22" s="14">
        <f t="shared" si="12"/>
        <v>2.1481481481481484</v>
      </c>
      <c r="S22" s="14">
        <f>VLOOKUP(A:A,[1]TDSheet!$A:$T,20,0)</f>
        <v>454.8</v>
      </c>
      <c r="T22" s="14">
        <f>VLOOKUP(A:A,[1]TDSheet!$A:$O,15,0)</f>
        <v>366.4</v>
      </c>
      <c r="U22" s="14">
        <f>VLOOKUP(A:A,[3]TDSheet!$A:$D,4,0)</f>
        <v>680</v>
      </c>
      <c r="V22" s="14">
        <v>0</v>
      </c>
      <c r="W22" s="14"/>
      <c r="X22" s="14"/>
      <c r="Y22" s="14">
        <f t="shared" si="13"/>
        <v>1920</v>
      </c>
      <c r="Z22" s="14">
        <f>VLOOKUP(A:A,[1]TDSheet!$A:$Z,26,0)</f>
        <v>0</v>
      </c>
      <c r="AA22" s="14">
        <f>Y22/12</f>
        <v>160</v>
      </c>
      <c r="AB22" s="18">
        <f>VLOOKUP(A:A,[1]TDSheet!$A:$AB,28,0)</f>
        <v>0.25</v>
      </c>
      <c r="AC22" s="14">
        <f t="shared" si="14"/>
        <v>480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2070</v>
      </c>
      <c r="D23" s="8">
        <v>910</v>
      </c>
      <c r="E23" s="8">
        <v>1897</v>
      </c>
      <c r="F23" s="8">
        <v>988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1984</v>
      </c>
      <c r="J23" s="14">
        <f t="shared" si="9"/>
        <v>-87</v>
      </c>
      <c r="K23" s="14">
        <f>VLOOKUP(A:A,[1]TDSheet!$A:$P,16,0)</f>
        <v>840</v>
      </c>
      <c r="L23" s="14"/>
      <c r="M23" s="14"/>
      <c r="N23" s="14"/>
      <c r="O23" s="14">
        <f t="shared" si="10"/>
        <v>379.4</v>
      </c>
      <c r="P23" s="16">
        <v>1200</v>
      </c>
      <c r="Q23" s="17">
        <f t="shared" si="11"/>
        <v>7.9810226673695315</v>
      </c>
      <c r="R23" s="14">
        <f t="shared" si="12"/>
        <v>2.6041117554032684</v>
      </c>
      <c r="S23" s="14">
        <f>VLOOKUP(A:A,[1]TDSheet!$A:$T,20,0)</f>
        <v>359</v>
      </c>
      <c r="T23" s="14">
        <f>VLOOKUP(A:A,[1]TDSheet!$A:$O,15,0)</f>
        <v>288.2</v>
      </c>
      <c r="U23" s="14">
        <f>VLOOKUP(A:A,[3]TDSheet!$A:$D,4,0)</f>
        <v>569</v>
      </c>
      <c r="V23" s="14">
        <v>0</v>
      </c>
      <c r="W23" s="14"/>
      <c r="X23" s="14"/>
      <c r="Y23" s="14">
        <f t="shared" si="13"/>
        <v>1200</v>
      </c>
      <c r="Z23" s="14">
        <f>VLOOKUP(A:A,[1]TDSheet!$A:$Z,26,0)</f>
        <v>0</v>
      </c>
      <c r="AA23" s="14">
        <f>Y23/6</f>
        <v>200</v>
      </c>
      <c r="AB23" s="18">
        <f>VLOOKUP(A:A,[1]TDSheet!$A:$AB,28,0)</f>
        <v>0.25</v>
      </c>
      <c r="AC23" s="14">
        <f t="shared" si="14"/>
        <v>300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1836</v>
      </c>
      <c r="D24" s="8">
        <v>1553</v>
      </c>
      <c r="E24" s="8">
        <v>2043</v>
      </c>
      <c r="F24" s="8">
        <v>1253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2104</v>
      </c>
      <c r="J24" s="14">
        <f t="shared" si="9"/>
        <v>-61</v>
      </c>
      <c r="K24" s="14">
        <f>VLOOKUP(A:A,[1]TDSheet!$A:$P,16,0)</f>
        <v>840</v>
      </c>
      <c r="L24" s="14"/>
      <c r="M24" s="14"/>
      <c r="N24" s="14"/>
      <c r="O24" s="14">
        <f t="shared" si="10"/>
        <v>408.6</v>
      </c>
      <c r="P24" s="16">
        <v>1200</v>
      </c>
      <c r="Q24" s="17">
        <f t="shared" si="11"/>
        <v>8.0592266275085649</v>
      </c>
      <c r="R24" s="14">
        <f t="shared" si="12"/>
        <v>3.0665687714145862</v>
      </c>
      <c r="S24" s="14">
        <f>VLOOKUP(A:A,[1]TDSheet!$A:$T,20,0)</f>
        <v>383.8</v>
      </c>
      <c r="T24" s="14">
        <f>VLOOKUP(A:A,[1]TDSheet!$A:$O,15,0)</f>
        <v>327.2</v>
      </c>
      <c r="U24" s="14">
        <f>VLOOKUP(A:A,[3]TDSheet!$A:$D,4,0)</f>
        <v>596</v>
      </c>
      <c r="V24" s="14">
        <v>0</v>
      </c>
      <c r="W24" s="14"/>
      <c r="X24" s="14"/>
      <c r="Y24" s="14">
        <f t="shared" si="13"/>
        <v>1200</v>
      </c>
      <c r="Z24" s="14">
        <f>VLOOKUP(A:A,[1]TDSheet!$A:$Z,26,0)</f>
        <v>0</v>
      </c>
      <c r="AA24" s="14">
        <f>Y24/12</f>
        <v>100</v>
      </c>
      <c r="AB24" s="18">
        <f>VLOOKUP(A:A,[1]TDSheet!$A:$AB,28,0)</f>
        <v>0.25</v>
      </c>
      <c r="AC24" s="14">
        <f t="shared" si="14"/>
        <v>300</v>
      </c>
      <c r="AD24" s="14"/>
      <c r="AE24" s="14"/>
    </row>
    <row r="25" spans="1:31" s="1" customFormat="1" ht="11.1" customHeight="1" outlineLevel="1" x14ac:dyDescent="0.2">
      <c r="A25" s="7" t="s">
        <v>48</v>
      </c>
      <c r="B25" s="7" t="s">
        <v>9</v>
      </c>
      <c r="C25" s="8">
        <v>700</v>
      </c>
      <c r="D25" s="8">
        <v>316</v>
      </c>
      <c r="E25" s="8">
        <v>514</v>
      </c>
      <c r="F25" s="8">
        <v>498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519</v>
      </c>
      <c r="J25" s="14">
        <f t="shared" si="9"/>
        <v>-5</v>
      </c>
      <c r="K25" s="14">
        <f>VLOOKUP(A:A,[1]TDSheet!$A:$P,16,0)</f>
        <v>240</v>
      </c>
      <c r="L25" s="14"/>
      <c r="M25" s="14"/>
      <c r="N25" s="14"/>
      <c r="O25" s="14">
        <f t="shared" si="10"/>
        <v>102.8</v>
      </c>
      <c r="P25" s="16">
        <v>180</v>
      </c>
      <c r="Q25" s="17">
        <f t="shared" si="11"/>
        <v>8.9299610894941637</v>
      </c>
      <c r="R25" s="14">
        <f t="shared" si="12"/>
        <v>4.8443579766536971</v>
      </c>
      <c r="S25" s="14">
        <f>VLOOKUP(A:A,[1]TDSheet!$A:$T,20,0)</f>
        <v>126.2</v>
      </c>
      <c r="T25" s="14">
        <f>VLOOKUP(A:A,[1]TDSheet!$A:$O,15,0)</f>
        <v>98.2</v>
      </c>
      <c r="U25" s="14">
        <f>VLOOKUP(A:A,[3]TDSheet!$A:$D,4,0)</f>
        <v>119</v>
      </c>
      <c r="V25" s="14">
        <v>0</v>
      </c>
      <c r="W25" s="14"/>
      <c r="X25" s="14"/>
      <c r="Y25" s="14">
        <f t="shared" si="13"/>
        <v>180</v>
      </c>
      <c r="Z25" s="14" t="e">
        <f>VLOOKUP(A:A,[1]TDSheet!$A:$Z,26,0)</f>
        <v>#N/A</v>
      </c>
      <c r="AA25" s="14">
        <f>Y25/12</f>
        <v>15</v>
      </c>
      <c r="AB25" s="18">
        <f>VLOOKUP(A:A,[1]TDSheet!$A:$AB,28,0)</f>
        <v>0.25</v>
      </c>
      <c r="AC25" s="14">
        <f t="shared" si="14"/>
        <v>45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8</v>
      </c>
      <c r="C26" s="8">
        <v>174</v>
      </c>
      <c r="D26" s="8">
        <v>558</v>
      </c>
      <c r="E26" s="8">
        <v>405</v>
      </c>
      <c r="F26" s="8">
        <v>321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410</v>
      </c>
      <c r="J26" s="14">
        <f t="shared" si="9"/>
        <v>-5</v>
      </c>
      <c r="K26" s="14">
        <f>VLOOKUP(A:A,[1]TDSheet!$A:$P,16,0)</f>
        <v>100</v>
      </c>
      <c r="L26" s="14"/>
      <c r="M26" s="14"/>
      <c r="N26" s="14"/>
      <c r="O26" s="14">
        <f t="shared" si="10"/>
        <v>81</v>
      </c>
      <c r="P26" s="16">
        <v>300</v>
      </c>
      <c r="Q26" s="17">
        <f t="shared" si="11"/>
        <v>8.9012345679012341</v>
      </c>
      <c r="R26" s="14">
        <f t="shared" si="12"/>
        <v>3.9629629629629628</v>
      </c>
      <c r="S26" s="14">
        <f>VLOOKUP(A:A,[1]TDSheet!$A:$T,20,0)</f>
        <v>71.400000000000006</v>
      </c>
      <c r="T26" s="14">
        <f>VLOOKUP(A:A,[1]TDSheet!$A:$O,15,0)</f>
        <v>65.8</v>
      </c>
      <c r="U26" s="14">
        <f>VLOOKUP(A:A,[3]TDSheet!$A:$D,4,0)</f>
        <v>96</v>
      </c>
      <c r="V26" s="14">
        <v>0</v>
      </c>
      <c r="W26" s="14"/>
      <c r="X26" s="14"/>
      <c r="Y26" s="14">
        <f t="shared" si="13"/>
        <v>300</v>
      </c>
      <c r="Z26" s="14" t="e">
        <f>VLOOKUP(A:A,[1]TDSheet!$A:$Z,26,0)</f>
        <v>#N/A</v>
      </c>
      <c r="AA26" s="14">
        <f>Y26/6</f>
        <v>50</v>
      </c>
      <c r="AB26" s="18">
        <f>VLOOKUP(A:A,[1]TDSheet!$A:$AB,28,0)</f>
        <v>1</v>
      </c>
      <c r="AC26" s="14">
        <f t="shared" si="14"/>
        <v>300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449</v>
      </c>
      <c r="D27" s="8">
        <v>698</v>
      </c>
      <c r="E27" s="8">
        <v>404</v>
      </c>
      <c r="F27" s="8">
        <v>725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410</v>
      </c>
      <c r="J27" s="14">
        <f t="shared" si="9"/>
        <v>-6</v>
      </c>
      <c r="K27" s="14">
        <f>VLOOKUP(A:A,[1]TDSheet!$A:$P,16,0)</f>
        <v>0</v>
      </c>
      <c r="L27" s="14"/>
      <c r="M27" s="14"/>
      <c r="N27" s="14"/>
      <c r="O27" s="14">
        <f t="shared" si="10"/>
        <v>80.8</v>
      </c>
      <c r="P27" s="16">
        <v>200</v>
      </c>
      <c r="Q27" s="17">
        <f t="shared" si="11"/>
        <v>11.448019801980198</v>
      </c>
      <c r="R27" s="14">
        <f t="shared" si="12"/>
        <v>8.9727722772277225</v>
      </c>
      <c r="S27" s="14">
        <f>VLOOKUP(A:A,[1]TDSheet!$A:$T,20,0)</f>
        <v>72.8</v>
      </c>
      <c r="T27" s="14">
        <f>VLOOKUP(A:A,[1]TDSheet!$A:$O,15,0)</f>
        <v>62.4</v>
      </c>
      <c r="U27" s="14">
        <f>VLOOKUP(A:A,[3]TDSheet!$A:$D,4,0)</f>
        <v>97</v>
      </c>
      <c r="V27" s="14">
        <v>0</v>
      </c>
      <c r="W27" s="14"/>
      <c r="X27" s="14"/>
      <c r="Y27" s="14">
        <f t="shared" si="13"/>
        <v>200</v>
      </c>
      <c r="Z27" s="14" t="str">
        <f>VLOOKUP(A:A,[1]TDSheet!$A:$Z,26,0)</f>
        <v>яб</v>
      </c>
      <c r="AA27" s="14">
        <f>Y27/8</f>
        <v>25</v>
      </c>
      <c r="AB27" s="18">
        <f>VLOOKUP(A:A,[1]TDSheet!$A:$AB,28,0)</f>
        <v>0.75</v>
      </c>
      <c r="AC27" s="14">
        <f t="shared" si="14"/>
        <v>150</v>
      </c>
      <c r="AD27" s="14"/>
      <c r="AE27" s="14"/>
    </row>
    <row r="28" spans="1:31" s="1" customFormat="1" ht="11.1" customHeight="1" outlineLevel="1" x14ac:dyDescent="0.2">
      <c r="A28" s="7" t="s">
        <v>50</v>
      </c>
      <c r="B28" s="7" t="s">
        <v>9</v>
      </c>
      <c r="C28" s="8">
        <v>145</v>
      </c>
      <c r="D28" s="8">
        <v>6</v>
      </c>
      <c r="E28" s="8">
        <v>86</v>
      </c>
      <c r="F28" s="8">
        <v>60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87</v>
      </c>
      <c r="J28" s="14">
        <f t="shared" si="9"/>
        <v>-1</v>
      </c>
      <c r="K28" s="14">
        <f>VLOOKUP(A:A,[1]TDSheet!$A:$P,16,0)</f>
        <v>80</v>
      </c>
      <c r="L28" s="14"/>
      <c r="M28" s="14"/>
      <c r="N28" s="14"/>
      <c r="O28" s="14">
        <f t="shared" si="10"/>
        <v>17.2</v>
      </c>
      <c r="P28" s="16">
        <v>80</v>
      </c>
      <c r="Q28" s="17">
        <f t="shared" si="11"/>
        <v>12.790697674418606</v>
      </c>
      <c r="R28" s="14">
        <f t="shared" si="12"/>
        <v>3.4883720930232558</v>
      </c>
      <c r="S28" s="14">
        <f>VLOOKUP(A:A,[1]TDSheet!$A:$T,20,0)</f>
        <v>18.2</v>
      </c>
      <c r="T28" s="14">
        <f>VLOOKUP(A:A,[1]TDSheet!$A:$O,15,0)</f>
        <v>16.2</v>
      </c>
      <c r="U28" s="14">
        <f>VLOOKUP(A:A,[3]TDSheet!$A:$D,4,0)</f>
        <v>22</v>
      </c>
      <c r="V28" s="14">
        <v>0</v>
      </c>
      <c r="W28" s="14"/>
      <c r="X28" s="14"/>
      <c r="Y28" s="14">
        <f t="shared" si="13"/>
        <v>80</v>
      </c>
      <c r="Z28" s="14">
        <f>VLOOKUP(A:A,[1]TDSheet!$A:$Z,26,0)</f>
        <v>0</v>
      </c>
      <c r="AA28" s="14">
        <f>Y28/16</f>
        <v>5</v>
      </c>
      <c r="AB28" s="18">
        <f>VLOOKUP(A:A,[1]TDSheet!$A:$AB,28,0)</f>
        <v>0.43</v>
      </c>
      <c r="AC28" s="14">
        <f t="shared" si="14"/>
        <v>34.4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768</v>
      </c>
      <c r="D29" s="8">
        <v>729</v>
      </c>
      <c r="E29" s="8">
        <v>923</v>
      </c>
      <c r="F29" s="8">
        <v>533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949</v>
      </c>
      <c r="J29" s="14">
        <f t="shared" si="9"/>
        <v>-26</v>
      </c>
      <c r="K29" s="14">
        <f>VLOOKUP(A:A,[1]TDSheet!$A:$P,16,0)</f>
        <v>200</v>
      </c>
      <c r="L29" s="14"/>
      <c r="M29" s="14"/>
      <c r="N29" s="14"/>
      <c r="O29" s="14">
        <f t="shared" si="10"/>
        <v>184.6</v>
      </c>
      <c r="P29" s="16">
        <v>800</v>
      </c>
      <c r="Q29" s="17">
        <f t="shared" si="11"/>
        <v>8.304442036836404</v>
      </c>
      <c r="R29" s="14">
        <f t="shared" si="12"/>
        <v>2.887323943661972</v>
      </c>
      <c r="S29" s="14">
        <f>VLOOKUP(A:A,[1]TDSheet!$A:$T,20,0)</f>
        <v>163</v>
      </c>
      <c r="T29" s="14">
        <f>VLOOKUP(A:A,[1]TDSheet!$A:$O,15,0)</f>
        <v>125.8</v>
      </c>
      <c r="U29" s="14">
        <f>VLOOKUP(A:A,[3]TDSheet!$A:$D,4,0)</f>
        <v>282</v>
      </c>
      <c r="V29" s="14">
        <v>0</v>
      </c>
      <c r="W29" s="14"/>
      <c r="X29" s="14"/>
      <c r="Y29" s="14">
        <f t="shared" si="13"/>
        <v>800</v>
      </c>
      <c r="Z29" s="14" t="str">
        <f>VLOOKUP(A:A,[1]TDSheet!$A:$Z,26,0)</f>
        <v>яб</v>
      </c>
      <c r="AA29" s="14">
        <f>Y29/8</f>
        <v>100</v>
      </c>
      <c r="AB29" s="18">
        <f>VLOOKUP(A:A,[1]TDSheet!$A:$AB,28,0)</f>
        <v>0.9</v>
      </c>
      <c r="AC29" s="14">
        <f t="shared" si="14"/>
        <v>720</v>
      </c>
      <c r="AD29" s="14"/>
      <c r="AE29" s="14"/>
    </row>
    <row r="30" spans="1:31" s="1" customFormat="1" ht="11.1" customHeight="1" outlineLevel="1" x14ac:dyDescent="0.2">
      <c r="A30" s="7" t="s">
        <v>51</v>
      </c>
      <c r="B30" s="7" t="s">
        <v>9</v>
      </c>
      <c r="C30" s="8">
        <v>325</v>
      </c>
      <c r="D30" s="8">
        <v>89</v>
      </c>
      <c r="E30" s="8">
        <v>170</v>
      </c>
      <c r="F30" s="8">
        <v>235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174</v>
      </c>
      <c r="J30" s="14">
        <f t="shared" si="9"/>
        <v>-4</v>
      </c>
      <c r="K30" s="14">
        <f>VLOOKUP(A:A,[1]TDSheet!$A:$P,16,0)</f>
        <v>80</v>
      </c>
      <c r="L30" s="14"/>
      <c r="M30" s="14"/>
      <c r="N30" s="14"/>
      <c r="O30" s="14">
        <f t="shared" si="10"/>
        <v>34</v>
      </c>
      <c r="P30" s="16"/>
      <c r="Q30" s="17">
        <f t="shared" si="11"/>
        <v>9.264705882352942</v>
      </c>
      <c r="R30" s="14">
        <f t="shared" si="12"/>
        <v>6.9117647058823533</v>
      </c>
      <c r="S30" s="14">
        <f>VLOOKUP(A:A,[1]TDSheet!$A:$T,20,0)</f>
        <v>51</v>
      </c>
      <c r="T30" s="14">
        <f>VLOOKUP(A:A,[1]TDSheet!$A:$O,15,0)</f>
        <v>36.799999999999997</v>
      </c>
      <c r="U30" s="14">
        <f>VLOOKUP(A:A,[3]TDSheet!$A:$D,4,0)</f>
        <v>56</v>
      </c>
      <c r="V30" s="14">
        <v>0</v>
      </c>
      <c r="W30" s="14"/>
      <c r="X30" s="14"/>
      <c r="Y30" s="14">
        <f t="shared" si="13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293</v>
      </c>
      <c r="D31" s="8">
        <v>844</v>
      </c>
      <c r="E31" s="8">
        <v>847</v>
      </c>
      <c r="F31" s="8">
        <v>270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859</v>
      </c>
      <c r="J31" s="14">
        <f t="shared" si="9"/>
        <v>-12</v>
      </c>
      <c r="K31" s="14">
        <f>VLOOKUP(A:A,[1]TDSheet!$A:$P,16,0)</f>
        <v>280</v>
      </c>
      <c r="L31" s="14"/>
      <c r="M31" s="14"/>
      <c r="N31" s="14">
        <v>936</v>
      </c>
      <c r="O31" s="14">
        <f t="shared" si="10"/>
        <v>60.6</v>
      </c>
      <c r="P31" s="16"/>
      <c r="Q31" s="17">
        <f t="shared" si="11"/>
        <v>9.0759075907590763</v>
      </c>
      <c r="R31" s="14">
        <f t="shared" si="12"/>
        <v>4.455445544554455</v>
      </c>
      <c r="S31" s="14">
        <f>VLOOKUP(A:A,[1]TDSheet!$A:$T,20,0)</f>
        <v>61.6</v>
      </c>
      <c r="T31" s="14">
        <f>VLOOKUP(A:A,[1]TDSheet!$A:$O,15,0)</f>
        <v>65.599999999999994</v>
      </c>
      <c r="U31" s="14">
        <f>VLOOKUP(A:A,[3]TDSheet!$A:$D,4,0)</f>
        <v>61</v>
      </c>
      <c r="V31" s="14">
        <f>VLOOKUP(A:A,[4]TDSheet!$A:$D,4,0)</f>
        <v>544</v>
      </c>
      <c r="W31" s="14"/>
      <c r="X31" s="14"/>
      <c r="Y31" s="14">
        <f t="shared" si="13"/>
        <v>936</v>
      </c>
      <c r="Z31" s="14">
        <f>VLOOKUP(A:A,[1]TDSheet!$A:$Z,26,0)</f>
        <v>0</v>
      </c>
      <c r="AA31" s="14">
        <f>Y31/8</f>
        <v>117</v>
      </c>
      <c r="AB31" s="18">
        <f>VLOOKUP(A:A,[1]TDSheet!$A:$AB,28,0)</f>
        <v>0.9</v>
      </c>
      <c r="AC31" s="14">
        <f t="shared" si="14"/>
        <v>842.4</v>
      </c>
      <c r="AD31" s="14"/>
      <c r="AE31" s="14"/>
    </row>
    <row r="32" spans="1:31" s="1" customFormat="1" ht="21.95" customHeight="1" outlineLevel="1" x14ac:dyDescent="0.2">
      <c r="A32" s="7" t="s">
        <v>22</v>
      </c>
      <c r="B32" s="7" t="s">
        <v>9</v>
      </c>
      <c r="C32" s="8">
        <v>1015</v>
      </c>
      <c r="D32" s="8">
        <v>837</v>
      </c>
      <c r="E32" s="8">
        <v>1097</v>
      </c>
      <c r="F32" s="8">
        <v>669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1102</v>
      </c>
      <c r="J32" s="14">
        <f t="shared" si="9"/>
        <v>-5</v>
      </c>
      <c r="K32" s="14">
        <f>VLOOKUP(A:A,[1]TDSheet!$A:$P,16,0)</f>
        <v>80</v>
      </c>
      <c r="L32" s="14"/>
      <c r="M32" s="14"/>
      <c r="N32" s="14"/>
      <c r="O32" s="14">
        <f t="shared" si="10"/>
        <v>219.4</v>
      </c>
      <c r="P32" s="16">
        <v>1040</v>
      </c>
      <c r="Q32" s="17">
        <f t="shared" si="11"/>
        <v>8.1540565177757518</v>
      </c>
      <c r="R32" s="14">
        <f t="shared" si="12"/>
        <v>3.0492251595259798</v>
      </c>
      <c r="S32" s="14">
        <f>VLOOKUP(A:A,[1]TDSheet!$A:$T,20,0)</f>
        <v>185.8</v>
      </c>
      <c r="T32" s="14">
        <f>VLOOKUP(A:A,[1]TDSheet!$A:$O,15,0)</f>
        <v>147.19999999999999</v>
      </c>
      <c r="U32" s="14">
        <f>VLOOKUP(A:A,[3]TDSheet!$A:$D,4,0)</f>
        <v>266</v>
      </c>
      <c r="V32" s="14">
        <v>0</v>
      </c>
      <c r="W32" s="14"/>
      <c r="X32" s="14"/>
      <c r="Y32" s="14">
        <f t="shared" si="13"/>
        <v>1040</v>
      </c>
      <c r="Z32" s="14" t="str">
        <f>VLOOKUP(A:A,[1]TDSheet!$A:$Z,26,0)</f>
        <v>яб</v>
      </c>
      <c r="AA32" s="14">
        <f>Y32/16</f>
        <v>65</v>
      </c>
      <c r="AB32" s="18">
        <f>VLOOKUP(A:A,[1]TDSheet!$A:$AB,28,0)</f>
        <v>0.43</v>
      </c>
      <c r="AC32" s="14">
        <f t="shared" si="14"/>
        <v>447.2</v>
      </c>
      <c r="AD32" s="14"/>
      <c r="AE32" s="14"/>
    </row>
    <row r="33" spans="1:31" s="1" customFormat="1" ht="21.95" customHeight="1" outlineLevel="1" x14ac:dyDescent="0.2">
      <c r="A33" s="7" t="s">
        <v>53</v>
      </c>
      <c r="B33" s="7" t="s">
        <v>9</v>
      </c>
      <c r="C33" s="8">
        <v>199</v>
      </c>
      <c r="D33" s="8">
        <v>132</v>
      </c>
      <c r="E33" s="8">
        <v>172</v>
      </c>
      <c r="F33" s="8">
        <v>149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178</v>
      </c>
      <c r="J33" s="14">
        <f t="shared" si="9"/>
        <v>-6</v>
      </c>
      <c r="K33" s="14">
        <f>VLOOKUP(A:A,[1]TDSheet!$A:$P,16,0)</f>
        <v>120</v>
      </c>
      <c r="L33" s="14"/>
      <c r="M33" s="14"/>
      <c r="N33" s="14"/>
      <c r="O33" s="14">
        <f t="shared" si="10"/>
        <v>34.4</v>
      </c>
      <c r="P33" s="16">
        <v>80</v>
      </c>
      <c r="Q33" s="17">
        <f t="shared" si="11"/>
        <v>10.145348837209303</v>
      </c>
      <c r="R33" s="14">
        <f t="shared" si="12"/>
        <v>4.3313953488372094</v>
      </c>
      <c r="S33" s="14">
        <f>VLOOKUP(A:A,[1]TDSheet!$A:$T,20,0)</f>
        <v>38.200000000000003</v>
      </c>
      <c r="T33" s="14">
        <f>VLOOKUP(A:A,[1]TDSheet!$A:$O,15,0)</f>
        <v>35.6</v>
      </c>
      <c r="U33" s="14">
        <f>VLOOKUP(A:A,[3]TDSheet!$A:$D,4,0)</f>
        <v>36</v>
      </c>
      <c r="V33" s="14">
        <v>0</v>
      </c>
      <c r="W33" s="14"/>
      <c r="X33" s="14"/>
      <c r="Y33" s="14">
        <f t="shared" si="13"/>
        <v>80</v>
      </c>
      <c r="Z33" s="14">
        <f>VLOOKUP(A:A,[1]TDSheet!$A:$Z,26,0)</f>
        <v>0</v>
      </c>
      <c r="AA33" s="14">
        <f>Y33/8</f>
        <v>10</v>
      </c>
      <c r="AB33" s="18">
        <f>VLOOKUP(A:A,[1]TDSheet!$A:$AB,28,0)</f>
        <v>0.9</v>
      </c>
      <c r="AC33" s="14">
        <f t="shared" si="14"/>
        <v>72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1319</v>
      </c>
      <c r="D34" s="8">
        <v>233</v>
      </c>
      <c r="E34" s="8">
        <v>347</v>
      </c>
      <c r="F34" s="8">
        <v>1173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371</v>
      </c>
      <c r="J34" s="14">
        <f t="shared" si="9"/>
        <v>-24</v>
      </c>
      <c r="K34" s="14">
        <f>VLOOKUP(A:A,[1]TDSheet!$A:$P,16,0)</f>
        <v>0</v>
      </c>
      <c r="L34" s="14"/>
      <c r="M34" s="14"/>
      <c r="N34" s="14"/>
      <c r="O34" s="14">
        <f t="shared" si="10"/>
        <v>69.400000000000006</v>
      </c>
      <c r="P34" s="16"/>
      <c r="Q34" s="17">
        <f t="shared" si="11"/>
        <v>16.902017291066279</v>
      </c>
      <c r="R34" s="14">
        <f t="shared" si="12"/>
        <v>16.902017291066279</v>
      </c>
      <c r="S34" s="14">
        <f>VLOOKUP(A:A,[1]TDSheet!$A:$T,20,0)</f>
        <v>82.8</v>
      </c>
      <c r="T34" s="14">
        <f>VLOOKUP(A:A,[1]TDSheet!$A:$O,15,0)</f>
        <v>67</v>
      </c>
      <c r="U34" s="14">
        <f>VLOOKUP(A:A,[3]TDSheet!$A:$D,4,0)</f>
        <v>77</v>
      </c>
      <c r="V34" s="14">
        <v>0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0.8</v>
      </c>
      <c r="AC34" s="14">
        <f t="shared" si="14"/>
        <v>0</v>
      </c>
      <c r="AD34" s="14"/>
      <c r="AE34" s="14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1257</v>
      </c>
      <c r="D35" s="8">
        <v>2963</v>
      </c>
      <c r="E35" s="8">
        <v>2967</v>
      </c>
      <c r="F35" s="8">
        <v>1146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3054</v>
      </c>
      <c r="J35" s="14">
        <f t="shared" si="9"/>
        <v>-87</v>
      </c>
      <c r="K35" s="14">
        <f>VLOOKUP(A:A,[1]TDSheet!$A:$P,16,0)</f>
        <v>800</v>
      </c>
      <c r="L35" s="14"/>
      <c r="M35" s="14"/>
      <c r="N35" s="14">
        <v>896</v>
      </c>
      <c r="O35" s="14">
        <f t="shared" si="10"/>
        <v>347</v>
      </c>
      <c r="P35" s="16">
        <v>1040</v>
      </c>
      <c r="Q35" s="17">
        <f t="shared" si="11"/>
        <v>8.6051873198847257</v>
      </c>
      <c r="R35" s="14">
        <f t="shared" si="12"/>
        <v>3.3025936599423633</v>
      </c>
      <c r="S35" s="14">
        <f>VLOOKUP(A:A,[1]TDSheet!$A:$T,20,0)</f>
        <v>288.39999999999998</v>
      </c>
      <c r="T35" s="14">
        <f>VLOOKUP(A:A,[1]TDSheet!$A:$O,15,0)</f>
        <v>294</v>
      </c>
      <c r="U35" s="14">
        <f>VLOOKUP(A:A,[3]TDSheet!$A:$D,4,0)</f>
        <v>437</v>
      </c>
      <c r="V35" s="14">
        <f>VLOOKUP(A:A,[4]TDSheet!$A:$D,4,0)</f>
        <v>1232</v>
      </c>
      <c r="W35" s="14"/>
      <c r="X35" s="14"/>
      <c r="Y35" s="14">
        <f t="shared" si="13"/>
        <v>1936</v>
      </c>
      <c r="Z35" s="14">
        <f>VLOOKUP(A:A,[1]TDSheet!$A:$Z,26,0)</f>
        <v>0</v>
      </c>
      <c r="AA35" s="14">
        <f>Y35/8</f>
        <v>242</v>
      </c>
      <c r="AB35" s="18">
        <f>VLOOKUP(A:A,[1]TDSheet!$A:$AB,28,0)</f>
        <v>0.9</v>
      </c>
      <c r="AC35" s="14">
        <f t="shared" si="14"/>
        <v>1742.4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1915</v>
      </c>
      <c r="D36" s="8">
        <v>1846</v>
      </c>
      <c r="E36" s="19">
        <v>1545</v>
      </c>
      <c r="F36" s="20">
        <v>760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1215</v>
      </c>
      <c r="J36" s="14">
        <f t="shared" si="9"/>
        <v>330</v>
      </c>
      <c r="K36" s="14">
        <f>VLOOKUP(A:A,[1]TDSheet!$A:$P,16,0)</f>
        <v>480</v>
      </c>
      <c r="L36" s="14"/>
      <c r="M36" s="14"/>
      <c r="N36" s="14"/>
      <c r="O36" s="14">
        <f t="shared" si="10"/>
        <v>309</v>
      </c>
      <c r="P36" s="16">
        <v>1280</v>
      </c>
      <c r="Q36" s="17">
        <f t="shared" si="11"/>
        <v>8.1553398058252426</v>
      </c>
      <c r="R36" s="14">
        <f t="shared" si="12"/>
        <v>2.4595469255663431</v>
      </c>
      <c r="S36" s="14">
        <f>VLOOKUP(A:A,[1]TDSheet!$A:$T,20,0)</f>
        <v>294.39999999999998</v>
      </c>
      <c r="T36" s="14">
        <f>VLOOKUP(A:A,[1]TDSheet!$A:$O,15,0)</f>
        <v>253.4</v>
      </c>
      <c r="U36" s="14">
        <f>VLOOKUP(A:A,[3]TDSheet!$A:$D,4,0)</f>
        <v>379</v>
      </c>
      <c r="V36" s="14">
        <v>0</v>
      </c>
      <c r="W36" s="14"/>
      <c r="X36" s="14"/>
      <c r="Y36" s="14">
        <f t="shared" si="13"/>
        <v>1280</v>
      </c>
      <c r="Z36" s="14" t="str">
        <f>VLOOKUP(A:A,[1]TDSheet!$A:$Z,26,0)</f>
        <v>бонус</v>
      </c>
      <c r="AA36" s="14">
        <f>Y36/16</f>
        <v>80</v>
      </c>
      <c r="AB36" s="18">
        <f>VLOOKUP(A:A,[1]TDSheet!$A:$AB,28,0)</f>
        <v>0.43</v>
      </c>
      <c r="AC36" s="14">
        <f t="shared" si="14"/>
        <v>550.4</v>
      </c>
      <c r="AD36" s="14"/>
      <c r="AE36" s="14"/>
    </row>
    <row r="37" spans="1:31" s="1" customFormat="1" ht="21.95" customHeight="1" outlineLevel="1" x14ac:dyDescent="0.2">
      <c r="A37" s="7" t="s">
        <v>25</v>
      </c>
      <c r="B37" s="7" t="s">
        <v>8</v>
      </c>
      <c r="C37" s="8">
        <v>520.29899999999998</v>
      </c>
      <c r="D37" s="8">
        <v>3152</v>
      </c>
      <c r="E37" s="8">
        <v>1000</v>
      </c>
      <c r="F37" s="8">
        <v>1847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1330.001</v>
      </c>
      <c r="J37" s="14">
        <f t="shared" si="9"/>
        <v>-330.00099999999998</v>
      </c>
      <c r="K37" s="14">
        <f>VLOOKUP(A:A,[1]TDSheet!$A:$P,16,0)</f>
        <v>400</v>
      </c>
      <c r="L37" s="14"/>
      <c r="M37" s="14"/>
      <c r="N37" s="14"/>
      <c r="O37" s="14">
        <f t="shared" si="10"/>
        <v>200</v>
      </c>
      <c r="P37" s="16"/>
      <c r="Q37" s="17">
        <f t="shared" si="11"/>
        <v>11.234999999999999</v>
      </c>
      <c r="R37" s="14">
        <f t="shared" si="12"/>
        <v>9.2349999999999994</v>
      </c>
      <c r="S37" s="14">
        <f>VLOOKUP(A:A,[1]TDSheet!$A:$T,20,0)</f>
        <v>215</v>
      </c>
      <c r="T37" s="14">
        <f>VLOOKUP(A:A,[1]TDSheet!$A:$O,15,0)</f>
        <v>266.40019999999998</v>
      </c>
      <c r="U37" s="14">
        <f>VLOOKUP(A:A,[3]TDSheet!$A:$D,4,0)</f>
        <v>400</v>
      </c>
      <c r="V37" s="14">
        <v>0</v>
      </c>
      <c r="W37" s="14"/>
      <c r="X37" s="14"/>
      <c r="Y37" s="14">
        <f t="shared" si="13"/>
        <v>0</v>
      </c>
      <c r="Z37" s="14">
        <f>VLOOKUP(A:A,[1]TDSheet!$A:$Z,26,0)</f>
        <v>0</v>
      </c>
      <c r="AA37" s="14">
        <f>Y37/5</f>
        <v>0</v>
      </c>
      <c r="AB37" s="18">
        <f>VLOOKUP(A:A,[1]TDSheet!$A:$AB,28,0)</f>
        <v>1</v>
      </c>
      <c r="AC37" s="14">
        <f t="shared" si="14"/>
        <v>0</v>
      </c>
      <c r="AD37" s="14"/>
      <c r="AE37" s="14"/>
    </row>
    <row r="38" spans="1:31" s="1" customFormat="1" ht="11.1" customHeight="1" outlineLevel="1" x14ac:dyDescent="0.2">
      <c r="A38" s="7" t="s">
        <v>26</v>
      </c>
      <c r="B38" s="7" t="s">
        <v>9</v>
      </c>
      <c r="C38" s="8">
        <v>2215</v>
      </c>
      <c r="D38" s="8">
        <v>3124</v>
      </c>
      <c r="E38" s="8">
        <v>3245</v>
      </c>
      <c r="F38" s="8">
        <v>1954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3357</v>
      </c>
      <c r="J38" s="14">
        <f t="shared" si="9"/>
        <v>-112</v>
      </c>
      <c r="K38" s="14">
        <f>VLOOKUP(A:A,[1]TDSheet!$A:$P,16,0)</f>
        <v>1400</v>
      </c>
      <c r="L38" s="14"/>
      <c r="M38" s="14"/>
      <c r="N38" s="14">
        <v>1376</v>
      </c>
      <c r="O38" s="14">
        <f t="shared" si="10"/>
        <v>421.8</v>
      </c>
      <c r="P38" s="16">
        <v>400</v>
      </c>
      <c r="Q38" s="17">
        <f t="shared" si="11"/>
        <v>8.8999525841631097</v>
      </c>
      <c r="R38" s="14">
        <f t="shared" si="12"/>
        <v>4.6325272641062112</v>
      </c>
      <c r="S38" s="14">
        <f>VLOOKUP(A:A,[1]TDSheet!$A:$T,20,0)</f>
        <v>472.2</v>
      </c>
      <c r="T38" s="14">
        <f>VLOOKUP(A:A,[1]TDSheet!$A:$O,15,0)</f>
        <v>450.8</v>
      </c>
      <c r="U38" s="14">
        <f>VLOOKUP(A:A,[3]TDSheet!$A:$D,4,0)</f>
        <v>428</v>
      </c>
      <c r="V38" s="14">
        <f>VLOOKUP(A:A,[4]TDSheet!$A:$D,4,0)</f>
        <v>1136</v>
      </c>
      <c r="W38" s="14"/>
      <c r="X38" s="14"/>
      <c r="Y38" s="14">
        <f t="shared" si="13"/>
        <v>1776</v>
      </c>
      <c r="Z38" s="14">
        <f>VLOOKUP(A:A,[1]TDSheet!$A:$Z,26,0)</f>
        <v>0</v>
      </c>
      <c r="AA38" s="14">
        <f>Y38/8</f>
        <v>222</v>
      </c>
      <c r="AB38" s="18">
        <f>VLOOKUP(A:A,[1]TDSheet!$A:$AB,28,0)</f>
        <v>0.9</v>
      </c>
      <c r="AC38" s="14">
        <f t="shared" si="14"/>
        <v>1598.4</v>
      </c>
      <c r="AD38" s="14"/>
      <c r="AE38" s="14"/>
    </row>
    <row r="39" spans="1:31" s="1" customFormat="1" ht="11.1" customHeight="1" outlineLevel="1" x14ac:dyDescent="0.2">
      <c r="A39" s="7" t="s">
        <v>27</v>
      </c>
      <c r="B39" s="7" t="s">
        <v>9</v>
      </c>
      <c r="C39" s="8">
        <v>877</v>
      </c>
      <c r="D39" s="8">
        <v>1001</v>
      </c>
      <c r="E39" s="8">
        <v>1022</v>
      </c>
      <c r="F39" s="8">
        <v>822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1042</v>
      </c>
      <c r="J39" s="14">
        <f t="shared" si="9"/>
        <v>-20</v>
      </c>
      <c r="K39" s="14">
        <f>VLOOKUP(A:A,[1]TDSheet!$A:$P,16,0)</f>
        <v>320</v>
      </c>
      <c r="L39" s="14"/>
      <c r="M39" s="14"/>
      <c r="N39" s="14"/>
      <c r="O39" s="14">
        <f t="shared" si="10"/>
        <v>204.4</v>
      </c>
      <c r="P39" s="16">
        <v>560</v>
      </c>
      <c r="Q39" s="17">
        <f t="shared" si="11"/>
        <v>8.3268101761252442</v>
      </c>
      <c r="R39" s="14">
        <f t="shared" si="12"/>
        <v>4.021526418786693</v>
      </c>
      <c r="S39" s="14">
        <f>VLOOKUP(A:A,[1]TDSheet!$A:$T,20,0)</f>
        <v>192.2</v>
      </c>
      <c r="T39" s="14">
        <f>VLOOKUP(A:A,[1]TDSheet!$A:$O,15,0)</f>
        <v>165.6</v>
      </c>
      <c r="U39" s="14">
        <f>VLOOKUP(A:A,[3]TDSheet!$A:$D,4,0)</f>
        <v>252</v>
      </c>
      <c r="V39" s="14">
        <v>0</v>
      </c>
      <c r="W39" s="14"/>
      <c r="X39" s="14"/>
      <c r="Y39" s="14">
        <f t="shared" si="13"/>
        <v>560</v>
      </c>
      <c r="Z39" s="14">
        <f>VLOOKUP(A:A,[1]TDSheet!$A:$Z,26,0)</f>
        <v>0</v>
      </c>
      <c r="AA39" s="14">
        <f>Y39/16</f>
        <v>35</v>
      </c>
      <c r="AB39" s="18">
        <f>VLOOKUP(A:A,[1]TDSheet!$A:$AB,28,0)</f>
        <v>0.43</v>
      </c>
      <c r="AC39" s="14">
        <f t="shared" si="14"/>
        <v>240.79999999999998</v>
      </c>
      <c r="AD39" s="14"/>
      <c r="AE39" s="14"/>
    </row>
    <row r="40" spans="1:31" s="1" customFormat="1" ht="11.1" customHeight="1" outlineLevel="1" x14ac:dyDescent="0.2">
      <c r="A40" s="7" t="s">
        <v>55</v>
      </c>
      <c r="B40" s="7" t="s">
        <v>9</v>
      </c>
      <c r="C40" s="8">
        <v>10</v>
      </c>
      <c r="D40" s="8">
        <v>3</v>
      </c>
      <c r="E40" s="8">
        <v>10</v>
      </c>
      <c r="F40" s="8"/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19</v>
      </c>
      <c r="J40" s="14">
        <f t="shared" si="9"/>
        <v>-9</v>
      </c>
      <c r="K40" s="14">
        <f>VLOOKUP(A:A,[1]TDSheet!$A:$P,16,0)</f>
        <v>0</v>
      </c>
      <c r="L40" s="14"/>
      <c r="M40" s="14"/>
      <c r="N40" s="14"/>
      <c r="O40" s="14">
        <f t="shared" si="10"/>
        <v>2</v>
      </c>
      <c r="P40" s="16">
        <v>24</v>
      </c>
      <c r="Q40" s="17">
        <f t="shared" si="11"/>
        <v>12</v>
      </c>
      <c r="R40" s="14">
        <f t="shared" si="12"/>
        <v>0</v>
      </c>
      <c r="S40" s="14">
        <f>VLOOKUP(A:A,[1]TDSheet!$A:$T,20,0)</f>
        <v>1.4</v>
      </c>
      <c r="T40" s="14">
        <f>VLOOKUP(A:A,[1]TDSheet!$A:$O,15,0)</f>
        <v>1.8</v>
      </c>
      <c r="U40" s="14">
        <v>0</v>
      </c>
      <c r="V40" s="14">
        <v>0</v>
      </c>
      <c r="W40" s="14"/>
      <c r="X40" s="14"/>
      <c r="Y40" s="14">
        <f t="shared" si="13"/>
        <v>24</v>
      </c>
      <c r="Z40" s="14" t="str">
        <f>VLOOKUP(A:A,[1]TDSheet!$A:$Z,26,0)</f>
        <v>увел</v>
      </c>
      <c r="AA40" s="14">
        <f>Y40/8</f>
        <v>3</v>
      </c>
      <c r="AB40" s="18">
        <f>VLOOKUP(A:A,[1]TDSheet!$A:$AB,28,0)</f>
        <v>0.8</v>
      </c>
      <c r="AC40" s="14">
        <f t="shared" si="14"/>
        <v>19.200000000000003</v>
      </c>
      <c r="AD40" s="14"/>
      <c r="AE40" s="14"/>
    </row>
    <row r="41" spans="1:31" s="1" customFormat="1" ht="21.95" customHeight="1" outlineLevel="1" x14ac:dyDescent="0.2">
      <c r="A41" s="7" t="s">
        <v>56</v>
      </c>
      <c r="B41" s="7" t="s">
        <v>9</v>
      </c>
      <c r="C41" s="8">
        <v>165</v>
      </c>
      <c r="D41" s="8">
        <v>130</v>
      </c>
      <c r="E41" s="8">
        <v>190</v>
      </c>
      <c r="F41" s="8">
        <v>97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197</v>
      </c>
      <c r="J41" s="14">
        <f t="shared" si="9"/>
        <v>-7</v>
      </c>
      <c r="K41" s="14">
        <f>VLOOKUP(A:A,[1]TDSheet!$A:$P,16,0)</f>
        <v>200</v>
      </c>
      <c r="L41" s="14"/>
      <c r="M41" s="14"/>
      <c r="N41" s="14"/>
      <c r="O41" s="14">
        <f t="shared" si="10"/>
        <v>38</v>
      </c>
      <c r="P41" s="16">
        <v>40</v>
      </c>
      <c r="Q41" s="17">
        <f t="shared" si="11"/>
        <v>8.8684210526315788</v>
      </c>
      <c r="R41" s="14">
        <f t="shared" si="12"/>
        <v>2.5526315789473686</v>
      </c>
      <c r="S41" s="14">
        <f>VLOOKUP(A:A,[1]TDSheet!$A:$T,20,0)</f>
        <v>23.8</v>
      </c>
      <c r="T41" s="14">
        <f>VLOOKUP(A:A,[1]TDSheet!$A:$O,15,0)</f>
        <v>35.6</v>
      </c>
      <c r="U41" s="14">
        <f>VLOOKUP(A:A,[3]TDSheet!$A:$D,4,0)</f>
        <v>40</v>
      </c>
      <c r="V41" s="14">
        <v>0</v>
      </c>
      <c r="W41" s="14"/>
      <c r="X41" s="14"/>
      <c r="Y41" s="14">
        <f t="shared" si="13"/>
        <v>40</v>
      </c>
      <c r="Z41" s="14">
        <f>VLOOKUP(A:A,[1]TDSheet!$A:$Z,26,0)</f>
        <v>0</v>
      </c>
      <c r="AA41" s="14">
        <f>Y41/8</f>
        <v>5</v>
      </c>
      <c r="AB41" s="18">
        <f>VLOOKUP(A:A,[1]TDSheet!$A:$AB,28,0)</f>
        <v>0.7</v>
      </c>
      <c r="AC41" s="14">
        <f t="shared" si="14"/>
        <v>28</v>
      </c>
      <c r="AD41" s="14"/>
      <c r="AE41" s="14"/>
    </row>
    <row r="42" spans="1:31" s="1" customFormat="1" ht="11.1" customHeight="1" outlineLevel="1" x14ac:dyDescent="0.2">
      <c r="A42" s="7" t="s">
        <v>28</v>
      </c>
      <c r="B42" s="7" t="s">
        <v>9</v>
      </c>
      <c r="C42" s="8">
        <v>1120</v>
      </c>
      <c r="D42" s="8">
        <v>1185</v>
      </c>
      <c r="E42" s="8">
        <v>1385</v>
      </c>
      <c r="F42" s="8">
        <v>874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1374</v>
      </c>
      <c r="J42" s="14">
        <f t="shared" si="9"/>
        <v>11</v>
      </c>
      <c r="K42" s="14">
        <f>VLOOKUP(A:A,[1]TDSheet!$A:$P,16,0)</f>
        <v>1000</v>
      </c>
      <c r="L42" s="14"/>
      <c r="M42" s="14"/>
      <c r="N42" s="14"/>
      <c r="O42" s="14">
        <f t="shared" si="10"/>
        <v>277</v>
      </c>
      <c r="P42" s="16">
        <v>560</v>
      </c>
      <c r="Q42" s="17">
        <f t="shared" si="11"/>
        <v>8.7870036101083038</v>
      </c>
      <c r="R42" s="14">
        <f t="shared" si="12"/>
        <v>3.1552346570397112</v>
      </c>
      <c r="S42" s="14">
        <f>VLOOKUP(A:A,[1]TDSheet!$A:$T,20,0)</f>
        <v>228.4</v>
      </c>
      <c r="T42" s="14">
        <f>VLOOKUP(A:A,[1]TDSheet!$A:$O,15,0)</f>
        <v>261.2</v>
      </c>
      <c r="U42" s="14">
        <f>VLOOKUP(A:A,[3]TDSheet!$A:$D,4,0)</f>
        <v>327</v>
      </c>
      <c r="V42" s="14">
        <v>0</v>
      </c>
      <c r="W42" s="14"/>
      <c r="X42" s="14"/>
      <c r="Y42" s="14">
        <f t="shared" si="13"/>
        <v>560</v>
      </c>
      <c r="Z42" s="14">
        <f>VLOOKUP(A:A,[1]TDSheet!$A:$Z,26,0)</f>
        <v>0</v>
      </c>
      <c r="AA42" s="14">
        <f>Y42/8</f>
        <v>70</v>
      </c>
      <c r="AB42" s="18">
        <f>VLOOKUP(A:A,[1]TDSheet!$A:$AB,28,0)</f>
        <v>0.7</v>
      </c>
      <c r="AC42" s="14">
        <f t="shared" si="14"/>
        <v>392</v>
      </c>
      <c r="AD42" s="14"/>
      <c r="AE42" s="14"/>
    </row>
    <row r="43" spans="1:31" s="1" customFormat="1" ht="21.95" customHeight="1" outlineLevel="1" x14ac:dyDescent="0.2">
      <c r="A43" s="7" t="s">
        <v>29</v>
      </c>
      <c r="B43" s="7" t="s">
        <v>9</v>
      </c>
      <c r="C43" s="8">
        <v>1387</v>
      </c>
      <c r="D43" s="8">
        <v>276</v>
      </c>
      <c r="E43" s="19">
        <v>665</v>
      </c>
      <c r="F43" s="20">
        <v>51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307</v>
      </c>
      <c r="J43" s="14">
        <f t="shared" si="9"/>
        <v>358</v>
      </c>
      <c r="K43" s="14">
        <f>VLOOKUP(A:A,[1]TDSheet!$A:$P,16,0)</f>
        <v>200</v>
      </c>
      <c r="L43" s="14"/>
      <c r="M43" s="14"/>
      <c r="N43" s="14"/>
      <c r="O43" s="14">
        <f t="shared" si="10"/>
        <v>133</v>
      </c>
      <c r="P43" s="16">
        <v>840</v>
      </c>
      <c r="Q43" s="17">
        <f t="shared" si="11"/>
        <v>8.2030075187969924</v>
      </c>
      <c r="R43" s="14">
        <f t="shared" si="12"/>
        <v>0.38345864661654133</v>
      </c>
      <c r="S43" s="14">
        <f>VLOOKUP(A:A,[1]TDSheet!$A:$T,20,0)</f>
        <v>105.4</v>
      </c>
      <c r="T43" s="14">
        <f>VLOOKUP(A:A,[1]TDSheet!$A:$O,15,0)</f>
        <v>117</v>
      </c>
      <c r="U43" s="14">
        <f>VLOOKUP(A:A,[3]TDSheet!$A:$D,4,0)</f>
        <v>50</v>
      </c>
      <c r="V43" s="14">
        <v>0</v>
      </c>
      <c r="W43" s="14"/>
      <c r="X43" s="14"/>
      <c r="Y43" s="14">
        <f t="shared" si="13"/>
        <v>840</v>
      </c>
      <c r="Z43" s="14">
        <f>VLOOKUP(A:A,[1]TDSheet!$A:$Z,26,0)</f>
        <v>0</v>
      </c>
      <c r="AA43" s="14">
        <f>Y43/8</f>
        <v>105</v>
      </c>
      <c r="AB43" s="18">
        <f>VLOOKUP(A:A,[1]TDSheet!$A:$AB,28,0)</f>
        <v>0.9</v>
      </c>
      <c r="AC43" s="14">
        <f t="shared" si="14"/>
        <v>756</v>
      </c>
      <c r="AD43" s="14"/>
      <c r="AE43" s="14"/>
    </row>
    <row r="44" spans="1:31" s="1" customFormat="1" ht="11.1" customHeight="1" outlineLevel="1" x14ac:dyDescent="0.2">
      <c r="A44" s="7" t="s">
        <v>57</v>
      </c>
      <c r="B44" s="7" t="s">
        <v>8</v>
      </c>
      <c r="C44" s="8">
        <v>404</v>
      </c>
      <c r="D44" s="8">
        <v>1341</v>
      </c>
      <c r="E44" s="8">
        <v>552</v>
      </c>
      <c r="F44" s="8">
        <v>1058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570.00199999999995</v>
      </c>
      <c r="J44" s="14">
        <f t="shared" si="9"/>
        <v>-18.001999999999953</v>
      </c>
      <c r="K44" s="14">
        <f>VLOOKUP(A:A,[1]TDSheet!$A:$P,16,0)</f>
        <v>400</v>
      </c>
      <c r="L44" s="14"/>
      <c r="M44" s="14"/>
      <c r="N44" s="14"/>
      <c r="O44" s="14">
        <f t="shared" si="10"/>
        <v>110.4</v>
      </c>
      <c r="P44" s="16"/>
      <c r="Q44" s="17">
        <f t="shared" si="11"/>
        <v>13.206521739130434</v>
      </c>
      <c r="R44" s="14">
        <f t="shared" si="12"/>
        <v>9.5833333333333321</v>
      </c>
      <c r="S44" s="14">
        <f>VLOOKUP(A:A,[1]TDSheet!$A:$T,20,0)</f>
        <v>94</v>
      </c>
      <c r="T44" s="14">
        <f>VLOOKUP(A:A,[1]TDSheet!$A:$O,15,0)</f>
        <v>143</v>
      </c>
      <c r="U44" s="14">
        <f>VLOOKUP(A:A,[3]TDSheet!$A:$D,4,0)</f>
        <v>117</v>
      </c>
      <c r="V44" s="14">
        <v>0</v>
      </c>
      <c r="W44" s="14"/>
      <c r="X44" s="14"/>
      <c r="Y44" s="14">
        <f t="shared" si="13"/>
        <v>0</v>
      </c>
      <c r="Z44" s="14" t="str">
        <f>VLOOKUP(A:A,[1]TDSheet!$A:$Z,26,0)</f>
        <v>пересорт400</v>
      </c>
      <c r="AA44" s="14">
        <f>Y44/5</f>
        <v>0</v>
      </c>
      <c r="AB44" s="18">
        <f>VLOOKUP(A:A,[1]TDSheet!$A:$AB,28,0)</f>
        <v>1</v>
      </c>
      <c r="AC44" s="14">
        <f t="shared" si="14"/>
        <v>0</v>
      </c>
      <c r="AD44" s="14"/>
      <c r="AE44" s="14"/>
    </row>
    <row r="45" spans="1:31" s="1" customFormat="1" ht="11.1" customHeight="1" outlineLevel="1" x14ac:dyDescent="0.2">
      <c r="A45" s="7" t="s">
        <v>30</v>
      </c>
      <c r="B45" s="7" t="s">
        <v>9</v>
      </c>
      <c r="C45" s="8">
        <v>489</v>
      </c>
      <c r="D45" s="8">
        <v>895</v>
      </c>
      <c r="E45" s="8">
        <v>582</v>
      </c>
      <c r="F45" s="8">
        <v>699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695</v>
      </c>
      <c r="J45" s="14">
        <f t="shared" si="9"/>
        <v>-113</v>
      </c>
      <c r="K45" s="14">
        <f>VLOOKUP(A:A,[1]TDSheet!$A:$P,16,0)</f>
        <v>120</v>
      </c>
      <c r="L45" s="14"/>
      <c r="M45" s="14"/>
      <c r="N45" s="14"/>
      <c r="O45" s="14">
        <f t="shared" si="10"/>
        <v>116.4</v>
      </c>
      <c r="P45" s="16">
        <v>300</v>
      </c>
      <c r="Q45" s="17">
        <f t="shared" si="11"/>
        <v>9.6134020618556697</v>
      </c>
      <c r="R45" s="14">
        <f t="shared" si="12"/>
        <v>6.0051546391752577</v>
      </c>
      <c r="S45" s="14">
        <f>VLOOKUP(A:A,[1]TDSheet!$A:$T,20,0)</f>
        <v>116.6</v>
      </c>
      <c r="T45" s="14">
        <f>VLOOKUP(A:A,[1]TDSheet!$A:$O,15,0)</f>
        <v>116.2</v>
      </c>
      <c r="U45" s="14">
        <f>VLOOKUP(A:A,[3]TDSheet!$A:$D,4,0)</f>
        <v>177</v>
      </c>
      <c r="V45" s="14">
        <v>0</v>
      </c>
      <c r="W45" s="14"/>
      <c r="X45" s="14"/>
      <c r="Y45" s="14">
        <f t="shared" si="13"/>
        <v>300</v>
      </c>
      <c r="Z45" s="14">
        <f>VLOOKUP(A:A,[1]TDSheet!$A:$Z,26,0)</f>
        <v>0</v>
      </c>
      <c r="AA45" s="14">
        <f>Y45/5</f>
        <v>60</v>
      </c>
      <c r="AB45" s="18">
        <f>VLOOKUP(A:A,[1]TDSheet!$A:$AB,28,0)</f>
        <v>1</v>
      </c>
      <c r="AC45" s="14">
        <f t="shared" si="14"/>
        <v>300</v>
      </c>
      <c r="AD45" s="14"/>
      <c r="AE45" s="14"/>
    </row>
    <row r="46" spans="1:31" s="1" customFormat="1" ht="11.1" customHeight="1" outlineLevel="1" x14ac:dyDescent="0.2">
      <c r="A46" s="7" t="s">
        <v>31</v>
      </c>
      <c r="B46" s="7" t="s">
        <v>9</v>
      </c>
      <c r="C46" s="8">
        <v>1088</v>
      </c>
      <c r="D46" s="8">
        <v>137</v>
      </c>
      <c r="E46" s="8">
        <v>548</v>
      </c>
      <c r="F46" s="8">
        <v>624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577</v>
      </c>
      <c r="J46" s="14">
        <f t="shared" si="9"/>
        <v>-29</v>
      </c>
      <c r="K46" s="14">
        <f>VLOOKUP(A:A,[1]TDSheet!$A:$P,16,0)</f>
        <v>680</v>
      </c>
      <c r="L46" s="14"/>
      <c r="M46" s="14"/>
      <c r="N46" s="14"/>
      <c r="O46" s="14">
        <f t="shared" si="10"/>
        <v>109.6</v>
      </c>
      <c r="P46" s="16"/>
      <c r="Q46" s="17">
        <f t="shared" si="11"/>
        <v>11.897810218978103</v>
      </c>
      <c r="R46" s="14">
        <f t="shared" si="12"/>
        <v>5.6934306569343072</v>
      </c>
      <c r="S46" s="14">
        <f>VLOOKUP(A:A,[1]TDSheet!$A:$T,20,0)</f>
        <v>147.19999999999999</v>
      </c>
      <c r="T46" s="14">
        <f>VLOOKUP(A:A,[1]TDSheet!$A:$O,15,0)</f>
        <v>138</v>
      </c>
      <c r="U46" s="14">
        <f>VLOOKUP(A:A,[3]TDSheet!$A:$D,4,0)</f>
        <v>85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яб</v>
      </c>
      <c r="AA46" s="14">
        <f>Y46/8</f>
        <v>0</v>
      </c>
      <c r="AB46" s="18">
        <f>VLOOKUP(A:A,[1]TDSheet!$A:$AB,28,0)</f>
        <v>0.9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58</v>
      </c>
      <c r="B47" s="7" t="s">
        <v>9</v>
      </c>
      <c r="C47" s="8">
        <v>171</v>
      </c>
      <c r="D47" s="8">
        <v>2</v>
      </c>
      <c r="E47" s="8">
        <v>48</v>
      </c>
      <c r="F47" s="8">
        <v>123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50</v>
      </c>
      <c r="J47" s="14">
        <f t="shared" si="9"/>
        <v>-2</v>
      </c>
      <c r="K47" s="14">
        <f>VLOOKUP(A:A,[1]TDSheet!$A:$P,16,0)</f>
        <v>0</v>
      </c>
      <c r="L47" s="14"/>
      <c r="M47" s="14"/>
      <c r="N47" s="14"/>
      <c r="O47" s="14">
        <f t="shared" si="10"/>
        <v>9.6</v>
      </c>
      <c r="P47" s="16"/>
      <c r="Q47" s="17">
        <f t="shared" si="11"/>
        <v>12.8125</v>
      </c>
      <c r="R47" s="14">
        <f t="shared" si="12"/>
        <v>12.8125</v>
      </c>
      <c r="S47" s="14">
        <f>VLOOKUP(A:A,[1]TDSheet!$A:$T,20,0)</f>
        <v>9</v>
      </c>
      <c r="T47" s="14">
        <f>VLOOKUP(A:A,[1]TDSheet!$A:$O,15,0)</f>
        <v>7.6</v>
      </c>
      <c r="U47" s="14">
        <f>VLOOKUP(A:A,[3]TDSheet!$A:$D,4,0)</f>
        <v>14</v>
      </c>
      <c r="V47" s="14"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Y47/4</f>
        <v>0</v>
      </c>
      <c r="AB47" s="18">
        <f>VLOOKUP(A:A,[1]TDSheet!$A:$AB,28,0)</f>
        <v>1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97</v>
      </c>
      <c r="D48" s="8">
        <v>2</v>
      </c>
      <c r="E48" s="8">
        <v>58</v>
      </c>
      <c r="F48" s="8">
        <v>39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60</v>
      </c>
      <c r="J48" s="14">
        <f t="shared" si="9"/>
        <v>-2</v>
      </c>
      <c r="K48" s="14">
        <f>VLOOKUP(A:A,[1]TDSheet!$A:$P,16,0)</f>
        <v>0</v>
      </c>
      <c r="L48" s="14"/>
      <c r="M48" s="14"/>
      <c r="N48" s="14"/>
      <c r="O48" s="14">
        <f t="shared" si="10"/>
        <v>11.6</v>
      </c>
      <c r="P48" s="16">
        <v>60</v>
      </c>
      <c r="Q48" s="17">
        <f t="shared" si="11"/>
        <v>8.5344827586206904</v>
      </c>
      <c r="R48" s="14">
        <f t="shared" si="12"/>
        <v>3.3620689655172415</v>
      </c>
      <c r="S48" s="14">
        <f>VLOOKUP(A:A,[1]TDSheet!$A:$T,20,0)</f>
        <v>7.4</v>
      </c>
      <c r="T48" s="14">
        <f>VLOOKUP(A:A,[1]TDSheet!$A:$O,15,0)</f>
        <v>9.4</v>
      </c>
      <c r="U48" s="14">
        <f>VLOOKUP(A:A,[3]TDSheet!$A:$D,4,0)</f>
        <v>16</v>
      </c>
      <c r="V48" s="14">
        <v>0</v>
      </c>
      <c r="W48" s="14"/>
      <c r="X48" s="14"/>
      <c r="Y48" s="14">
        <f t="shared" si="13"/>
        <v>60</v>
      </c>
      <c r="Z48" s="14" t="e">
        <f>VLOOKUP(A:A,[1]TDSheet!$A:$Z,26,0)</f>
        <v>#N/A</v>
      </c>
      <c r="AA48" s="14">
        <f>Y48/4</f>
        <v>15</v>
      </c>
      <c r="AB48" s="18">
        <f>VLOOKUP(A:A,[1]TDSheet!$A:$AB,28,0)</f>
        <v>1</v>
      </c>
      <c r="AC48" s="14">
        <f t="shared" si="14"/>
        <v>60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114</v>
      </c>
      <c r="D49" s="8"/>
      <c r="E49" s="8">
        <v>37</v>
      </c>
      <c r="F49" s="8">
        <v>77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37</v>
      </c>
      <c r="J49" s="14">
        <f t="shared" si="9"/>
        <v>0</v>
      </c>
      <c r="K49" s="14">
        <f>VLOOKUP(A:A,[1]TDSheet!$A:$P,16,0)</f>
        <v>0</v>
      </c>
      <c r="L49" s="14"/>
      <c r="M49" s="14"/>
      <c r="N49" s="14"/>
      <c r="O49" s="14">
        <f t="shared" si="10"/>
        <v>7.4</v>
      </c>
      <c r="P49" s="16"/>
      <c r="Q49" s="17">
        <f t="shared" si="11"/>
        <v>10.405405405405405</v>
      </c>
      <c r="R49" s="14">
        <f t="shared" si="12"/>
        <v>10.405405405405405</v>
      </c>
      <c r="S49" s="14">
        <f>VLOOKUP(A:A,[1]TDSheet!$A:$T,20,0)</f>
        <v>4.8</v>
      </c>
      <c r="T49" s="14">
        <f>VLOOKUP(A:A,[1]TDSheet!$A:$O,15,0)</f>
        <v>2.2000000000000002</v>
      </c>
      <c r="U49" s="14">
        <f>VLOOKUP(A:A,[3]TDSheet!$A:$D,4,0)</f>
        <v>11</v>
      </c>
      <c r="V49" s="14">
        <v>0</v>
      </c>
      <c r="W49" s="14"/>
      <c r="X49" s="14"/>
      <c r="Y49" s="14">
        <f t="shared" si="13"/>
        <v>0</v>
      </c>
      <c r="Z49" s="14" t="e">
        <f>VLOOKUP(A:A,[1]TDSheet!$A:$Z,26,0)</f>
        <v>#N/A</v>
      </c>
      <c r="AA49" s="14">
        <f>Y49/4</f>
        <v>0</v>
      </c>
      <c r="AB49" s="18">
        <f>VLOOKUP(A:A,[1]TDSheet!$A:$AB,28,0)</f>
        <v>0.9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8</v>
      </c>
      <c r="C50" s="8">
        <v>13</v>
      </c>
      <c r="D50" s="8">
        <v>114.24</v>
      </c>
      <c r="E50" s="8">
        <v>38.08</v>
      </c>
      <c r="F50" s="8">
        <v>86.92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41.96</v>
      </c>
      <c r="J50" s="14">
        <f t="shared" si="9"/>
        <v>-3.8800000000000026</v>
      </c>
      <c r="K50" s="14">
        <f>VLOOKUP(A:A,[1]TDSheet!$A:$P,16,0)</f>
        <v>50</v>
      </c>
      <c r="L50" s="14"/>
      <c r="M50" s="14"/>
      <c r="N50" s="14"/>
      <c r="O50" s="14">
        <f t="shared" si="10"/>
        <v>7.6159999999999997</v>
      </c>
      <c r="P50" s="16"/>
      <c r="Q50" s="17">
        <f t="shared" si="11"/>
        <v>17.977941176470591</v>
      </c>
      <c r="R50" s="14">
        <f t="shared" si="12"/>
        <v>11.41281512605042</v>
      </c>
      <c r="S50" s="14">
        <f>VLOOKUP(A:A,[1]TDSheet!$A:$T,20,0)</f>
        <v>7.6159999999999997</v>
      </c>
      <c r="T50" s="14">
        <f>VLOOKUP(A:A,[1]TDSheet!$A:$O,15,0)</f>
        <v>13.975999999999999</v>
      </c>
      <c r="U50" s="14">
        <v>0</v>
      </c>
      <c r="V50" s="14">
        <v>0</v>
      </c>
      <c r="W50" s="14"/>
      <c r="X50" s="14"/>
      <c r="Y50" s="14">
        <f t="shared" si="13"/>
        <v>0</v>
      </c>
      <c r="Z50" s="14" t="e">
        <f>VLOOKUP(A:A,[1]TDSheet!$A:$Z,26,0)</f>
        <v>#N/A</v>
      </c>
      <c r="AA50" s="14">
        <f>Y50/2.24</f>
        <v>0</v>
      </c>
      <c r="AB50" s="18">
        <f>VLOOKUP(A:A,[1]TDSheet!$A:$AB,28,0)</f>
        <v>1</v>
      </c>
      <c r="AC50" s="14">
        <f t="shared" si="14"/>
        <v>0</v>
      </c>
      <c r="AD50" s="14"/>
      <c r="AE50" s="14"/>
    </row>
    <row r="51" spans="1:31" s="1" customFormat="1" ht="21.95" customHeight="1" outlineLevel="1" x14ac:dyDescent="0.2">
      <c r="A51" s="7" t="s">
        <v>62</v>
      </c>
      <c r="B51" s="7" t="s">
        <v>8</v>
      </c>
      <c r="C51" s="8">
        <v>23.8</v>
      </c>
      <c r="D51" s="8">
        <v>120</v>
      </c>
      <c r="E51" s="8">
        <v>12</v>
      </c>
      <c r="F51" s="8">
        <v>131.80000000000001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12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2.4</v>
      </c>
      <c r="P51" s="16"/>
      <c r="Q51" s="17">
        <f t="shared" si="11"/>
        <v>54.916666666666671</v>
      </c>
      <c r="R51" s="14">
        <f t="shared" si="12"/>
        <v>54.916666666666671</v>
      </c>
      <c r="S51" s="14">
        <f>VLOOKUP(A:A,[1]TDSheet!$A:$T,20,0)</f>
        <v>3</v>
      </c>
      <c r="T51" s="14">
        <f>VLOOKUP(A:A,[1]TDSheet!$A:$O,15,0)</f>
        <v>1.8</v>
      </c>
      <c r="U51" s="14">
        <f>VLOOKUP(A:A,[3]TDSheet!$A:$D,4,0)</f>
        <v>3</v>
      </c>
      <c r="V51" s="14">
        <v>0</v>
      </c>
      <c r="W51" s="14"/>
      <c r="X51" s="14"/>
      <c r="Y51" s="14">
        <f t="shared" si="13"/>
        <v>0</v>
      </c>
      <c r="Z51" s="21" t="s">
        <v>89</v>
      </c>
      <c r="AA51" s="14">
        <f>Y51/3</f>
        <v>0</v>
      </c>
      <c r="AB51" s="18">
        <f>VLOOKUP(A:A,[1]TDSheet!$A:$AB,28,0)</f>
        <v>1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63</v>
      </c>
      <c r="B52" s="7" t="s">
        <v>8</v>
      </c>
      <c r="C52" s="8">
        <v>55</v>
      </c>
      <c r="D52" s="8">
        <v>155</v>
      </c>
      <c r="E52" s="8">
        <v>85</v>
      </c>
      <c r="F52" s="8">
        <v>125</v>
      </c>
      <c r="G52" s="1">
        <f>VLOOKUP(A:A,[1]TDSheet!$A:$G,7,0)</f>
        <v>1</v>
      </c>
      <c r="H52" s="1">
        <f>VLOOKUP(A:A,[1]TDSheet!$A:$H,8,0)</f>
        <v>180</v>
      </c>
      <c r="I52" s="14">
        <f>VLOOKUP(A:A,[2]TDSheet!$A:$F,6,0)</f>
        <v>85</v>
      </c>
      <c r="J52" s="14">
        <f t="shared" si="9"/>
        <v>0</v>
      </c>
      <c r="K52" s="14">
        <f>VLOOKUP(A:A,[1]TDSheet!$A:$P,16,0)</f>
        <v>120</v>
      </c>
      <c r="L52" s="14"/>
      <c r="M52" s="14"/>
      <c r="N52" s="14"/>
      <c r="O52" s="14">
        <f t="shared" si="10"/>
        <v>17</v>
      </c>
      <c r="P52" s="16"/>
      <c r="Q52" s="17">
        <f t="shared" si="11"/>
        <v>14.411764705882353</v>
      </c>
      <c r="R52" s="14">
        <f t="shared" si="12"/>
        <v>7.3529411764705879</v>
      </c>
      <c r="S52" s="14">
        <f>VLOOKUP(A:A,[1]TDSheet!$A:$T,20,0)</f>
        <v>17</v>
      </c>
      <c r="T52" s="14">
        <f>VLOOKUP(A:A,[1]TDSheet!$A:$O,15,0)</f>
        <v>27</v>
      </c>
      <c r="U52" s="14">
        <f>VLOOKUP(A:A,[3]TDSheet!$A:$D,4,0)</f>
        <v>10</v>
      </c>
      <c r="V52" s="14">
        <v>0</v>
      </c>
      <c r="W52" s="14"/>
      <c r="X52" s="14"/>
      <c r="Y52" s="14">
        <f t="shared" si="13"/>
        <v>0</v>
      </c>
      <c r="Z52" s="14" t="e">
        <f>VLOOKUP(A:A,[1]TDSheet!$A:$Z,26,0)</f>
        <v>#N/A</v>
      </c>
      <c r="AA52" s="14">
        <f>Y52/5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32</v>
      </c>
      <c r="B53" s="7" t="s">
        <v>9</v>
      </c>
      <c r="C53" s="8">
        <v>1852</v>
      </c>
      <c r="D53" s="8">
        <v>1802</v>
      </c>
      <c r="E53" s="8">
        <v>2144</v>
      </c>
      <c r="F53" s="8">
        <v>1414</v>
      </c>
      <c r="G53" s="1" t="str">
        <f>VLOOKUP(A:A,[1]TDSheet!$A:$G,7,0)</f>
        <v>пуд,яб</v>
      </c>
      <c r="H53" s="1">
        <f>VLOOKUP(A:A,[1]TDSheet!$A:$H,8,0)</f>
        <v>180</v>
      </c>
      <c r="I53" s="14">
        <f>VLOOKUP(A:A,[2]TDSheet!$A:$F,6,0)</f>
        <v>2195</v>
      </c>
      <c r="J53" s="14">
        <f t="shared" si="9"/>
        <v>-51</v>
      </c>
      <c r="K53" s="14">
        <f>VLOOKUP(A:A,[1]TDSheet!$A:$P,16,0)</f>
        <v>240</v>
      </c>
      <c r="L53" s="14"/>
      <c r="M53" s="14"/>
      <c r="N53" s="14">
        <v>1284</v>
      </c>
      <c r="O53" s="14">
        <f t="shared" si="10"/>
        <v>330.4</v>
      </c>
      <c r="P53" s="16">
        <v>1020</v>
      </c>
      <c r="Q53" s="17">
        <f t="shared" si="11"/>
        <v>8.0932203389830519</v>
      </c>
      <c r="R53" s="14">
        <f t="shared" si="12"/>
        <v>4.2796610169491531</v>
      </c>
      <c r="S53" s="14">
        <f>VLOOKUP(A:A,[1]TDSheet!$A:$T,20,0)</f>
        <v>324.2</v>
      </c>
      <c r="T53" s="14">
        <f>VLOOKUP(A:A,[1]TDSheet!$A:$O,15,0)</f>
        <v>265.39999999999998</v>
      </c>
      <c r="U53" s="14">
        <f>VLOOKUP(A:A,[3]TDSheet!$A:$D,4,0)</f>
        <v>446</v>
      </c>
      <c r="V53" s="14">
        <f>VLOOKUP(A:A,[4]TDSheet!$A:$D,4,0)</f>
        <v>492</v>
      </c>
      <c r="W53" s="14"/>
      <c r="X53" s="14"/>
      <c r="Y53" s="14">
        <f t="shared" si="13"/>
        <v>2304</v>
      </c>
      <c r="Z53" s="14" t="str">
        <f>VLOOKUP(A:A,[1]TDSheet!$A:$Z,26,0)</f>
        <v>яб</v>
      </c>
      <c r="AA53" s="14">
        <f>Y53/12</f>
        <v>192</v>
      </c>
      <c r="AB53" s="18">
        <f>VLOOKUP(A:A,[1]TDSheet!$A:$AB,28,0)</f>
        <v>0.25</v>
      </c>
      <c r="AC53" s="14">
        <f t="shared" si="14"/>
        <v>576</v>
      </c>
      <c r="AD53" s="14"/>
      <c r="AE53" s="14"/>
    </row>
    <row r="54" spans="1:31" s="1" customFormat="1" ht="11.1" customHeight="1" outlineLevel="1" x14ac:dyDescent="0.2">
      <c r="A54" s="7" t="s">
        <v>33</v>
      </c>
      <c r="B54" s="7" t="s">
        <v>9</v>
      </c>
      <c r="C54" s="8">
        <v>30</v>
      </c>
      <c r="D54" s="8">
        <v>1562</v>
      </c>
      <c r="E54" s="8">
        <v>823</v>
      </c>
      <c r="F54" s="8">
        <v>705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827</v>
      </c>
      <c r="J54" s="14">
        <f t="shared" si="9"/>
        <v>-4</v>
      </c>
      <c r="K54" s="14">
        <f>VLOOKUP(A:A,[1]TDSheet!$A:$P,16,0)</f>
        <v>600</v>
      </c>
      <c r="L54" s="14"/>
      <c r="M54" s="14"/>
      <c r="N54" s="14"/>
      <c r="O54" s="14">
        <f t="shared" si="10"/>
        <v>164.6</v>
      </c>
      <c r="P54" s="16">
        <v>180</v>
      </c>
      <c r="Q54" s="17">
        <f t="shared" si="11"/>
        <v>9.0218712029161612</v>
      </c>
      <c r="R54" s="14">
        <f t="shared" si="12"/>
        <v>4.2831105710814095</v>
      </c>
      <c r="S54" s="14">
        <f>VLOOKUP(A:A,[1]TDSheet!$A:$T,20,0)</f>
        <v>29.8</v>
      </c>
      <c r="T54" s="14">
        <f>VLOOKUP(A:A,[1]TDSheet!$A:$O,15,0)</f>
        <v>79.2</v>
      </c>
      <c r="U54" s="14">
        <f>VLOOKUP(A:A,[3]TDSheet!$A:$D,4,0)</f>
        <v>165</v>
      </c>
      <c r="V54" s="14">
        <v>0</v>
      </c>
      <c r="W54" s="14"/>
      <c r="X54" s="14"/>
      <c r="Y54" s="14">
        <f t="shared" si="13"/>
        <v>180</v>
      </c>
      <c r="Z54" s="14">
        <f>VLOOKUP(A:A,[1]TDSheet!$A:$Z,26,0)</f>
        <v>0</v>
      </c>
      <c r="AA54" s="14">
        <f>Y54/12</f>
        <v>15</v>
      </c>
      <c r="AB54" s="18">
        <f>VLOOKUP(A:A,[1]TDSheet!$A:$AB,28,0)</f>
        <v>0.3</v>
      </c>
      <c r="AC54" s="14">
        <f t="shared" si="14"/>
        <v>54</v>
      </c>
      <c r="AD54" s="14"/>
      <c r="AE54" s="14"/>
    </row>
    <row r="55" spans="1:31" s="1" customFormat="1" ht="11.1" customHeight="1" outlineLevel="1" x14ac:dyDescent="0.2">
      <c r="A55" s="7" t="s">
        <v>34</v>
      </c>
      <c r="B55" s="7" t="s">
        <v>9</v>
      </c>
      <c r="C55" s="8">
        <v>7</v>
      </c>
      <c r="D55" s="8">
        <v>1564</v>
      </c>
      <c r="E55" s="8">
        <v>842</v>
      </c>
      <c r="F55" s="8">
        <v>665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866</v>
      </c>
      <c r="J55" s="14">
        <f t="shared" si="9"/>
        <v>-24</v>
      </c>
      <c r="K55" s="14">
        <f>VLOOKUP(A:A,[1]TDSheet!$A:$P,16,0)</f>
        <v>600</v>
      </c>
      <c r="L55" s="14"/>
      <c r="M55" s="14"/>
      <c r="N55" s="14"/>
      <c r="O55" s="14">
        <f t="shared" si="10"/>
        <v>168.4</v>
      </c>
      <c r="P55" s="16">
        <v>240</v>
      </c>
      <c r="Q55" s="17">
        <f t="shared" si="11"/>
        <v>8.9370546318289783</v>
      </c>
      <c r="R55" s="14">
        <f t="shared" si="12"/>
        <v>3.9489311163895486</v>
      </c>
      <c r="S55" s="14">
        <f>VLOOKUP(A:A,[1]TDSheet!$A:$T,20,0)</f>
        <v>33.6</v>
      </c>
      <c r="T55" s="14">
        <f>VLOOKUP(A:A,[1]TDSheet!$A:$O,15,0)</f>
        <v>84</v>
      </c>
      <c r="U55" s="14">
        <f>VLOOKUP(A:A,[3]TDSheet!$A:$D,4,0)</f>
        <v>173</v>
      </c>
      <c r="V55" s="14">
        <v>0</v>
      </c>
      <c r="W55" s="14"/>
      <c r="X55" s="14"/>
      <c r="Y55" s="14">
        <f t="shared" si="13"/>
        <v>240</v>
      </c>
      <c r="Z55" s="14">
        <f>VLOOKUP(A:A,[1]TDSheet!$A:$Z,26,0)</f>
        <v>0</v>
      </c>
      <c r="AA55" s="14">
        <f>Y55/12</f>
        <v>20</v>
      </c>
      <c r="AB55" s="18">
        <f>VLOOKUP(A:A,[1]TDSheet!$A:$AB,28,0)</f>
        <v>0.3</v>
      </c>
      <c r="AC55" s="14">
        <f t="shared" si="14"/>
        <v>72</v>
      </c>
      <c r="AD55" s="14"/>
      <c r="AE55" s="14"/>
    </row>
    <row r="56" spans="1:31" s="1" customFormat="1" ht="11.1" customHeight="1" outlineLevel="1" x14ac:dyDescent="0.2">
      <c r="A56" s="7" t="s">
        <v>64</v>
      </c>
      <c r="B56" s="7" t="s">
        <v>8</v>
      </c>
      <c r="C56" s="8">
        <v>23.2</v>
      </c>
      <c r="D56" s="8"/>
      <c r="E56" s="8">
        <v>5.4</v>
      </c>
      <c r="F56" s="8">
        <v>17.8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5.8</v>
      </c>
      <c r="J56" s="14">
        <f t="shared" si="9"/>
        <v>-0.39999999999999947</v>
      </c>
      <c r="K56" s="14">
        <f>VLOOKUP(A:A,[1]TDSheet!$A:$P,16,0)</f>
        <v>0</v>
      </c>
      <c r="L56" s="14"/>
      <c r="M56" s="14"/>
      <c r="N56" s="14"/>
      <c r="O56" s="14">
        <f t="shared" si="10"/>
        <v>1.08</v>
      </c>
      <c r="P56" s="16"/>
      <c r="Q56" s="17">
        <f t="shared" si="11"/>
        <v>16.481481481481481</v>
      </c>
      <c r="R56" s="14">
        <f t="shared" si="12"/>
        <v>16.481481481481481</v>
      </c>
      <c r="S56" s="14">
        <f>VLOOKUP(A:A,[1]TDSheet!$A:$T,20,0)</f>
        <v>1.44</v>
      </c>
      <c r="T56" s="14">
        <f>VLOOKUP(A:A,[1]TDSheet!$A:$O,15,0)</f>
        <v>1.8</v>
      </c>
      <c r="U56" s="14">
        <v>0</v>
      </c>
      <c r="V56" s="14">
        <v>0</v>
      </c>
      <c r="W56" s="14"/>
      <c r="X56" s="14"/>
      <c r="Y56" s="14">
        <f t="shared" si="13"/>
        <v>0</v>
      </c>
      <c r="Z56" s="14" t="str">
        <f>VLOOKUP(A:A,[1]TDSheet!$A:$Z,26,0)</f>
        <v>увел</v>
      </c>
      <c r="AA56" s="14">
        <f>Y56/1.8</f>
        <v>0</v>
      </c>
      <c r="AB56" s="18">
        <f>VLOOKUP(A:A,[1]TDSheet!$A:$AB,28,0)</f>
        <v>1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9</v>
      </c>
      <c r="C57" s="8">
        <v>8</v>
      </c>
      <c r="D57" s="8">
        <v>158</v>
      </c>
      <c r="E57" s="8">
        <v>157</v>
      </c>
      <c r="F57" s="8">
        <v>2</v>
      </c>
      <c r="G57" s="1">
        <f>VLOOKUP(A:A,[1]TDSheet!$A:$G,7,0)</f>
        <v>1</v>
      </c>
      <c r="H57" s="1">
        <f>VLOOKUP(A:A,[1]TDSheet!$A:$H,8,0)</f>
        <v>365</v>
      </c>
      <c r="I57" s="14">
        <f>VLOOKUP(A:A,[2]TDSheet!$A:$F,6,0)</f>
        <v>633</v>
      </c>
      <c r="J57" s="14">
        <f t="shared" si="9"/>
        <v>-476</v>
      </c>
      <c r="K57" s="14">
        <f>VLOOKUP(A:A,[1]TDSheet!$A:$P,16,0)</f>
        <v>240</v>
      </c>
      <c r="L57" s="14"/>
      <c r="M57" s="14"/>
      <c r="N57" s="14"/>
      <c r="O57" s="14">
        <f t="shared" si="10"/>
        <v>31.4</v>
      </c>
      <c r="P57" s="16">
        <v>480</v>
      </c>
      <c r="Q57" s="17">
        <f t="shared" si="11"/>
        <v>22.99363057324841</v>
      </c>
      <c r="R57" s="14">
        <f t="shared" si="12"/>
        <v>6.3694267515923567E-2</v>
      </c>
      <c r="S57" s="14">
        <f>VLOOKUP(A:A,[1]TDSheet!$A:$T,20,0)</f>
        <v>11.6</v>
      </c>
      <c r="T57" s="14">
        <f>VLOOKUP(A:A,[1]TDSheet!$A:$O,15,0)</f>
        <v>19.600000000000001</v>
      </c>
      <c r="U57" s="14">
        <f>VLOOKUP(A:A,[3]TDSheet!$A:$D,4,0)</f>
        <v>2</v>
      </c>
      <c r="V57" s="14">
        <v>0</v>
      </c>
      <c r="W57" s="14"/>
      <c r="X57" s="14"/>
      <c r="Y57" s="14">
        <f t="shared" si="13"/>
        <v>480</v>
      </c>
      <c r="Z57" s="14">
        <f>VLOOKUP(A:A,[1]TDSheet!$A:$Z,26,0)</f>
        <v>0</v>
      </c>
      <c r="AA57" s="14">
        <f>Y57/6</f>
        <v>80</v>
      </c>
      <c r="AB57" s="18">
        <f>VLOOKUP(A:A,[1]TDSheet!$A:$AB,28,0)</f>
        <v>0.2</v>
      </c>
      <c r="AC57" s="14">
        <f t="shared" si="14"/>
        <v>96</v>
      </c>
      <c r="AD57" s="14"/>
      <c r="AE57" s="14"/>
    </row>
    <row r="58" spans="1:31" s="1" customFormat="1" ht="11.1" customHeight="1" outlineLevel="1" x14ac:dyDescent="0.2">
      <c r="A58" s="7" t="s">
        <v>35</v>
      </c>
      <c r="B58" s="7" t="s">
        <v>9</v>
      </c>
      <c r="C58" s="8">
        <v>162</v>
      </c>
      <c r="D58" s="8">
        <v>359</v>
      </c>
      <c r="E58" s="8">
        <v>263</v>
      </c>
      <c r="F58" s="8">
        <v>230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292</v>
      </c>
      <c r="J58" s="14">
        <f t="shared" si="9"/>
        <v>-29</v>
      </c>
      <c r="K58" s="14">
        <f>VLOOKUP(A:A,[1]TDSheet!$A:$P,16,0)</f>
        <v>120</v>
      </c>
      <c r="L58" s="14"/>
      <c r="M58" s="14"/>
      <c r="N58" s="14"/>
      <c r="O58" s="14">
        <f t="shared" si="10"/>
        <v>52.6</v>
      </c>
      <c r="P58" s="16">
        <v>120</v>
      </c>
      <c r="Q58" s="17">
        <f t="shared" si="11"/>
        <v>8.9353612167300369</v>
      </c>
      <c r="R58" s="14">
        <f t="shared" si="12"/>
        <v>4.3726235741444865</v>
      </c>
      <c r="S58" s="14">
        <f>VLOOKUP(A:A,[1]TDSheet!$A:$T,20,0)</f>
        <v>45.2</v>
      </c>
      <c r="T58" s="14">
        <f>VLOOKUP(A:A,[1]TDSheet!$A:$O,15,0)</f>
        <v>44.4</v>
      </c>
      <c r="U58" s="14">
        <f>VLOOKUP(A:A,[3]TDSheet!$A:$D,4,0)</f>
        <v>75</v>
      </c>
      <c r="V58" s="14">
        <v>0</v>
      </c>
      <c r="W58" s="14"/>
      <c r="X58" s="14"/>
      <c r="Y58" s="14">
        <f t="shared" si="13"/>
        <v>120</v>
      </c>
      <c r="Z58" s="14">
        <f>VLOOKUP(A:A,[1]TDSheet!$A:$Z,26,0)</f>
        <v>0</v>
      </c>
      <c r="AA58" s="14">
        <f>Y58/6</f>
        <v>20</v>
      </c>
      <c r="AB58" s="18">
        <f>VLOOKUP(A:A,[1]TDSheet!$A:$AB,28,0)</f>
        <v>0.2</v>
      </c>
      <c r="AC58" s="14">
        <f t="shared" si="14"/>
        <v>24</v>
      </c>
      <c r="AD58" s="14"/>
      <c r="AE58" s="14"/>
    </row>
    <row r="59" spans="1:31" s="1" customFormat="1" ht="11.1" customHeight="1" outlineLevel="1" x14ac:dyDescent="0.2">
      <c r="A59" s="7" t="s">
        <v>36</v>
      </c>
      <c r="B59" s="7" t="s">
        <v>9</v>
      </c>
      <c r="C59" s="8">
        <v>244</v>
      </c>
      <c r="D59" s="8">
        <v>70</v>
      </c>
      <c r="E59" s="8">
        <v>143</v>
      </c>
      <c r="F59" s="8">
        <v>171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142</v>
      </c>
      <c r="J59" s="14">
        <f t="shared" si="9"/>
        <v>1</v>
      </c>
      <c r="K59" s="14">
        <f>VLOOKUP(A:A,[1]TDSheet!$A:$P,16,0)</f>
        <v>0</v>
      </c>
      <c r="L59" s="14"/>
      <c r="M59" s="14"/>
      <c r="N59" s="14"/>
      <c r="O59" s="14">
        <f t="shared" si="10"/>
        <v>28.6</v>
      </c>
      <c r="P59" s="16">
        <v>140</v>
      </c>
      <c r="Q59" s="17">
        <f t="shared" si="11"/>
        <v>10.874125874125873</v>
      </c>
      <c r="R59" s="14">
        <f t="shared" si="12"/>
        <v>5.9790209790209783</v>
      </c>
      <c r="S59" s="14">
        <f>VLOOKUP(A:A,[1]TDSheet!$A:$T,20,0)</f>
        <v>34.6</v>
      </c>
      <c r="T59" s="14">
        <f>VLOOKUP(A:A,[1]TDSheet!$A:$O,15,0)</f>
        <v>20.399999999999999</v>
      </c>
      <c r="U59" s="14">
        <f>VLOOKUP(A:A,[3]TDSheet!$A:$D,4,0)</f>
        <v>29</v>
      </c>
      <c r="V59" s="14">
        <v>0</v>
      </c>
      <c r="W59" s="14"/>
      <c r="X59" s="14"/>
      <c r="Y59" s="14">
        <f t="shared" si="13"/>
        <v>140</v>
      </c>
      <c r="Z59" s="14" t="str">
        <f>VLOOKUP(A:A,[1]TDSheet!$A:$Z,26,0)</f>
        <v>яб</v>
      </c>
      <c r="AA59" s="14">
        <f>Y59/14</f>
        <v>10</v>
      </c>
      <c r="AB59" s="18">
        <f>VLOOKUP(A:A,[1]TDSheet!$A:$AB,28,0)</f>
        <v>0.3</v>
      </c>
      <c r="AC59" s="14">
        <f t="shared" si="14"/>
        <v>42</v>
      </c>
      <c r="AD59" s="14"/>
      <c r="AE59" s="14"/>
    </row>
    <row r="60" spans="1:31" s="1" customFormat="1" ht="11.1" customHeight="1" outlineLevel="1" x14ac:dyDescent="0.2">
      <c r="A60" s="7" t="s">
        <v>37</v>
      </c>
      <c r="B60" s="7" t="s">
        <v>9</v>
      </c>
      <c r="C60" s="8">
        <v>2488</v>
      </c>
      <c r="D60" s="8">
        <v>2774</v>
      </c>
      <c r="E60" s="8">
        <v>3278</v>
      </c>
      <c r="F60" s="8">
        <v>1879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3330</v>
      </c>
      <c r="J60" s="14">
        <f t="shared" si="9"/>
        <v>-52</v>
      </c>
      <c r="K60" s="14">
        <f>VLOOKUP(A:A,[1]TDSheet!$A:$P,16,0)</f>
        <v>720</v>
      </c>
      <c r="L60" s="14"/>
      <c r="M60" s="14"/>
      <c r="N60" s="14">
        <v>828</v>
      </c>
      <c r="O60" s="14">
        <f t="shared" si="10"/>
        <v>434.8</v>
      </c>
      <c r="P60" s="16">
        <v>1020</v>
      </c>
      <c r="Q60" s="17">
        <f t="shared" si="11"/>
        <v>8.3233670653173863</v>
      </c>
      <c r="R60" s="14">
        <f t="shared" si="12"/>
        <v>4.3215271389144432</v>
      </c>
      <c r="S60" s="14">
        <f>VLOOKUP(A:A,[1]TDSheet!$A:$T,20,0)</f>
        <v>445</v>
      </c>
      <c r="T60" s="14">
        <f>VLOOKUP(A:A,[1]TDSheet!$A:$O,15,0)</f>
        <v>385.6</v>
      </c>
      <c r="U60" s="14">
        <f>VLOOKUP(A:A,[3]TDSheet!$A:$D,4,0)</f>
        <v>566</v>
      </c>
      <c r="V60" s="14">
        <f>VLOOKUP(A:A,[4]TDSheet!$A:$D,4,0)</f>
        <v>1104</v>
      </c>
      <c r="W60" s="14"/>
      <c r="X60" s="14"/>
      <c r="Y60" s="14">
        <f t="shared" si="13"/>
        <v>1848</v>
      </c>
      <c r="Z60" s="14">
        <f>VLOOKUP(A:A,[1]TDSheet!$A:$Z,26,0)</f>
        <v>0</v>
      </c>
      <c r="AA60" s="14">
        <f>Y60/12</f>
        <v>154</v>
      </c>
      <c r="AB60" s="18">
        <f>VLOOKUP(A:A,[1]TDSheet!$A:$AB,28,0)</f>
        <v>0.25</v>
      </c>
      <c r="AC60" s="14">
        <f t="shared" si="14"/>
        <v>462</v>
      </c>
      <c r="AD60" s="14"/>
      <c r="AE60" s="14"/>
    </row>
    <row r="61" spans="1:31" s="1" customFormat="1" ht="11.1" customHeight="1" outlineLevel="1" x14ac:dyDescent="0.2">
      <c r="A61" s="7" t="s">
        <v>38</v>
      </c>
      <c r="B61" s="7" t="s">
        <v>9</v>
      </c>
      <c r="C61" s="8">
        <v>2697</v>
      </c>
      <c r="D61" s="8">
        <v>3029</v>
      </c>
      <c r="E61" s="8">
        <v>3257</v>
      </c>
      <c r="F61" s="8">
        <v>2338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3350</v>
      </c>
      <c r="J61" s="14">
        <f t="shared" si="9"/>
        <v>-93</v>
      </c>
      <c r="K61" s="14">
        <f>VLOOKUP(A:A,[1]TDSheet!$A:$P,16,0)</f>
        <v>960</v>
      </c>
      <c r="L61" s="14"/>
      <c r="M61" s="14"/>
      <c r="N61" s="14">
        <v>1620</v>
      </c>
      <c r="O61" s="14">
        <f t="shared" si="10"/>
        <v>409</v>
      </c>
      <c r="P61" s="16">
        <v>240</v>
      </c>
      <c r="Q61" s="17">
        <f t="shared" si="11"/>
        <v>8.6503667481662596</v>
      </c>
      <c r="R61" s="14">
        <f t="shared" si="12"/>
        <v>5.7163814180929098</v>
      </c>
      <c r="S61" s="14">
        <f>VLOOKUP(A:A,[1]TDSheet!$A:$T,20,0)</f>
        <v>541.4</v>
      </c>
      <c r="T61" s="14">
        <f>VLOOKUP(A:A,[1]TDSheet!$A:$O,15,0)</f>
        <v>437.8</v>
      </c>
      <c r="U61" s="14">
        <f>VLOOKUP(A:A,[3]TDSheet!$A:$D,4,0)</f>
        <v>537</v>
      </c>
      <c r="V61" s="14">
        <f>VLOOKUP(A:A,[4]TDSheet!$A:$D,4,0)</f>
        <v>1212</v>
      </c>
      <c r="W61" s="14"/>
      <c r="X61" s="14"/>
      <c r="Y61" s="14">
        <f t="shared" si="13"/>
        <v>1860</v>
      </c>
      <c r="Z61" s="14">
        <f>VLOOKUP(A:A,[1]TDSheet!$A:$Z,26,0)</f>
        <v>0</v>
      </c>
      <c r="AA61" s="14">
        <f>Y61/12</f>
        <v>155</v>
      </c>
      <c r="AB61" s="18">
        <f>VLOOKUP(A:A,[1]TDSheet!$A:$AB,28,0)</f>
        <v>0.25</v>
      </c>
      <c r="AC61" s="14">
        <f t="shared" si="14"/>
        <v>465</v>
      </c>
      <c r="AD61" s="14"/>
      <c r="AE61" s="14"/>
    </row>
    <row r="62" spans="1:31" s="1" customFormat="1" ht="11.1" customHeight="1" outlineLevel="1" x14ac:dyDescent="0.2">
      <c r="A62" s="7" t="s">
        <v>66</v>
      </c>
      <c r="B62" s="7" t="s">
        <v>8</v>
      </c>
      <c r="C62" s="8">
        <v>4.4000000000000004</v>
      </c>
      <c r="D62" s="8"/>
      <c r="E62" s="8">
        <v>0</v>
      </c>
      <c r="F62" s="8">
        <v>4.4000000000000004</v>
      </c>
      <c r="G62" s="1" t="str">
        <f>VLOOKUP(A:A,[1]TDSheet!$A:$G,7,0)</f>
        <v>выв</v>
      </c>
      <c r="H62" s="1" t="e">
        <f>VLOOKUP(A:A,[1]TDSheet!$A:$H,8,0)</f>
        <v>#N/A</v>
      </c>
      <c r="I62" s="14">
        <v>0</v>
      </c>
      <c r="J62" s="14">
        <f t="shared" si="9"/>
        <v>0</v>
      </c>
      <c r="K62" s="14">
        <f>VLOOKUP(A:A,[1]TDSheet!$A:$P,16,0)</f>
        <v>0</v>
      </c>
      <c r="L62" s="14"/>
      <c r="M62" s="14"/>
      <c r="N62" s="14"/>
      <c r="O62" s="14">
        <f t="shared" si="10"/>
        <v>0</v>
      </c>
      <c r="P62" s="16"/>
      <c r="Q62" s="17" t="e">
        <f t="shared" si="11"/>
        <v>#DIV/0!</v>
      </c>
      <c r="R62" s="14" t="e">
        <f t="shared" si="12"/>
        <v>#DIV/0!</v>
      </c>
      <c r="S62" s="14">
        <f>VLOOKUP(A:A,[1]TDSheet!$A:$T,20,0)</f>
        <v>0</v>
      </c>
      <c r="T62" s="14">
        <f>VLOOKUP(A:A,[1]TDSheet!$A:$O,15,0)</f>
        <v>0</v>
      </c>
      <c r="U62" s="14">
        <v>0</v>
      </c>
      <c r="V62" s="14">
        <v>0</v>
      </c>
      <c r="W62" s="14"/>
      <c r="X62" s="14"/>
      <c r="Y62" s="14">
        <f t="shared" si="13"/>
        <v>0</v>
      </c>
      <c r="Z62" s="14" t="e">
        <f>VLOOKUP(A:A,[1]TDSheet!$A:$Z,26,0)</f>
        <v>#N/A</v>
      </c>
      <c r="AA62" s="14">
        <f>Y62/2.7</f>
        <v>0</v>
      </c>
      <c r="AB62" s="18">
        <f>VLOOKUP(A:A,[1]TDSheet!$A:$AB,28,0)</f>
        <v>0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39</v>
      </c>
      <c r="B63" s="7" t="s">
        <v>8</v>
      </c>
      <c r="C63" s="8">
        <v>600</v>
      </c>
      <c r="D63" s="8">
        <v>265</v>
      </c>
      <c r="E63" s="8">
        <v>480</v>
      </c>
      <c r="F63" s="8">
        <v>380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485.00099999999998</v>
      </c>
      <c r="J63" s="14">
        <f t="shared" si="9"/>
        <v>-5.0009999999999764</v>
      </c>
      <c r="K63" s="14">
        <f>VLOOKUP(A:A,[1]TDSheet!$A:$P,16,0)</f>
        <v>200</v>
      </c>
      <c r="L63" s="14"/>
      <c r="M63" s="14"/>
      <c r="N63" s="14"/>
      <c r="O63" s="14">
        <f t="shared" si="10"/>
        <v>96</v>
      </c>
      <c r="P63" s="16">
        <v>200</v>
      </c>
      <c r="Q63" s="17">
        <f t="shared" si="11"/>
        <v>8.125</v>
      </c>
      <c r="R63" s="14">
        <f t="shared" si="12"/>
        <v>3.9583333333333335</v>
      </c>
      <c r="S63" s="14">
        <f>VLOOKUP(A:A,[1]TDSheet!$A:$T,20,0)</f>
        <v>97</v>
      </c>
      <c r="T63" s="14">
        <f>VLOOKUP(A:A,[1]TDSheet!$A:$O,15,0)</f>
        <v>87</v>
      </c>
      <c r="U63" s="14">
        <f>VLOOKUP(A:A,[3]TDSheet!$A:$D,4,0)</f>
        <v>115</v>
      </c>
      <c r="V63" s="14">
        <v>0</v>
      </c>
      <c r="W63" s="14"/>
      <c r="X63" s="14"/>
      <c r="Y63" s="14">
        <f t="shared" si="13"/>
        <v>200</v>
      </c>
      <c r="Z63" s="14" t="e">
        <f>VLOOKUP(A:A,[1]TDSheet!$A:$Z,26,0)</f>
        <v>#N/A</v>
      </c>
      <c r="AA63" s="14">
        <f>Y63/5</f>
        <v>40</v>
      </c>
      <c r="AB63" s="18">
        <f>VLOOKUP(A:A,[1]TDSheet!$A:$AB,28,0)</f>
        <v>1</v>
      </c>
      <c r="AC63" s="14">
        <f t="shared" si="14"/>
        <v>200</v>
      </c>
      <c r="AD63" s="14"/>
      <c r="AE6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2024-03-06T10:23:03Z</dcterms:modified>
</cp:coreProperties>
</file>