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585" windowHeight="119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30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6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60" min="16" max="16"/>
    <col width="6.140625" customWidth="1" style="36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60" min="22" max="22"/>
    <col width="11" customWidth="1" style="360" min="23" max="23"/>
    <col width="10" customWidth="1" style="360" min="24" max="24"/>
    <col width="11.5703125" customWidth="1" style="360" min="25" max="25"/>
    <col width="10.42578125" customWidth="1" style="36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60" min="30" max="30"/>
    <col width="9.140625" customWidth="1" style="360" min="31" max="16384"/>
  </cols>
  <sheetData>
    <row r="1" ht="45" customFormat="1" customHeight="1" s="693">
      <c r="A1" s="48" t="n"/>
      <c r="B1" s="48" t="n"/>
      <c r="C1" s="48" t="n"/>
      <c r="D1" s="712" t="inlineStr">
        <is>
          <t xml:space="preserve">  БЛАНК ЗАКАЗА </t>
        </is>
      </c>
      <c r="G1" s="14" t="inlineStr">
        <is>
          <t>КИ</t>
        </is>
      </c>
      <c r="H1" s="712" t="inlineStr">
        <is>
          <t>на отгрузку продукции с ООО Трейд-Сервис с</t>
        </is>
      </c>
      <c r="P1" s="713" t="inlineStr">
        <is>
          <t>04.03.2024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93">
      <c r="A2" s="34" t="inlineStr">
        <is>
          <t>бланк создан</t>
        </is>
      </c>
      <c r="B2" s="35" t="inlineStr">
        <is>
          <t>29.02.2024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0" t="n"/>
      <c r="P2" s="360" t="n"/>
      <c r="Q2" s="360" t="n"/>
      <c r="R2" s="360" t="n"/>
      <c r="S2" s="360" t="n"/>
      <c r="T2" s="360" t="n"/>
      <c r="U2" s="36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60" t="n"/>
      <c r="O3" s="360" t="n"/>
      <c r="P3" s="360" t="n"/>
      <c r="Q3" s="360" t="n"/>
      <c r="R3" s="360" t="n"/>
      <c r="S3" s="360" t="n"/>
      <c r="T3" s="360" t="n"/>
      <c r="U3" s="36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93">
      <c r="A5" s="694" t="inlineStr">
        <is>
          <t xml:space="preserve">Ваш контактный телефон и имя: </t>
        </is>
      </c>
      <c r="B5" s="722" t="n"/>
      <c r="C5" s="723" t="n"/>
      <c r="D5" s="716" t="n"/>
      <c r="E5" s="724" t="n"/>
      <c r="F5" s="717" t="inlineStr">
        <is>
          <t>Комментарий к заказу:</t>
        </is>
      </c>
      <c r="G5" s="723" t="n"/>
      <c r="H5" s="716" t="n"/>
      <c r="I5" s="725" t="n"/>
      <c r="J5" s="725" t="n"/>
      <c r="K5" s="725" t="n"/>
      <c r="L5" s="724" t="n"/>
      <c r="N5" s="29" t="inlineStr">
        <is>
          <t>Дата загрузки</t>
        </is>
      </c>
      <c r="O5" s="726" t="n">
        <v>45354</v>
      </c>
      <c r="P5" s="727" t="n"/>
      <c r="R5" s="719" t="inlineStr">
        <is>
          <t>Способ доставки (доставка/самовывоз)</t>
        </is>
      </c>
      <c r="S5" s="728" t="n"/>
      <c r="T5" s="729" t="inlineStr">
        <is>
          <t>Самовывоз</t>
        </is>
      </c>
      <c r="U5" s="727" t="n"/>
      <c r="Z5" s="60" t="n"/>
      <c r="AA5" s="60" t="n"/>
      <c r="AB5" s="60" t="n"/>
    </row>
    <row r="6" ht="24" customFormat="1" customHeight="1" s="693">
      <c r="A6" s="694" t="inlineStr">
        <is>
          <t>Адрес доставки:</t>
        </is>
      </c>
      <c r="B6" s="722" t="n"/>
      <c r="C6" s="723" t="n"/>
      <c r="D6" s="695" t="inlineStr">
        <is>
          <t>КСК ТРЕЙД, ООО, Крым Респ, Симферополь г, Генерала Васильева ул, д. 44В, литера Ж, пом 5,</t>
        </is>
      </c>
      <c r="E6" s="730" t="n"/>
      <c r="F6" s="730" t="n"/>
      <c r="G6" s="730" t="n"/>
      <c r="H6" s="730" t="n"/>
      <c r="I6" s="730" t="n"/>
      <c r="J6" s="730" t="n"/>
      <c r="K6" s="730" t="n"/>
      <c r="L6" s="727" t="n"/>
      <c r="N6" s="29" t="inlineStr">
        <is>
          <t>День недели</t>
        </is>
      </c>
      <c r="O6" s="696">
        <f>IF(O5=0," ",CHOOSE(WEEKDAY(O5,2),"Понедельник","Вторник","Среда","Четверг","Пятница","Суббота","Воскресенье"))</f>
        <v/>
      </c>
      <c r="P6" s="731" t="n"/>
      <c r="R6" s="698" t="inlineStr">
        <is>
          <t>Наименование клиента</t>
        </is>
      </c>
      <c r="S6" s="728" t="n"/>
      <c r="T6" s="732" t="inlineStr">
        <is>
          <t>ОБЩЕСТВО С ОГРАНИЧЕННОЙ ОТВЕТСТВЕННОСТЬЮ "КСК ТРЕЙД"</t>
        </is>
      </c>
      <c r="U6" s="733" t="n"/>
      <c r="Z6" s="60" t="n"/>
      <c r="AA6" s="60" t="n"/>
      <c r="AB6" s="60" t="n"/>
    </row>
    <row r="7" hidden="1" ht="21.75" customFormat="1" customHeight="1" s="693">
      <c r="A7" s="65" t="n"/>
      <c r="B7" s="65" t="n"/>
      <c r="C7" s="65" t="n"/>
      <c r="D7" s="734">
        <f>IFERROR(VLOOKUP(DeliveryAddress,Table,3,0),1)</f>
        <v/>
      </c>
      <c r="E7" s="735" t="n"/>
      <c r="F7" s="735" t="n"/>
      <c r="G7" s="735" t="n"/>
      <c r="H7" s="735" t="n"/>
      <c r="I7" s="735" t="n"/>
      <c r="J7" s="735" t="n"/>
      <c r="K7" s="735" t="n"/>
      <c r="L7" s="736" t="n"/>
      <c r="N7" s="29" t="n"/>
      <c r="O7" s="49" t="n"/>
      <c r="P7" s="49" t="n"/>
      <c r="R7" s="360" t="n"/>
      <c r="S7" s="728" t="n"/>
      <c r="T7" s="737" t="n"/>
      <c r="U7" s="738" t="n"/>
      <c r="Z7" s="60" t="n"/>
      <c r="AA7" s="60" t="n"/>
      <c r="AB7" s="60" t="n"/>
    </row>
    <row r="8" ht="25.5" customFormat="1" customHeight="1" s="693">
      <c r="A8" s="708" t="inlineStr">
        <is>
          <t>Адрес сдачи груза:</t>
        </is>
      </c>
      <c r="B8" s="739" t="n"/>
      <c r="C8" s="740" t="n"/>
      <c r="D8" s="709" t="n"/>
      <c r="E8" s="741" t="n"/>
      <c r="F8" s="741" t="n"/>
      <c r="G8" s="741" t="n"/>
      <c r="H8" s="741" t="n"/>
      <c r="I8" s="741" t="n"/>
      <c r="J8" s="741" t="n"/>
      <c r="K8" s="741" t="n"/>
      <c r="L8" s="742" t="n"/>
      <c r="N8" s="29" t="inlineStr">
        <is>
          <t>Время загрузки</t>
        </is>
      </c>
      <c r="O8" s="689" t="n">
        <v>0.3333333333333333</v>
      </c>
      <c r="P8" s="727" t="n"/>
      <c r="R8" s="360" t="n"/>
      <c r="S8" s="728" t="n"/>
      <c r="T8" s="737" t="n"/>
      <c r="U8" s="738" t="n"/>
      <c r="Z8" s="60" t="n"/>
      <c r="AA8" s="60" t="n"/>
      <c r="AB8" s="60" t="n"/>
    </row>
    <row r="9" ht="39.95" customFormat="1" customHeight="1" s="693">
      <c r="A9" s="6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0" t="n"/>
      <c r="C9" s="360" t="n"/>
      <c r="D9" s="686" t="inlineStr"/>
      <c r="E9" s="3" t="n"/>
      <c r="F9" s="6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0" t="n"/>
      <c r="H9" s="7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26" t="n"/>
      <c r="P9" s="727" t="n"/>
      <c r="R9" s="360" t="n"/>
      <c r="S9" s="728" t="n"/>
      <c r="T9" s="743" t="n"/>
      <c r="U9" s="74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93">
      <c r="A10" s="6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0" t="n"/>
      <c r="C10" s="360" t="n"/>
      <c r="D10" s="686" t="n"/>
      <c r="E10" s="3" t="n"/>
      <c r="F10" s="6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0" t="n"/>
      <c r="H10" s="688">
        <f>IFERROR(VLOOKUP($D$10,Proxy,2,FALSE),"")</f>
        <v/>
      </c>
      <c r="I10" s="360" t="n"/>
      <c r="J10" s="360" t="n"/>
      <c r="K10" s="360" t="n"/>
      <c r="L10" s="360" t="n"/>
      <c r="N10" s="31" t="inlineStr">
        <is>
          <t>Время доставки</t>
        </is>
      </c>
      <c r="O10" s="689" t="n"/>
      <c r="P10" s="727" t="n"/>
      <c r="S10" s="29" t="inlineStr">
        <is>
          <t>КОД Аксапты Клиента</t>
        </is>
      </c>
      <c r="T10" s="745" t="inlineStr">
        <is>
          <t>590943</t>
        </is>
      </c>
      <c r="U10" s="73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89" t="n"/>
      <c r="P11" s="727" t="n"/>
      <c r="S11" s="29" t="inlineStr">
        <is>
          <t>Тип заказа</t>
        </is>
      </c>
      <c r="T11" s="677" t="inlineStr">
        <is>
          <t>Основной заказ</t>
        </is>
      </c>
      <c r="U11" s="74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93">
      <c r="A12" s="676" t="inlineStr">
        <is>
          <t>Телефоны для заказов: 8(919)002-63-01  E-mail: kolbasa@abiproduct.ru  Телефон сотрудников склада: 8 (910) 775-52-91</t>
        </is>
      </c>
      <c r="B12" s="722" t="n"/>
      <c r="C12" s="722" t="n"/>
      <c r="D12" s="722" t="n"/>
      <c r="E12" s="722" t="n"/>
      <c r="F12" s="722" t="n"/>
      <c r="G12" s="722" t="n"/>
      <c r="H12" s="722" t="n"/>
      <c r="I12" s="722" t="n"/>
      <c r="J12" s="722" t="n"/>
      <c r="K12" s="722" t="n"/>
      <c r="L12" s="723" t="n"/>
      <c r="N12" s="29" t="inlineStr">
        <is>
          <t>Время доставки 3 машины</t>
        </is>
      </c>
      <c r="O12" s="692" t="n"/>
      <c r="P12" s="736" t="n"/>
      <c r="Q12" s="28" t="n"/>
      <c r="S12" s="29" t="inlineStr"/>
      <c r="T12" s="693" t="n"/>
      <c r="U12" s="360" t="n"/>
      <c r="Z12" s="60" t="n"/>
      <c r="AA12" s="60" t="n"/>
      <c r="AB12" s="60" t="n"/>
    </row>
    <row r="13" ht="23.25" customFormat="1" customHeight="1" s="693">
      <c r="A13" s="676" t="inlineStr">
        <is>
          <t>График приема заказов: Заказы принимаются за ДВА дня до отгрузки Пн-Пт: с 9:00 до 14:00, Суб., Вс. - до 12:00</t>
        </is>
      </c>
      <c r="B13" s="722" t="n"/>
      <c r="C13" s="722" t="n"/>
      <c r="D13" s="722" t="n"/>
      <c r="E13" s="722" t="n"/>
      <c r="F13" s="722" t="n"/>
      <c r="G13" s="722" t="n"/>
      <c r="H13" s="722" t="n"/>
      <c r="I13" s="722" t="n"/>
      <c r="J13" s="722" t="n"/>
      <c r="K13" s="722" t="n"/>
      <c r="L13" s="723" t="n"/>
      <c r="M13" s="31" t="n"/>
      <c r="N13" s="31" t="inlineStr">
        <is>
          <t>Время доставки 4 машины</t>
        </is>
      </c>
      <c r="O13" s="677" t="n"/>
      <c r="P13" s="74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93">
      <c r="A14" s="676" t="inlineStr">
        <is>
          <t>Телефон менеджера по логистике: 8 (919) 012-30-55 - по вопросам доставки продукции</t>
        </is>
      </c>
      <c r="B14" s="722" t="n"/>
      <c r="C14" s="722" t="n"/>
      <c r="D14" s="722" t="n"/>
      <c r="E14" s="722" t="n"/>
      <c r="F14" s="722" t="n"/>
      <c r="G14" s="722" t="n"/>
      <c r="H14" s="722" t="n"/>
      <c r="I14" s="722" t="n"/>
      <c r="J14" s="722" t="n"/>
      <c r="K14" s="722" t="n"/>
      <c r="L14" s="72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93">
      <c r="A15" s="678" t="inlineStr">
        <is>
          <t>Телефон по работе с претензиями/жалобами (WhatSapp): 8 (980) 757-69-93       E-mail: Claims@abiproduct.ru</t>
        </is>
      </c>
      <c r="B15" s="722" t="n"/>
      <c r="C15" s="722" t="n"/>
      <c r="D15" s="722" t="n"/>
      <c r="E15" s="722" t="n"/>
      <c r="F15" s="722" t="n"/>
      <c r="G15" s="722" t="n"/>
      <c r="H15" s="722" t="n"/>
      <c r="I15" s="722" t="n"/>
      <c r="J15" s="722" t="n"/>
      <c r="K15" s="722" t="n"/>
      <c r="L15" s="723" t="n"/>
      <c r="N15" s="680" t="inlineStr">
        <is>
          <t>Кликните на продукт, чтобы просмотреть изображение</t>
        </is>
      </c>
      <c r="V15" s="693" t="n"/>
      <c r="W15" s="693" t="n"/>
      <c r="X15" s="693" t="n"/>
      <c r="Y15" s="69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47" t="n"/>
      <c r="O16" s="747" t="n"/>
      <c r="P16" s="747" t="n"/>
      <c r="Q16" s="747" t="n"/>
      <c r="R16" s="74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4" t="inlineStr">
        <is>
          <t>Код единицы продаж</t>
        </is>
      </c>
      <c r="B17" s="664" t="inlineStr">
        <is>
          <t>Код продукта</t>
        </is>
      </c>
      <c r="C17" s="682" t="inlineStr">
        <is>
          <t>Номер варианта</t>
        </is>
      </c>
      <c r="D17" s="664" t="inlineStr">
        <is>
          <t xml:space="preserve">Штрих-код </t>
        </is>
      </c>
      <c r="E17" s="748" t="n"/>
      <c r="F17" s="664" t="inlineStr">
        <is>
          <t>Вес нетто штуки, кг</t>
        </is>
      </c>
      <c r="G17" s="664" t="inlineStr">
        <is>
          <t>Кол-во штук в коробе, шт</t>
        </is>
      </c>
      <c r="H17" s="664" t="inlineStr">
        <is>
          <t>Вес нетто короба, кг</t>
        </is>
      </c>
      <c r="I17" s="664" t="inlineStr">
        <is>
          <t>Вес брутто короба, кг</t>
        </is>
      </c>
      <c r="J17" s="664" t="inlineStr">
        <is>
          <t>Кол-во кор. на паллте, шт</t>
        </is>
      </c>
      <c r="K17" s="664" t="inlineStr">
        <is>
          <t>Коробок в слое</t>
        </is>
      </c>
      <c r="L17" s="664" t="inlineStr">
        <is>
          <t>Завод</t>
        </is>
      </c>
      <c r="M17" s="664" t="inlineStr">
        <is>
          <t>Срок годности, сут.</t>
        </is>
      </c>
      <c r="N17" s="664" t="inlineStr">
        <is>
          <t>Наименование</t>
        </is>
      </c>
      <c r="O17" s="749" t="n"/>
      <c r="P17" s="749" t="n"/>
      <c r="Q17" s="749" t="n"/>
      <c r="R17" s="748" t="n"/>
      <c r="S17" s="681" t="inlineStr">
        <is>
          <t>Доступно к отгрузке</t>
        </is>
      </c>
      <c r="T17" s="723" t="n"/>
      <c r="U17" s="664" t="inlineStr">
        <is>
          <t>Ед. изм.</t>
        </is>
      </c>
      <c r="V17" s="664" t="inlineStr">
        <is>
          <t>Заказ</t>
        </is>
      </c>
      <c r="W17" s="665" t="inlineStr">
        <is>
          <t>Заказ с округлением до короба</t>
        </is>
      </c>
      <c r="X17" s="664" t="inlineStr">
        <is>
          <t>Объём заказа, м3</t>
        </is>
      </c>
      <c r="Y17" s="667" t="inlineStr">
        <is>
          <t>Примечание по продуктку</t>
        </is>
      </c>
      <c r="Z17" s="667" t="inlineStr">
        <is>
          <t>Признак "НОВИНКА"</t>
        </is>
      </c>
      <c r="AA17" s="667" t="inlineStr">
        <is>
          <t>Для формул</t>
        </is>
      </c>
      <c r="AB17" s="750" t="n"/>
      <c r="AC17" s="751" t="n"/>
      <c r="AD17" s="674" t="n"/>
      <c r="BA17" s="675" t="inlineStr">
        <is>
          <t>Вид продукции</t>
        </is>
      </c>
    </row>
    <row r="18" ht="14.25" customHeight="1">
      <c r="A18" s="752" t="n"/>
      <c r="B18" s="752" t="n"/>
      <c r="C18" s="752" t="n"/>
      <c r="D18" s="753" t="n"/>
      <c r="E18" s="754" t="n"/>
      <c r="F18" s="752" t="n"/>
      <c r="G18" s="752" t="n"/>
      <c r="H18" s="752" t="n"/>
      <c r="I18" s="752" t="n"/>
      <c r="J18" s="752" t="n"/>
      <c r="K18" s="752" t="n"/>
      <c r="L18" s="752" t="n"/>
      <c r="M18" s="752" t="n"/>
      <c r="N18" s="753" t="n"/>
      <c r="O18" s="755" t="n"/>
      <c r="P18" s="755" t="n"/>
      <c r="Q18" s="755" t="n"/>
      <c r="R18" s="754" t="n"/>
      <c r="S18" s="681" t="inlineStr">
        <is>
          <t>начиная с</t>
        </is>
      </c>
      <c r="T18" s="681" t="inlineStr">
        <is>
          <t>до</t>
        </is>
      </c>
      <c r="U18" s="752" t="n"/>
      <c r="V18" s="752" t="n"/>
      <c r="W18" s="756" t="n"/>
      <c r="X18" s="752" t="n"/>
      <c r="Y18" s="757" t="n"/>
      <c r="Z18" s="757" t="n"/>
      <c r="AA18" s="758" t="n"/>
      <c r="AB18" s="759" t="n"/>
      <c r="AC18" s="760" t="n"/>
      <c r="AD18" s="761" t="n"/>
      <c r="BA18" s="360" t="n"/>
    </row>
    <row r="19" ht="27.75" customHeight="1">
      <c r="A19" s="391" t="inlineStr">
        <is>
          <t>Ядрена копоть</t>
        </is>
      </c>
      <c r="B19" s="762" t="n"/>
      <c r="C19" s="762" t="n"/>
      <c r="D19" s="762" t="n"/>
      <c r="E19" s="762" t="n"/>
      <c r="F19" s="762" t="n"/>
      <c r="G19" s="762" t="n"/>
      <c r="H19" s="762" t="n"/>
      <c r="I19" s="762" t="n"/>
      <c r="J19" s="762" t="n"/>
      <c r="K19" s="762" t="n"/>
      <c r="L19" s="762" t="n"/>
      <c r="M19" s="762" t="n"/>
      <c r="N19" s="762" t="n"/>
      <c r="O19" s="762" t="n"/>
      <c r="P19" s="762" t="n"/>
      <c r="Q19" s="762" t="n"/>
      <c r="R19" s="762" t="n"/>
      <c r="S19" s="762" t="n"/>
      <c r="T19" s="762" t="n"/>
      <c r="U19" s="762" t="n"/>
      <c r="V19" s="762" t="n"/>
      <c r="W19" s="762" t="n"/>
      <c r="X19" s="762" t="n"/>
      <c r="Y19" s="55" t="n"/>
      <c r="Z19" s="55" t="n"/>
    </row>
    <row r="20" ht="16.5" customHeight="1">
      <c r="A20" s="392" t="inlineStr">
        <is>
          <t>Ядрена копоть</t>
        </is>
      </c>
      <c r="B20" s="360" t="n"/>
      <c r="C20" s="360" t="n"/>
      <c r="D20" s="360" t="n"/>
      <c r="E20" s="360" t="n"/>
      <c r="F20" s="360" t="n"/>
      <c r="G20" s="360" t="n"/>
      <c r="H20" s="360" t="n"/>
      <c r="I20" s="360" t="n"/>
      <c r="J20" s="360" t="n"/>
      <c r="K20" s="360" t="n"/>
      <c r="L20" s="360" t="n"/>
      <c r="M20" s="360" t="n"/>
      <c r="N20" s="360" t="n"/>
      <c r="O20" s="360" t="n"/>
      <c r="P20" s="360" t="n"/>
      <c r="Q20" s="360" t="n"/>
      <c r="R20" s="360" t="n"/>
      <c r="S20" s="360" t="n"/>
      <c r="T20" s="360" t="n"/>
      <c r="U20" s="360" t="n"/>
      <c r="V20" s="360" t="n"/>
      <c r="W20" s="360" t="n"/>
      <c r="X20" s="360" t="n"/>
      <c r="Y20" s="392" t="n"/>
      <c r="Z20" s="392" t="n"/>
    </row>
    <row r="21" ht="14.25" customHeight="1">
      <c r="A21" s="377" t="inlineStr">
        <is>
          <t>Копченые колбасы</t>
        </is>
      </c>
      <c r="B21" s="360" t="n"/>
      <c r="C21" s="360" t="n"/>
      <c r="D21" s="360" t="n"/>
      <c r="E21" s="360" t="n"/>
      <c r="F21" s="360" t="n"/>
      <c r="G21" s="360" t="n"/>
      <c r="H21" s="360" t="n"/>
      <c r="I21" s="360" t="n"/>
      <c r="J21" s="360" t="n"/>
      <c r="K21" s="360" t="n"/>
      <c r="L21" s="360" t="n"/>
      <c r="M21" s="360" t="n"/>
      <c r="N21" s="360" t="n"/>
      <c r="O21" s="360" t="n"/>
      <c r="P21" s="360" t="n"/>
      <c r="Q21" s="360" t="n"/>
      <c r="R21" s="360" t="n"/>
      <c r="S21" s="360" t="n"/>
      <c r="T21" s="360" t="n"/>
      <c r="U21" s="360" t="n"/>
      <c r="V21" s="360" t="n"/>
      <c r="W21" s="360" t="n"/>
      <c r="X21" s="360" t="n"/>
      <c r="Y21" s="377" t="n"/>
      <c r="Z21" s="37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3" t="n">
        <v>4607091389258</v>
      </c>
      <c r="E22" s="731" t="n"/>
      <c r="F22" s="763" t="n">
        <v>0.3</v>
      </c>
      <c r="G22" s="38" t="n">
        <v>6</v>
      </c>
      <c r="H22" s="763" t="n">
        <v>1.8</v>
      </c>
      <c r="I22" s="76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5" t="n"/>
      <c r="P22" s="765" t="n"/>
      <c r="Q22" s="765" t="n"/>
      <c r="R22" s="731" t="n"/>
      <c r="S22" s="40" t="inlineStr"/>
      <c r="T22" s="40" t="inlineStr"/>
      <c r="U22" s="41" t="inlineStr">
        <is>
          <t>кг</t>
        </is>
      </c>
      <c r="V22" s="766" t="n">
        <v>0</v>
      </c>
      <c r="W22" s="76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72" t="n"/>
      <c r="B23" s="360" t="n"/>
      <c r="C23" s="360" t="n"/>
      <c r="D23" s="360" t="n"/>
      <c r="E23" s="360" t="n"/>
      <c r="F23" s="360" t="n"/>
      <c r="G23" s="360" t="n"/>
      <c r="H23" s="360" t="n"/>
      <c r="I23" s="360" t="n"/>
      <c r="J23" s="360" t="n"/>
      <c r="K23" s="360" t="n"/>
      <c r="L23" s="360" t="n"/>
      <c r="M23" s="768" t="n"/>
      <c r="N23" s="769" t="inlineStr">
        <is>
          <t>Итого</t>
        </is>
      </c>
      <c r="O23" s="739" t="n"/>
      <c r="P23" s="739" t="n"/>
      <c r="Q23" s="739" t="n"/>
      <c r="R23" s="739" t="n"/>
      <c r="S23" s="739" t="n"/>
      <c r="T23" s="740" t="n"/>
      <c r="U23" s="43" t="inlineStr">
        <is>
          <t>кор</t>
        </is>
      </c>
      <c r="V23" s="770">
        <f>IFERROR(V22/H22,"0")</f>
        <v/>
      </c>
      <c r="W23" s="770">
        <f>IFERROR(W22/H22,"0")</f>
        <v/>
      </c>
      <c r="X23" s="770">
        <f>IFERROR(IF(X22="",0,X22),"0")</f>
        <v/>
      </c>
      <c r="Y23" s="771" t="n"/>
      <c r="Z23" s="771" t="n"/>
    </row>
    <row r="24">
      <c r="A24" s="360" t="n"/>
      <c r="B24" s="360" t="n"/>
      <c r="C24" s="360" t="n"/>
      <c r="D24" s="360" t="n"/>
      <c r="E24" s="360" t="n"/>
      <c r="F24" s="360" t="n"/>
      <c r="G24" s="360" t="n"/>
      <c r="H24" s="360" t="n"/>
      <c r="I24" s="360" t="n"/>
      <c r="J24" s="360" t="n"/>
      <c r="K24" s="360" t="n"/>
      <c r="L24" s="360" t="n"/>
      <c r="M24" s="768" t="n"/>
      <c r="N24" s="769" t="inlineStr">
        <is>
          <t>Итого</t>
        </is>
      </c>
      <c r="O24" s="739" t="n"/>
      <c r="P24" s="739" t="n"/>
      <c r="Q24" s="739" t="n"/>
      <c r="R24" s="739" t="n"/>
      <c r="S24" s="739" t="n"/>
      <c r="T24" s="740" t="n"/>
      <c r="U24" s="43" t="inlineStr">
        <is>
          <t>кг</t>
        </is>
      </c>
      <c r="V24" s="770">
        <f>IFERROR(SUM(V22:V22),"0")</f>
        <v/>
      </c>
      <c r="W24" s="770">
        <f>IFERROR(SUM(W22:W22),"0")</f>
        <v/>
      </c>
      <c r="X24" s="43" t="n"/>
      <c r="Y24" s="771" t="n"/>
      <c r="Z24" s="771" t="n"/>
    </row>
    <row r="25" ht="14.25" customHeight="1">
      <c r="A25" s="377" t="inlineStr">
        <is>
          <t>Сосиски</t>
        </is>
      </c>
      <c r="B25" s="360" t="n"/>
      <c r="C25" s="360" t="n"/>
      <c r="D25" s="360" t="n"/>
      <c r="E25" s="360" t="n"/>
      <c r="F25" s="360" t="n"/>
      <c r="G25" s="360" t="n"/>
      <c r="H25" s="360" t="n"/>
      <c r="I25" s="360" t="n"/>
      <c r="J25" s="360" t="n"/>
      <c r="K25" s="360" t="n"/>
      <c r="L25" s="360" t="n"/>
      <c r="M25" s="360" t="n"/>
      <c r="N25" s="360" t="n"/>
      <c r="O25" s="360" t="n"/>
      <c r="P25" s="360" t="n"/>
      <c r="Q25" s="360" t="n"/>
      <c r="R25" s="360" t="n"/>
      <c r="S25" s="360" t="n"/>
      <c r="T25" s="360" t="n"/>
      <c r="U25" s="360" t="n"/>
      <c r="V25" s="360" t="n"/>
      <c r="W25" s="360" t="n"/>
      <c r="X25" s="360" t="n"/>
      <c r="Y25" s="377" t="n"/>
      <c r="Z25" s="37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3" t="n">
        <v>4607091383881</v>
      </c>
      <c r="E26" s="731" t="n"/>
      <c r="F26" s="763" t="n">
        <v>0.33</v>
      </c>
      <c r="G26" s="38" t="n">
        <v>6</v>
      </c>
      <c r="H26" s="763" t="n">
        <v>1.98</v>
      </c>
      <c r="I26" s="76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7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5" t="n"/>
      <c r="P26" s="765" t="n"/>
      <c r="Q26" s="765" t="n"/>
      <c r="R26" s="731" t="n"/>
      <c r="S26" s="40" t="inlineStr"/>
      <c r="T26" s="40" t="inlineStr"/>
      <c r="U26" s="41" t="inlineStr">
        <is>
          <t>кг</t>
        </is>
      </c>
      <c r="V26" s="766" t="n">
        <v>0</v>
      </c>
      <c r="W26" s="76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3" t="n">
        <v>4607091388237</v>
      </c>
      <c r="E27" s="731" t="n"/>
      <c r="F27" s="763" t="n">
        <v>0.42</v>
      </c>
      <c r="G27" s="38" t="n">
        <v>6</v>
      </c>
      <c r="H27" s="763" t="n">
        <v>2.52</v>
      </c>
      <c r="I27" s="76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73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5" t="n"/>
      <c r="P27" s="765" t="n"/>
      <c r="Q27" s="765" t="n"/>
      <c r="R27" s="731" t="n"/>
      <c r="S27" s="40" t="inlineStr"/>
      <c r="T27" s="40" t="inlineStr"/>
      <c r="U27" s="41" t="inlineStr">
        <is>
          <t>кг</t>
        </is>
      </c>
      <c r="V27" s="766" t="n">
        <v>0</v>
      </c>
      <c r="W27" s="76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3" t="n">
        <v>4607091383935</v>
      </c>
      <c r="E28" s="731" t="n"/>
      <c r="F28" s="763" t="n">
        <v>0.33</v>
      </c>
      <c r="G28" s="38" t="n">
        <v>6</v>
      </c>
      <c r="H28" s="763" t="n">
        <v>1.98</v>
      </c>
      <c r="I28" s="76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5" t="n"/>
      <c r="P28" s="765" t="n"/>
      <c r="Q28" s="765" t="n"/>
      <c r="R28" s="731" t="n"/>
      <c r="S28" s="40" t="inlineStr"/>
      <c r="T28" s="40" t="inlineStr"/>
      <c r="U28" s="41" t="inlineStr">
        <is>
          <t>кг</t>
        </is>
      </c>
      <c r="V28" s="766" t="n">
        <v>0</v>
      </c>
      <c r="W28" s="76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3" t="n">
        <v>4680115881853</v>
      </c>
      <c r="E29" s="731" t="n"/>
      <c r="F29" s="763" t="n">
        <v>0.33</v>
      </c>
      <c r="G29" s="38" t="n">
        <v>6</v>
      </c>
      <c r="H29" s="763" t="n">
        <v>1.98</v>
      </c>
      <c r="I29" s="76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5" t="n"/>
      <c r="P29" s="765" t="n"/>
      <c r="Q29" s="765" t="n"/>
      <c r="R29" s="731" t="n"/>
      <c r="S29" s="40" t="inlineStr"/>
      <c r="T29" s="40" t="inlineStr"/>
      <c r="U29" s="41" t="inlineStr">
        <is>
          <t>кг</t>
        </is>
      </c>
      <c r="V29" s="766" t="n">
        <v>0</v>
      </c>
      <c r="W29" s="76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3" t="n">
        <v>4607091383911</v>
      </c>
      <c r="E30" s="731" t="n"/>
      <c r="F30" s="763" t="n">
        <v>0.33</v>
      </c>
      <c r="G30" s="38" t="n">
        <v>6</v>
      </c>
      <c r="H30" s="763" t="n">
        <v>1.98</v>
      </c>
      <c r="I30" s="76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7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5" t="n"/>
      <c r="P30" s="765" t="n"/>
      <c r="Q30" s="765" t="n"/>
      <c r="R30" s="731" t="n"/>
      <c r="S30" s="40" t="inlineStr"/>
      <c r="T30" s="40" t="inlineStr"/>
      <c r="U30" s="41" t="inlineStr">
        <is>
          <t>кг</t>
        </is>
      </c>
      <c r="V30" s="766" t="n">
        <v>0</v>
      </c>
      <c r="W30" s="76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3" t="n">
        <v>4607091383911</v>
      </c>
      <c r="E31" s="731" t="n"/>
      <c r="F31" s="763" t="n">
        <v>0.33</v>
      </c>
      <c r="G31" s="38" t="n">
        <v>6</v>
      </c>
      <c r="H31" s="763" t="n">
        <v>1.98</v>
      </c>
      <c r="I31" s="76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77" t="inlineStr">
        <is>
          <t>«Сосиски с сыром» Фикс.вес 0,33 ц/о мгс ТМ «Ядрена копоть»</t>
        </is>
      </c>
      <c r="O31" s="765" t="n"/>
      <c r="P31" s="765" t="n"/>
      <c r="Q31" s="765" t="n"/>
      <c r="R31" s="731" t="n"/>
      <c r="S31" s="40" t="inlineStr"/>
      <c r="T31" s="40" t="inlineStr"/>
      <c r="U31" s="41" t="inlineStr">
        <is>
          <t>кг</t>
        </is>
      </c>
      <c r="V31" s="766" t="n">
        <v>0</v>
      </c>
      <c r="W31" s="76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3" t="n">
        <v>4607091388244</v>
      </c>
      <c r="E32" s="731" t="n"/>
      <c r="F32" s="763" t="n">
        <v>0.42</v>
      </c>
      <c r="G32" s="38" t="n">
        <v>6</v>
      </c>
      <c r="H32" s="763" t="n">
        <v>2.52</v>
      </c>
      <c r="I32" s="76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78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5" t="n"/>
      <c r="P32" s="765" t="n"/>
      <c r="Q32" s="765" t="n"/>
      <c r="R32" s="731" t="n"/>
      <c r="S32" s="40" t="inlineStr"/>
      <c r="T32" s="40" t="inlineStr"/>
      <c r="U32" s="41" t="inlineStr">
        <is>
          <t>кг</t>
        </is>
      </c>
      <c r="V32" s="766" t="n">
        <v>0</v>
      </c>
      <c r="W32" s="76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72" t="n"/>
      <c r="B33" s="360" t="n"/>
      <c r="C33" s="360" t="n"/>
      <c r="D33" s="360" t="n"/>
      <c r="E33" s="360" t="n"/>
      <c r="F33" s="360" t="n"/>
      <c r="G33" s="360" t="n"/>
      <c r="H33" s="360" t="n"/>
      <c r="I33" s="360" t="n"/>
      <c r="J33" s="360" t="n"/>
      <c r="K33" s="360" t="n"/>
      <c r="L33" s="360" t="n"/>
      <c r="M33" s="768" t="n"/>
      <c r="N33" s="769" t="inlineStr">
        <is>
          <t>Итого</t>
        </is>
      </c>
      <c r="O33" s="739" t="n"/>
      <c r="P33" s="739" t="n"/>
      <c r="Q33" s="739" t="n"/>
      <c r="R33" s="739" t="n"/>
      <c r="S33" s="739" t="n"/>
      <c r="T33" s="740" t="n"/>
      <c r="U33" s="43" t="inlineStr">
        <is>
          <t>кор</t>
        </is>
      </c>
      <c r="V33" s="770">
        <f>IFERROR(V26/H26,"0")+IFERROR(V27/H27,"0")+IFERROR(V28/H28,"0")+IFERROR(V29/H29,"0")+IFERROR(V30/H30,"0")+IFERROR(V31/H31,"0")+IFERROR(V32/H32,"0")</f>
        <v/>
      </c>
      <c r="W33" s="770">
        <f>IFERROR(W26/H26,"0")+IFERROR(W27/H27,"0")+IFERROR(W28/H28,"0")+IFERROR(W29/H29,"0")+IFERROR(W30/H30,"0")+IFERROR(W31/H31,"0")+IFERROR(W32/H32,"0")</f>
        <v/>
      </c>
      <c r="X33" s="770">
        <f>IFERROR(IF(X26="",0,X26),"0")+IFERROR(IF(X27="",0,X27),"0")+IFERROR(IF(X28="",0,X28),"0")+IFERROR(IF(X29="",0,X29),"0")+IFERROR(IF(X30="",0,X30),"0")+IFERROR(IF(X31="",0,X31),"0")+IFERROR(IF(X32="",0,X32),"0")</f>
        <v/>
      </c>
      <c r="Y33" s="771" t="n"/>
      <c r="Z33" s="771" t="n"/>
    </row>
    <row r="34">
      <c r="A34" s="360" t="n"/>
      <c r="B34" s="360" t="n"/>
      <c r="C34" s="360" t="n"/>
      <c r="D34" s="360" t="n"/>
      <c r="E34" s="360" t="n"/>
      <c r="F34" s="360" t="n"/>
      <c r="G34" s="360" t="n"/>
      <c r="H34" s="360" t="n"/>
      <c r="I34" s="360" t="n"/>
      <c r="J34" s="360" t="n"/>
      <c r="K34" s="360" t="n"/>
      <c r="L34" s="360" t="n"/>
      <c r="M34" s="768" t="n"/>
      <c r="N34" s="769" t="inlineStr">
        <is>
          <t>Итого</t>
        </is>
      </c>
      <c r="O34" s="739" t="n"/>
      <c r="P34" s="739" t="n"/>
      <c r="Q34" s="739" t="n"/>
      <c r="R34" s="739" t="n"/>
      <c r="S34" s="739" t="n"/>
      <c r="T34" s="740" t="n"/>
      <c r="U34" s="43" t="inlineStr">
        <is>
          <t>кг</t>
        </is>
      </c>
      <c r="V34" s="770">
        <f>IFERROR(SUM(V26:V32),"0")</f>
        <v/>
      </c>
      <c r="W34" s="770">
        <f>IFERROR(SUM(W26:W32),"0")</f>
        <v/>
      </c>
      <c r="X34" s="43" t="n"/>
      <c r="Y34" s="771" t="n"/>
      <c r="Z34" s="771" t="n"/>
    </row>
    <row r="35" ht="14.25" customHeight="1">
      <c r="A35" s="377" t="inlineStr">
        <is>
          <t>Сырокопченые колбасы</t>
        </is>
      </c>
      <c r="B35" s="360" t="n"/>
      <c r="C35" s="360" t="n"/>
      <c r="D35" s="360" t="n"/>
      <c r="E35" s="360" t="n"/>
      <c r="F35" s="360" t="n"/>
      <c r="G35" s="360" t="n"/>
      <c r="H35" s="360" t="n"/>
      <c r="I35" s="360" t="n"/>
      <c r="J35" s="360" t="n"/>
      <c r="K35" s="360" t="n"/>
      <c r="L35" s="360" t="n"/>
      <c r="M35" s="360" t="n"/>
      <c r="N35" s="360" t="n"/>
      <c r="O35" s="360" t="n"/>
      <c r="P35" s="360" t="n"/>
      <c r="Q35" s="360" t="n"/>
      <c r="R35" s="360" t="n"/>
      <c r="S35" s="360" t="n"/>
      <c r="T35" s="360" t="n"/>
      <c r="U35" s="360" t="n"/>
      <c r="V35" s="360" t="n"/>
      <c r="W35" s="360" t="n"/>
      <c r="X35" s="360" t="n"/>
      <c r="Y35" s="377" t="n"/>
      <c r="Z35" s="377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3" t="n">
        <v>4607091388503</v>
      </c>
      <c r="E36" s="731" t="n"/>
      <c r="F36" s="763" t="n">
        <v>0.05</v>
      </c>
      <c r="G36" s="38" t="n">
        <v>12</v>
      </c>
      <c r="H36" s="763" t="n">
        <v>0.6</v>
      </c>
      <c r="I36" s="76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7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5" t="n"/>
      <c r="P36" s="765" t="n"/>
      <c r="Q36" s="765" t="n"/>
      <c r="R36" s="731" t="n"/>
      <c r="S36" s="40" t="inlineStr"/>
      <c r="T36" s="40" t="inlineStr"/>
      <c r="U36" s="41" t="inlineStr">
        <is>
          <t>кг</t>
        </is>
      </c>
      <c r="V36" s="766" t="n">
        <v>0</v>
      </c>
      <c r="W36" s="76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72" t="n"/>
      <c r="B37" s="360" t="n"/>
      <c r="C37" s="360" t="n"/>
      <c r="D37" s="360" t="n"/>
      <c r="E37" s="360" t="n"/>
      <c r="F37" s="360" t="n"/>
      <c r="G37" s="360" t="n"/>
      <c r="H37" s="360" t="n"/>
      <c r="I37" s="360" t="n"/>
      <c r="J37" s="360" t="n"/>
      <c r="K37" s="360" t="n"/>
      <c r="L37" s="360" t="n"/>
      <c r="M37" s="768" t="n"/>
      <c r="N37" s="769" t="inlineStr">
        <is>
          <t>Итого</t>
        </is>
      </c>
      <c r="O37" s="739" t="n"/>
      <c r="P37" s="739" t="n"/>
      <c r="Q37" s="739" t="n"/>
      <c r="R37" s="739" t="n"/>
      <c r="S37" s="739" t="n"/>
      <c r="T37" s="740" t="n"/>
      <c r="U37" s="43" t="inlineStr">
        <is>
          <t>кор</t>
        </is>
      </c>
      <c r="V37" s="770">
        <f>IFERROR(V36/H36,"0")</f>
        <v/>
      </c>
      <c r="W37" s="770">
        <f>IFERROR(W36/H36,"0")</f>
        <v/>
      </c>
      <c r="X37" s="770">
        <f>IFERROR(IF(X36="",0,X36),"0")</f>
        <v/>
      </c>
      <c r="Y37" s="771" t="n"/>
      <c r="Z37" s="771" t="n"/>
    </row>
    <row r="38">
      <c r="A38" s="360" t="n"/>
      <c r="B38" s="360" t="n"/>
      <c r="C38" s="360" t="n"/>
      <c r="D38" s="360" t="n"/>
      <c r="E38" s="360" t="n"/>
      <c r="F38" s="360" t="n"/>
      <c r="G38" s="360" t="n"/>
      <c r="H38" s="360" t="n"/>
      <c r="I38" s="360" t="n"/>
      <c r="J38" s="360" t="n"/>
      <c r="K38" s="360" t="n"/>
      <c r="L38" s="360" t="n"/>
      <c r="M38" s="768" t="n"/>
      <c r="N38" s="769" t="inlineStr">
        <is>
          <t>Итого</t>
        </is>
      </c>
      <c r="O38" s="739" t="n"/>
      <c r="P38" s="739" t="n"/>
      <c r="Q38" s="739" t="n"/>
      <c r="R38" s="739" t="n"/>
      <c r="S38" s="739" t="n"/>
      <c r="T38" s="740" t="n"/>
      <c r="U38" s="43" t="inlineStr">
        <is>
          <t>кг</t>
        </is>
      </c>
      <c r="V38" s="770">
        <f>IFERROR(SUM(V36:V36),"0")</f>
        <v/>
      </c>
      <c r="W38" s="770">
        <f>IFERROR(SUM(W36:W36),"0")</f>
        <v/>
      </c>
      <c r="X38" s="43" t="n"/>
      <c r="Y38" s="771" t="n"/>
      <c r="Z38" s="771" t="n"/>
    </row>
    <row r="39" ht="14.25" customHeight="1">
      <c r="A39" s="377" t="inlineStr">
        <is>
          <t>Продукты из мяса птицы копчено-вареные</t>
        </is>
      </c>
      <c r="B39" s="360" t="n"/>
      <c r="C39" s="360" t="n"/>
      <c r="D39" s="360" t="n"/>
      <c r="E39" s="360" t="n"/>
      <c r="F39" s="360" t="n"/>
      <c r="G39" s="360" t="n"/>
      <c r="H39" s="360" t="n"/>
      <c r="I39" s="360" t="n"/>
      <c r="J39" s="360" t="n"/>
      <c r="K39" s="360" t="n"/>
      <c r="L39" s="360" t="n"/>
      <c r="M39" s="360" t="n"/>
      <c r="N39" s="360" t="n"/>
      <c r="O39" s="360" t="n"/>
      <c r="P39" s="360" t="n"/>
      <c r="Q39" s="360" t="n"/>
      <c r="R39" s="360" t="n"/>
      <c r="S39" s="360" t="n"/>
      <c r="T39" s="360" t="n"/>
      <c r="U39" s="360" t="n"/>
      <c r="V39" s="360" t="n"/>
      <c r="W39" s="360" t="n"/>
      <c r="X39" s="360" t="n"/>
      <c r="Y39" s="377" t="n"/>
      <c r="Z39" s="377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3" t="n">
        <v>4607091388282</v>
      </c>
      <c r="E40" s="731" t="n"/>
      <c r="F40" s="763" t="n">
        <v>0.3</v>
      </c>
      <c r="G40" s="38" t="n">
        <v>6</v>
      </c>
      <c r="H40" s="763" t="n">
        <v>1.8</v>
      </c>
      <c r="I40" s="76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8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5" t="n"/>
      <c r="P40" s="765" t="n"/>
      <c r="Q40" s="765" t="n"/>
      <c r="R40" s="731" t="n"/>
      <c r="S40" s="40" t="inlineStr"/>
      <c r="T40" s="40" t="inlineStr"/>
      <c r="U40" s="41" t="inlineStr">
        <is>
          <t>кг</t>
        </is>
      </c>
      <c r="V40" s="766" t="n">
        <v>0</v>
      </c>
      <c r="W40" s="76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72" t="n"/>
      <c r="B41" s="360" t="n"/>
      <c r="C41" s="360" t="n"/>
      <c r="D41" s="360" t="n"/>
      <c r="E41" s="360" t="n"/>
      <c r="F41" s="360" t="n"/>
      <c r="G41" s="360" t="n"/>
      <c r="H41" s="360" t="n"/>
      <c r="I41" s="360" t="n"/>
      <c r="J41" s="360" t="n"/>
      <c r="K41" s="360" t="n"/>
      <c r="L41" s="360" t="n"/>
      <c r="M41" s="768" t="n"/>
      <c r="N41" s="769" t="inlineStr">
        <is>
          <t>Итого</t>
        </is>
      </c>
      <c r="O41" s="739" t="n"/>
      <c r="P41" s="739" t="n"/>
      <c r="Q41" s="739" t="n"/>
      <c r="R41" s="739" t="n"/>
      <c r="S41" s="739" t="n"/>
      <c r="T41" s="740" t="n"/>
      <c r="U41" s="43" t="inlineStr">
        <is>
          <t>кор</t>
        </is>
      </c>
      <c r="V41" s="770">
        <f>IFERROR(V40/H40,"0")</f>
        <v/>
      </c>
      <c r="W41" s="770">
        <f>IFERROR(W40/H40,"0")</f>
        <v/>
      </c>
      <c r="X41" s="770">
        <f>IFERROR(IF(X40="",0,X40),"0")</f>
        <v/>
      </c>
      <c r="Y41" s="771" t="n"/>
      <c r="Z41" s="771" t="n"/>
    </row>
    <row r="42">
      <c r="A42" s="360" t="n"/>
      <c r="B42" s="360" t="n"/>
      <c r="C42" s="360" t="n"/>
      <c r="D42" s="360" t="n"/>
      <c r="E42" s="360" t="n"/>
      <c r="F42" s="360" t="n"/>
      <c r="G42" s="360" t="n"/>
      <c r="H42" s="360" t="n"/>
      <c r="I42" s="360" t="n"/>
      <c r="J42" s="360" t="n"/>
      <c r="K42" s="360" t="n"/>
      <c r="L42" s="360" t="n"/>
      <c r="M42" s="768" t="n"/>
      <c r="N42" s="769" t="inlineStr">
        <is>
          <t>Итого</t>
        </is>
      </c>
      <c r="O42" s="739" t="n"/>
      <c r="P42" s="739" t="n"/>
      <c r="Q42" s="739" t="n"/>
      <c r="R42" s="739" t="n"/>
      <c r="S42" s="739" t="n"/>
      <c r="T42" s="740" t="n"/>
      <c r="U42" s="43" t="inlineStr">
        <is>
          <t>кг</t>
        </is>
      </c>
      <c r="V42" s="770">
        <f>IFERROR(SUM(V40:V40),"0")</f>
        <v/>
      </c>
      <c r="W42" s="770">
        <f>IFERROR(SUM(W40:W40),"0")</f>
        <v/>
      </c>
      <c r="X42" s="43" t="n"/>
      <c r="Y42" s="771" t="n"/>
      <c r="Z42" s="771" t="n"/>
    </row>
    <row r="43" ht="14.25" customHeight="1">
      <c r="A43" s="377" t="inlineStr">
        <is>
          <t>Сыровяленые колбасы</t>
        </is>
      </c>
      <c r="B43" s="360" t="n"/>
      <c r="C43" s="360" t="n"/>
      <c r="D43" s="360" t="n"/>
      <c r="E43" s="360" t="n"/>
      <c r="F43" s="360" t="n"/>
      <c r="G43" s="360" t="n"/>
      <c r="H43" s="360" t="n"/>
      <c r="I43" s="360" t="n"/>
      <c r="J43" s="360" t="n"/>
      <c r="K43" s="360" t="n"/>
      <c r="L43" s="360" t="n"/>
      <c r="M43" s="360" t="n"/>
      <c r="N43" s="360" t="n"/>
      <c r="O43" s="360" t="n"/>
      <c r="P43" s="360" t="n"/>
      <c r="Q43" s="360" t="n"/>
      <c r="R43" s="360" t="n"/>
      <c r="S43" s="360" t="n"/>
      <c r="T43" s="360" t="n"/>
      <c r="U43" s="360" t="n"/>
      <c r="V43" s="360" t="n"/>
      <c r="W43" s="360" t="n"/>
      <c r="X43" s="360" t="n"/>
      <c r="Y43" s="377" t="n"/>
      <c r="Z43" s="377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3" t="n">
        <v>4607091389111</v>
      </c>
      <c r="E44" s="731" t="n"/>
      <c r="F44" s="763" t="n">
        <v>0.025</v>
      </c>
      <c r="G44" s="38" t="n">
        <v>10</v>
      </c>
      <c r="H44" s="763" t="n">
        <v>0.25</v>
      </c>
      <c r="I44" s="76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8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5" t="n"/>
      <c r="P44" s="765" t="n"/>
      <c r="Q44" s="765" t="n"/>
      <c r="R44" s="731" t="n"/>
      <c r="S44" s="40" t="inlineStr"/>
      <c r="T44" s="40" t="inlineStr"/>
      <c r="U44" s="41" t="inlineStr">
        <is>
          <t>кг</t>
        </is>
      </c>
      <c r="V44" s="766" t="n">
        <v>0</v>
      </c>
      <c r="W44" s="76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72" t="n"/>
      <c r="B45" s="360" t="n"/>
      <c r="C45" s="360" t="n"/>
      <c r="D45" s="360" t="n"/>
      <c r="E45" s="360" t="n"/>
      <c r="F45" s="360" t="n"/>
      <c r="G45" s="360" t="n"/>
      <c r="H45" s="360" t="n"/>
      <c r="I45" s="360" t="n"/>
      <c r="J45" s="360" t="n"/>
      <c r="K45" s="360" t="n"/>
      <c r="L45" s="360" t="n"/>
      <c r="M45" s="768" t="n"/>
      <c r="N45" s="769" t="inlineStr">
        <is>
          <t>Итого</t>
        </is>
      </c>
      <c r="O45" s="739" t="n"/>
      <c r="P45" s="739" t="n"/>
      <c r="Q45" s="739" t="n"/>
      <c r="R45" s="739" t="n"/>
      <c r="S45" s="739" t="n"/>
      <c r="T45" s="740" t="n"/>
      <c r="U45" s="43" t="inlineStr">
        <is>
          <t>кор</t>
        </is>
      </c>
      <c r="V45" s="770">
        <f>IFERROR(V44/H44,"0")</f>
        <v/>
      </c>
      <c r="W45" s="770">
        <f>IFERROR(W44/H44,"0")</f>
        <v/>
      </c>
      <c r="X45" s="770">
        <f>IFERROR(IF(X44="",0,X44),"0")</f>
        <v/>
      </c>
      <c r="Y45" s="771" t="n"/>
      <c r="Z45" s="771" t="n"/>
    </row>
    <row r="46">
      <c r="A46" s="360" t="n"/>
      <c r="B46" s="360" t="n"/>
      <c r="C46" s="360" t="n"/>
      <c r="D46" s="360" t="n"/>
      <c r="E46" s="360" t="n"/>
      <c r="F46" s="360" t="n"/>
      <c r="G46" s="360" t="n"/>
      <c r="H46" s="360" t="n"/>
      <c r="I46" s="360" t="n"/>
      <c r="J46" s="360" t="n"/>
      <c r="K46" s="360" t="n"/>
      <c r="L46" s="360" t="n"/>
      <c r="M46" s="768" t="n"/>
      <c r="N46" s="769" t="inlineStr">
        <is>
          <t>Итого</t>
        </is>
      </c>
      <c r="O46" s="739" t="n"/>
      <c r="P46" s="739" t="n"/>
      <c r="Q46" s="739" t="n"/>
      <c r="R46" s="739" t="n"/>
      <c r="S46" s="739" t="n"/>
      <c r="T46" s="740" t="n"/>
      <c r="U46" s="43" t="inlineStr">
        <is>
          <t>кг</t>
        </is>
      </c>
      <c r="V46" s="770">
        <f>IFERROR(SUM(V44:V44),"0")</f>
        <v/>
      </c>
      <c r="W46" s="770">
        <f>IFERROR(SUM(W44:W44),"0")</f>
        <v/>
      </c>
      <c r="X46" s="43" t="n"/>
      <c r="Y46" s="771" t="n"/>
      <c r="Z46" s="771" t="n"/>
    </row>
    <row r="47" ht="27.75" customHeight="1">
      <c r="A47" s="391" t="inlineStr">
        <is>
          <t>Вязанка</t>
        </is>
      </c>
      <c r="B47" s="762" t="n"/>
      <c r="C47" s="762" t="n"/>
      <c r="D47" s="762" t="n"/>
      <c r="E47" s="762" t="n"/>
      <c r="F47" s="762" t="n"/>
      <c r="G47" s="762" t="n"/>
      <c r="H47" s="762" t="n"/>
      <c r="I47" s="762" t="n"/>
      <c r="J47" s="762" t="n"/>
      <c r="K47" s="762" t="n"/>
      <c r="L47" s="762" t="n"/>
      <c r="M47" s="762" t="n"/>
      <c r="N47" s="762" t="n"/>
      <c r="O47" s="762" t="n"/>
      <c r="P47" s="762" t="n"/>
      <c r="Q47" s="762" t="n"/>
      <c r="R47" s="762" t="n"/>
      <c r="S47" s="762" t="n"/>
      <c r="T47" s="762" t="n"/>
      <c r="U47" s="762" t="n"/>
      <c r="V47" s="762" t="n"/>
      <c r="W47" s="762" t="n"/>
      <c r="X47" s="762" t="n"/>
      <c r="Y47" s="55" t="n"/>
      <c r="Z47" s="55" t="n"/>
    </row>
    <row r="48" ht="16.5" customHeight="1">
      <c r="A48" s="392" t="inlineStr">
        <is>
          <t>Столичная</t>
        </is>
      </c>
      <c r="B48" s="360" t="n"/>
      <c r="C48" s="360" t="n"/>
      <c r="D48" s="360" t="n"/>
      <c r="E48" s="360" t="n"/>
      <c r="F48" s="360" t="n"/>
      <c r="G48" s="360" t="n"/>
      <c r="H48" s="360" t="n"/>
      <c r="I48" s="360" t="n"/>
      <c r="J48" s="360" t="n"/>
      <c r="K48" s="360" t="n"/>
      <c r="L48" s="360" t="n"/>
      <c r="M48" s="360" t="n"/>
      <c r="N48" s="360" t="n"/>
      <c r="O48" s="360" t="n"/>
      <c r="P48" s="360" t="n"/>
      <c r="Q48" s="360" t="n"/>
      <c r="R48" s="360" t="n"/>
      <c r="S48" s="360" t="n"/>
      <c r="T48" s="360" t="n"/>
      <c r="U48" s="360" t="n"/>
      <c r="V48" s="360" t="n"/>
      <c r="W48" s="360" t="n"/>
      <c r="X48" s="360" t="n"/>
      <c r="Y48" s="392" t="n"/>
      <c r="Z48" s="392" t="n"/>
    </row>
    <row r="49" ht="14.25" customHeight="1">
      <c r="A49" s="377" t="inlineStr">
        <is>
          <t>Ветчины</t>
        </is>
      </c>
      <c r="B49" s="360" t="n"/>
      <c r="C49" s="360" t="n"/>
      <c r="D49" s="360" t="n"/>
      <c r="E49" s="360" t="n"/>
      <c r="F49" s="360" t="n"/>
      <c r="G49" s="360" t="n"/>
      <c r="H49" s="360" t="n"/>
      <c r="I49" s="360" t="n"/>
      <c r="J49" s="360" t="n"/>
      <c r="K49" s="360" t="n"/>
      <c r="L49" s="360" t="n"/>
      <c r="M49" s="360" t="n"/>
      <c r="N49" s="360" t="n"/>
      <c r="O49" s="360" t="n"/>
      <c r="P49" s="360" t="n"/>
      <c r="Q49" s="360" t="n"/>
      <c r="R49" s="360" t="n"/>
      <c r="S49" s="360" t="n"/>
      <c r="T49" s="360" t="n"/>
      <c r="U49" s="360" t="n"/>
      <c r="V49" s="360" t="n"/>
      <c r="W49" s="360" t="n"/>
      <c r="X49" s="360" t="n"/>
      <c r="Y49" s="377" t="n"/>
      <c r="Z49" s="377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3" t="n">
        <v>4680115881440</v>
      </c>
      <c r="E50" s="731" t="n"/>
      <c r="F50" s="763" t="n">
        <v>1.35</v>
      </c>
      <c r="G50" s="38" t="n">
        <v>8</v>
      </c>
      <c r="H50" s="763" t="n">
        <v>10.8</v>
      </c>
      <c r="I50" s="76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82">
        <f>HYPERLINK("https://abi.ru/products/Охлажденные/Вязанка/Столичная/Ветчины/P003234/","Ветчины «Филейская» Весовые Вектор ТМ «Вязанка»")</f>
        <v/>
      </c>
      <c r="O50" s="765" t="n"/>
      <c r="P50" s="765" t="n"/>
      <c r="Q50" s="765" t="n"/>
      <c r="R50" s="731" t="n"/>
      <c r="S50" s="40" t="inlineStr"/>
      <c r="T50" s="40" t="inlineStr"/>
      <c r="U50" s="41" t="inlineStr">
        <is>
          <t>кг</t>
        </is>
      </c>
      <c r="V50" s="766" t="n">
        <v>154</v>
      </c>
      <c r="W50" s="76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3" t="n">
        <v>4680115881433</v>
      </c>
      <c r="E51" s="731" t="n"/>
      <c r="F51" s="763" t="n">
        <v>0.45</v>
      </c>
      <c r="G51" s="38" t="n">
        <v>6</v>
      </c>
      <c r="H51" s="763" t="n">
        <v>2.7</v>
      </c>
      <c r="I51" s="76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83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5" t="n"/>
      <c r="P51" s="765" t="n"/>
      <c r="Q51" s="765" t="n"/>
      <c r="R51" s="731" t="n"/>
      <c r="S51" s="40" t="inlineStr"/>
      <c r="T51" s="40" t="inlineStr"/>
      <c r="U51" s="41" t="inlineStr">
        <is>
          <t>кг</t>
        </is>
      </c>
      <c r="V51" s="766" t="n">
        <v>52.2</v>
      </c>
      <c r="W51" s="76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72" t="n"/>
      <c r="B52" s="360" t="n"/>
      <c r="C52" s="360" t="n"/>
      <c r="D52" s="360" t="n"/>
      <c r="E52" s="360" t="n"/>
      <c r="F52" s="360" t="n"/>
      <c r="G52" s="360" t="n"/>
      <c r="H52" s="360" t="n"/>
      <c r="I52" s="360" t="n"/>
      <c r="J52" s="360" t="n"/>
      <c r="K52" s="360" t="n"/>
      <c r="L52" s="360" t="n"/>
      <c r="M52" s="768" t="n"/>
      <c r="N52" s="769" t="inlineStr">
        <is>
          <t>Итого</t>
        </is>
      </c>
      <c r="O52" s="739" t="n"/>
      <c r="P52" s="739" t="n"/>
      <c r="Q52" s="739" t="n"/>
      <c r="R52" s="739" t="n"/>
      <c r="S52" s="739" t="n"/>
      <c r="T52" s="740" t="n"/>
      <c r="U52" s="43" t="inlineStr">
        <is>
          <t>кор</t>
        </is>
      </c>
      <c r="V52" s="770">
        <f>IFERROR(V50/H50,"0")+IFERROR(V51/H51,"0")</f>
        <v/>
      </c>
      <c r="W52" s="770">
        <f>IFERROR(W50/H50,"0")+IFERROR(W51/H51,"0")</f>
        <v/>
      </c>
      <c r="X52" s="770">
        <f>IFERROR(IF(X50="",0,X50),"0")+IFERROR(IF(X51="",0,X51),"0")</f>
        <v/>
      </c>
      <c r="Y52" s="771" t="n"/>
      <c r="Z52" s="771" t="n"/>
    </row>
    <row r="53">
      <c r="A53" s="360" t="n"/>
      <c r="B53" s="360" t="n"/>
      <c r="C53" s="360" t="n"/>
      <c r="D53" s="360" t="n"/>
      <c r="E53" s="360" t="n"/>
      <c r="F53" s="360" t="n"/>
      <c r="G53" s="360" t="n"/>
      <c r="H53" s="360" t="n"/>
      <c r="I53" s="360" t="n"/>
      <c r="J53" s="360" t="n"/>
      <c r="K53" s="360" t="n"/>
      <c r="L53" s="360" t="n"/>
      <c r="M53" s="768" t="n"/>
      <c r="N53" s="769" t="inlineStr">
        <is>
          <t>Итого</t>
        </is>
      </c>
      <c r="O53" s="739" t="n"/>
      <c r="P53" s="739" t="n"/>
      <c r="Q53" s="739" t="n"/>
      <c r="R53" s="739" t="n"/>
      <c r="S53" s="739" t="n"/>
      <c r="T53" s="740" t="n"/>
      <c r="U53" s="43" t="inlineStr">
        <is>
          <t>кг</t>
        </is>
      </c>
      <c r="V53" s="770">
        <f>IFERROR(SUM(V50:V51),"0")</f>
        <v/>
      </c>
      <c r="W53" s="770">
        <f>IFERROR(SUM(W50:W51),"0")</f>
        <v/>
      </c>
      <c r="X53" s="43" t="n"/>
      <c r="Y53" s="771" t="n"/>
      <c r="Z53" s="771" t="n"/>
    </row>
    <row r="54" ht="16.5" customHeight="1">
      <c r="A54" s="392" t="inlineStr">
        <is>
          <t>Классическая</t>
        </is>
      </c>
      <c r="B54" s="360" t="n"/>
      <c r="C54" s="360" t="n"/>
      <c r="D54" s="360" t="n"/>
      <c r="E54" s="360" t="n"/>
      <c r="F54" s="360" t="n"/>
      <c r="G54" s="360" t="n"/>
      <c r="H54" s="360" t="n"/>
      <c r="I54" s="360" t="n"/>
      <c r="J54" s="360" t="n"/>
      <c r="K54" s="360" t="n"/>
      <c r="L54" s="360" t="n"/>
      <c r="M54" s="360" t="n"/>
      <c r="N54" s="360" t="n"/>
      <c r="O54" s="360" t="n"/>
      <c r="P54" s="360" t="n"/>
      <c r="Q54" s="360" t="n"/>
      <c r="R54" s="360" t="n"/>
      <c r="S54" s="360" t="n"/>
      <c r="T54" s="360" t="n"/>
      <c r="U54" s="360" t="n"/>
      <c r="V54" s="360" t="n"/>
      <c r="W54" s="360" t="n"/>
      <c r="X54" s="360" t="n"/>
      <c r="Y54" s="392" t="n"/>
      <c r="Z54" s="392" t="n"/>
    </row>
    <row r="55" ht="14.25" customHeight="1">
      <c r="A55" s="377" t="inlineStr">
        <is>
          <t>Вареные колбасы</t>
        </is>
      </c>
      <c r="B55" s="360" t="n"/>
      <c r="C55" s="360" t="n"/>
      <c r="D55" s="360" t="n"/>
      <c r="E55" s="360" t="n"/>
      <c r="F55" s="360" t="n"/>
      <c r="G55" s="360" t="n"/>
      <c r="H55" s="360" t="n"/>
      <c r="I55" s="360" t="n"/>
      <c r="J55" s="360" t="n"/>
      <c r="K55" s="360" t="n"/>
      <c r="L55" s="360" t="n"/>
      <c r="M55" s="360" t="n"/>
      <c r="N55" s="360" t="n"/>
      <c r="O55" s="360" t="n"/>
      <c r="P55" s="360" t="n"/>
      <c r="Q55" s="360" t="n"/>
      <c r="R55" s="360" t="n"/>
      <c r="S55" s="360" t="n"/>
      <c r="T55" s="360" t="n"/>
      <c r="U55" s="360" t="n"/>
      <c r="V55" s="360" t="n"/>
      <c r="W55" s="360" t="n"/>
      <c r="X55" s="360" t="n"/>
      <c r="Y55" s="377" t="n"/>
      <c r="Z55" s="377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3" t="n">
        <v>4680115881426</v>
      </c>
      <c r="E56" s="731" t="n"/>
      <c r="F56" s="763" t="n">
        <v>1.35</v>
      </c>
      <c r="G56" s="38" t="n">
        <v>8</v>
      </c>
      <c r="H56" s="763" t="n">
        <v>10.8</v>
      </c>
      <c r="I56" s="76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5" t="n"/>
      <c r="P56" s="765" t="n"/>
      <c r="Q56" s="765" t="n"/>
      <c r="R56" s="731" t="n"/>
      <c r="S56" s="40" t="inlineStr"/>
      <c r="T56" s="40" t="inlineStr"/>
      <c r="U56" s="41" t="inlineStr">
        <is>
          <t>кг</t>
        </is>
      </c>
      <c r="V56" s="766" t="n">
        <v>220.8</v>
      </c>
      <c r="W56" s="76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3" t="n">
        <v>4680115881426</v>
      </c>
      <c r="E57" s="731" t="n"/>
      <c r="F57" s="763" t="n">
        <v>1.35</v>
      </c>
      <c r="G57" s="38" t="n">
        <v>8</v>
      </c>
      <c r="H57" s="763" t="n">
        <v>10.8</v>
      </c>
      <c r="I57" s="763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5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5" t="n"/>
      <c r="P57" s="765" t="n"/>
      <c r="Q57" s="765" t="n"/>
      <c r="R57" s="731" t="n"/>
      <c r="S57" s="40" t="inlineStr"/>
      <c r="T57" s="40" t="inlineStr"/>
      <c r="U57" s="41" t="inlineStr">
        <is>
          <t>кг</t>
        </is>
      </c>
      <c r="V57" s="766" t="n">
        <v>0</v>
      </c>
      <c r="W57" s="767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3" t="n">
        <v>4680115881419</v>
      </c>
      <c r="E58" s="731" t="n"/>
      <c r="F58" s="763" t="n">
        <v>0.45</v>
      </c>
      <c r="G58" s="38" t="n">
        <v>10</v>
      </c>
      <c r="H58" s="763" t="n">
        <v>4.5</v>
      </c>
      <c r="I58" s="76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8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5" t="n"/>
      <c r="P58" s="765" t="n"/>
      <c r="Q58" s="765" t="n"/>
      <c r="R58" s="731" t="n"/>
      <c r="S58" s="40" t="inlineStr"/>
      <c r="T58" s="40" t="inlineStr"/>
      <c r="U58" s="41" t="inlineStr">
        <is>
          <t>кг</t>
        </is>
      </c>
      <c r="V58" s="766" t="n">
        <v>182.7</v>
      </c>
      <c r="W58" s="76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3" t="n">
        <v>4680115881525</v>
      </c>
      <c r="E59" s="731" t="n"/>
      <c r="F59" s="763" t="n">
        <v>0.4</v>
      </c>
      <c r="G59" s="38" t="n">
        <v>10</v>
      </c>
      <c r="H59" s="763" t="n">
        <v>4</v>
      </c>
      <c r="I59" s="76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87" t="inlineStr">
        <is>
          <t>Колбаса вареная Филейская ТМ Вязанка ТС Классическая полиамид ф/в 0,4 кг</t>
        </is>
      </c>
      <c r="O59" s="765" t="n"/>
      <c r="P59" s="765" t="n"/>
      <c r="Q59" s="765" t="n"/>
      <c r="R59" s="731" t="n"/>
      <c r="S59" s="40" t="inlineStr"/>
      <c r="T59" s="40" t="inlineStr"/>
      <c r="U59" s="41" t="inlineStr">
        <is>
          <t>кг</t>
        </is>
      </c>
      <c r="V59" s="766" t="n">
        <v>0</v>
      </c>
      <c r="W59" s="76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72" t="n"/>
      <c r="B60" s="360" t="n"/>
      <c r="C60" s="360" t="n"/>
      <c r="D60" s="360" t="n"/>
      <c r="E60" s="360" t="n"/>
      <c r="F60" s="360" t="n"/>
      <c r="G60" s="360" t="n"/>
      <c r="H60" s="360" t="n"/>
      <c r="I60" s="360" t="n"/>
      <c r="J60" s="360" t="n"/>
      <c r="K60" s="360" t="n"/>
      <c r="L60" s="360" t="n"/>
      <c r="M60" s="768" t="n"/>
      <c r="N60" s="769" t="inlineStr">
        <is>
          <t>Итого</t>
        </is>
      </c>
      <c r="O60" s="739" t="n"/>
      <c r="P60" s="739" t="n"/>
      <c r="Q60" s="739" t="n"/>
      <c r="R60" s="739" t="n"/>
      <c r="S60" s="739" t="n"/>
      <c r="T60" s="740" t="n"/>
      <c r="U60" s="43" t="inlineStr">
        <is>
          <t>кор</t>
        </is>
      </c>
      <c r="V60" s="770">
        <f>IFERROR(V56/H56,"0")+IFERROR(V57/H57,"0")+IFERROR(V58/H58,"0")+IFERROR(V59/H59,"0")</f>
        <v/>
      </c>
      <c r="W60" s="770">
        <f>IFERROR(W56/H56,"0")+IFERROR(W57/H57,"0")+IFERROR(W58/H58,"0")+IFERROR(W59/H59,"0")</f>
        <v/>
      </c>
      <c r="X60" s="770">
        <f>IFERROR(IF(X56="",0,X56),"0")+IFERROR(IF(X57="",0,X57),"0")+IFERROR(IF(X58="",0,X58),"0")+IFERROR(IF(X59="",0,X59),"0")</f>
        <v/>
      </c>
      <c r="Y60" s="771" t="n"/>
      <c r="Z60" s="771" t="n"/>
    </row>
    <row r="61">
      <c r="A61" s="360" t="n"/>
      <c r="B61" s="360" t="n"/>
      <c r="C61" s="360" t="n"/>
      <c r="D61" s="360" t="n"/>
      <c r="E61" s="360" t="n"/>
      <c r="F61" s="360" t="n"/>
      <c r="G61" s="360" t="n"/>
      <c r="H61" s="360" t="n"/>
      <c r="I61" s="360" t="n"/>
      <c r="J61" s="360" t="n"/>
      <c r="K61" s="360" t="n"/>
      <c r="L61" s="360" t="n"/>
      <c r="M61" s="768" t="n"/>
      <c r="N61" s="769" t="inlineStr">
        <is>
          <t>Итого</t>
        </is>
      </c>
      <c r="O61" s="739" t="n"/>
      <c r="P61" s="739" t="n"/>
      <c r="Q61" s="739" t="n"/>
      <c r="R61" s="739" t="n"/>
      <c r="S61" s="739" t="n"/>
      <c r="T61" s="740" t="n"/>
      <c r="U61" s="43" t="inlineStr">
        <is>
          <t>кг</t>
        </is>
      </c>
      <c r="V61" s="770">
        <f>IFERROR(SUM(V56:V59),"0")</f>
        <v/>
      </c>
      <c r="W61" s="770">
        <f>IFERROR(SUM(W56:W59),"0")</f>
        <v/>
      </c>
      <c r="X61" s="43" t="n"/>
      <c r="Y61" s="771" t="n"/>
      <c r="Z61" s="771" t="n"/>
    </row>
    <row r="62" ht="16.5" customHeight="1">
      <c r="A62" s="392" t="inlineStr">
        <is>
          <t>Вязанка</t>
        </is>
      </c>
      <c r="B62" s="360" t="n"/>
      <c r="C62" s="360" t="n"/>
      <c r="D62" s="360" t="n"/>
      <c r="E62" s="360" t="n"/>
      <c r="F62" s="360" t="n"/>
      <c r="G62" s="360" t="n"/>
      <c r="H62" s="360" t="n"/>
      <c r="I62" s="360" t="n"/>
      <c r="J62" s="360" t="n"/>
      <c r="K62" s="360" t="n"/>
      <c r="L62" s="360" t="n"/>
      <c r="M62" s="360" t="n"/>
      <c r="N62" s="360" t="n"/>
      <c r="O62" s="360" t="n"/>
      <c r="P62" s="360" t="n"/>
      <c r="Q62" s="360" t="n"/>
      <c r="R62" s="360" t="n"/>
      <c r="S62" s="360" t="n"/>
      <c r="T62" s="360" t="n"/>
      <c r="U62" s="360" t="n"/>
      <c r="V62" s="360" t="n"/>
      <c r="W62" s="360" t="n"/>
      <c r="X62" s="360" t="n"/>
      <c r="Y62" s="392" t="n"/>
      <c r="Z62" s="392" t="n"/>
    </row>
    <row r="63" ht="14.25" customHeight="1">
      <c r="A63" s="377" t="inlineStr">
        <is>
          <t>Вареные колбасы</t>
        </is>
      </c>
      <c r="B63" s="360" t="n"/>
      <c r="C63" s="360" t="n"/>
      <c r="D63" s="360" t="n"/>
      <c r="E63" s="360" t="n"/>
      <c r="F63" s="360" t="n"/>
      <c r="G63" s="360" t="n"/>
      <c r="H63" s="360" t="n"/>
      <c r="I63" s="360" t="n"/>
      <c r="J63" s="360" t="n"/>
      <c r="K63" s="360" t="n"/>
      <c r="L63" s="360" t="n"/>
      <c r="M63" s="360" t="n"/>
      <c r="N63" s="360" t="n"/>
      <c r="O63" s="360" t="n"/>
      <c r="P63" s="360" t="n"/>
      <c r="Q63" s="360" t="n"/>
      <c r="R63" s="360" t="n"/>
      <c r="S63" s="360" t="n"/>
      <c r="T63" s="360" t="n"/>
      <c r="U63" s="360" t="n"/>
      <c r="V63" s="360" t="n"/>
      <c r="W63" s="360" t="n"/>
      <c r="X63" s="360" t="n"/>
      <c r="Y63" s="377" t="n"/>
      <c r="Z63" s="377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3" t="n">
        <v>4607091382945</v>
      </c>
      <c r="E64" s="731" t="n"/>
      <c r="F64" s="763" t="n">
        <v>1.4</v>
      </c>
      <c r="G64" s="38" t="n">
        <v>8</v>
      </c>
      <c r="H64" s="763" t="n">
        <v>11.2</v>
      </c>
      <c r="I64" s="76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88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5" t="n"/>
      <c r="P64" s="765" t="n"/>
      <c r="Q64" s="765" t="n"/>
      <c r="R64" s="731" t="n"/>
      <c r="S64" s="40" t="inlineStr"/>
      <c r="T64" s="40" t="inlineStr"/>
      <c r="U64" s="41" t="inlineStr">
        <is>
          <t>кг</t>
        </is>
      </c>
      <c r="V64" s="766" t="n">
        <v>9.6</v>
      </c>
      <c r="W64" s="76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63" t="n">
        <v>4607091385670</v>
      </c>
      <c r="E65" s="731" t="n"/>
      <c r="F65" s="763" t="n">
        <v>1.35</v>
      </c>
      <c r="G65" s="38" t="n">
        <v>8</v>
      </c>
      <c r="H65" s="763" t="n">
        <v>10.8</v>
      </c>
      <c r="I65" s="763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8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65" t="n"/>
      <c r="P65" s="765" t="n"/>
      <c r="Q65" s="765" t="n"/>
      <c r="R65" s="731" t="n"/>
      <c r="S65" s="40" t="inlineStr"/>
      <c r="T65" s="40" t="inlineStr"/>
      <c r="U65" s="41" t="inlineStr">
        <is>
          <t>кг</t>
        </is>
      </c>
      <c r="V65" s="766" t="n">
        <v>0</v>
      </c>
      <c r="W65" s="76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63" t="n">
        <v>4607091385670</v>
      </c>
      <c r="E66" s="731" t="n"/>
      <c r="F66" s="763" t="n">
        <v>1.4</v>
      </c>
      <c r="G66" s="38" t="n">
        <v>8</v>
      </c>
      <c r="H66" s="763" t="n">
        <v>11.2</v>
      </c>
      <c r="I66" s="763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90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65" t="n"/>
      <c r="P66" s="765" t="n"/>
      <c r="Q66" s="765" t="n"/>
      <c r="R66" s="731" t="n"/>
      <c r="S66" s="40" t="inlineStr"/>
      <c r="T66" s="40" t="inlineStr"/>
      <c r="U66" s="41" t="inlineStr">
        <is>
          <t>кг</t>
        </is>
      </c>
      <c r="V66" s="766" t="n">
        <v>24</v>
      </c>
      <c r="W66" s="76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3" t="n">
        <v>4680115883956</v>
      </c>
      <c r="E67" s="731" t="n"/>
      <c r="F67" s="763" t="n">
        <v>1.4</v>
      </c>
      <c r="G67" s="38" t="n">
        <v>8</v>
      </c>
      <c r="H67" s="763" t="n">
        <v>11.2</v>
      </c>
      <c r="I67" s="763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91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5" t="n"/>
      <c r="P67" s="765" t="n"/>
      <c r="Q67" s="765" t="n"/>
      <c r="R67" s="731" t="n"/>
      <c r="S67" s="40" t="inlineStr"/>
      <c r="T67" s="40" t="inlineStr"/>
      <c r="U67" s="41" t="inlineStr">
        <is>
          <t>кг</t>
        </is>
      </c>
      <c r="V67" s="766" t="n">
        <v>0</v>
      </c>
      <c r="W67" s="76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3" t="n">
        <v>4680115881327</v>
      </c>
      <c r="E68" s="731" t="n"/>
      <c r="F68" s="763" t="n">
        <v>1.35</v>
      </c>
      <c r="G68" s="38" t="n">
        <v>8</v>
      </c>
      <c r="H68" s="763" t="n">
        <v>10.8</v>
      </c>
      <c r="I68" s="763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92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5" t="n"/>
      <c r="P68" s="765" t="n"/>
      <c r="Q68" s="765" t="n"/>
      <c r="R68" s="731" t="n"/>
      <c r="S68" s="40" t="inlineStr"/>
      <c r="T68" s="40" t="inlineStr"/>
      <c r="U68" s="41" t="inlineStr">
        <is>
          <t>кг</t>
        </is>
      </c>
      <c r="V68" s="766" t="n">
        <v>166.4</v>
      </c>
      <c r="W68" s="76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63" t="n">
        <v>4680115882133</v>
      </c>
      <c r="E69" s="731" t="n"/>
      <c r="F69" s="763" t="n">
        <v>1.4</v>
      </c>
      <c r="G69" s="38" t="n">
        <v>8</v>
      </c>
      <c r="H69" s="763" t="n">
        <v>11.2</v>
      </c>
      <c r="I69" s="763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93">
        <f>HYPERLINK("https://abi.ru/products/Охлажденные/Вязанка/Вязанка/Вареные колбасы/P003902/","Вареные колбасы «Сливушка» Вес П/а ТМ «Вязанка»")</f>
        <v/>
      </c>
      <c r="O69" s="765" t="n"/>
      <c r="P69" s="765" t="n"/>
      <c r="Q69" s="765" t="n"/>
      <c r="R69" s="731" t="n"/>
      <c r="S69" s="40" t="inlineStr"/>
      <c r="T69" s="40" t="inlineStr"/>
      <c r="U69" s="41" t="inlineStr">
        <is>
          <t>кг</t>
        </is>
      </c>
      <c r="V69" s="766" t="n">
        <v>15</v>
      </c>
      <c r="W69" s="767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63" t="n">
        <v>4680115882133</v>
      </c>
      <c r="E70" s="731" t="n"/>
      <c r="F70" s="763" t="n">
        <v>1.35</v>
      </c>
      <c r="G70" s="38" t="n">
        <v>8</v>
      </c>
      <c r="H70" s="763" t="n">
        <v>10.8</v>
      </c>
      <c r="I70" s="763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4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65" t="n"/>
      <c r="P70" s="765" t="n"/>
      <c r="Q70" s="765" t="n"/>
      <c r="R70" s="731" t="n"/>
      <c r="S70" s="40" t="inlineStr"/>
      <c r="T70" s="40" t="inlineStr"/>
      <c r="U70" s="41" t="inlineStr">
        <is>
          <t>кг</t>
        </is>
      </c>
      <c r="V70" s="766" t="n">
        <v>0</v>
      </c>
      <c r="W70" s="767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3" t="n">
        <v>4607091382952</v>
      </c>
      <c r="E71" s="731" t="n"/>
      <c r="F71" s="763" t="n">
        <v>0.5</v>
      </c>
      <c r="G71" s="38" t="n">
        <v>6</v>
      </c>
      <c r="H71" s="763" t="n">
        <v>3</v>
      </c>
      <c r="I71" s="763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5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5" t="n"/>
      <c r="P71" s="765" t="n"/>
      <c r="Q71" s="765" t="n"/>
      <c r="R71" s="731" t="n"/>
      <c r="S71" s="40" t="inlineStr"/>
      <c r="T71" s="40" t="inlineStr"/>
      <c r="U71" s="41" t="inlineStr">
        <is>
          <t>кг</t>
        </is>
      </c>
      <c r="V71" s="766" t="n">
        <v>49.5</v>
      </c>
      <c r="W71" s="767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63" t="n">
        <v>4607091385687</v>
      </c>
      <c r="E72" s="731" t="n"/>
      <c r="F72" s="763" t="n">
        <v>0.4</v>
      </c>
      <c r="G72" s="38" t="n">
        <v>10</v>
      </c>
      <c r="H72" s="763" t="n">
        <v>4</v>
      </c>
      <c r="I72" s="76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9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65" t="n"/>
      <c r="P72" s="765" t="n"/>
      <c r="Q72" s="765" t="n"/>
      <c r="R72" s="731" t="n"/>
      <c r="S72" s="40" t="inlineStr"/>
      <c r="T72" s="40" t="inlineStr"/>
      <c r="U72" s="41" t="inlineStr">
        <is>
          <t>кг</t>
        </is>
      </c>
      <c r="V72" s="766" t="n">
        <v>176</v>
      </c>
      <c r="W72" s="76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63" t="n">
        <v>4680115882539</v>
      </c>
      <c r="E73" s="731" t="n"/>
      <c r="F73" s="763" t="n">
        <v>0.37</v>
      </c>
      <c r="G73" s="38" t="n">
        <v>10</v>
      </c>
      <c r="H73" s="763" t="n">
        <v>3.7</v>
      </c>
      <c r="I73" s="763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65" t="n"/>
      <c r="P73" s="765" t="n"/>
      <c r="Q73" s="765" t="n"/>
      <c r="R73" s="731" t="n"/>
      <c r="S73" s="40" t="inlineStr"/>
      <c r="T73" s="40" t="inlineStr"/>
      <c r="U73" s="41" t="inlineStr">
        <is>
          <t>кг</t>
        </is>
      </c>
      <c r="V73" s="766" t="n">
        <v>0</v>
      </c>
      <c r="W73" s="76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3" t="n">
        <v>4607091384604</v>
      </c>
      <c r="E74" s="731" t="n"/>
      <c r="F74" s="763" t="n">
        <v>0.4</v>
      </c>
      <c r="G74" s="38" t="n">
        <v>10</v>
      </c>
      <c r="H74" s="763" t="n">
        <v>4</v>
      </c>
      <c r="I74" s="763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798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5" t="n"/>
      <c r="P74" s="765" t="n"/>
      <c r="Q74" s="765" t="n"/>
      <c r="R74" s="731" t="n"/>
      <c r="S74" s="40" t="inlineStr"/>
      <c r="T74" s="40" t="inlineStr"/>
      <c r="U74" s="41" t="inlineStr">
        <is>
          <t>кг</t>
        </is>
      </c>
      <c r="V74" s="766" t="n">
        <v>0</v>
      </c>
      <c r="W74" s="76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3" t="n">
        <v>4680115880283</v>
      </c>
      <c r="E75" s="731" t="n"/>
      <c r="F75" s="763" t="n">
        <v>0.6</v>
      </c>
      <c r="G75" s="38" t="n">
        <v>8</v>
      </c>
      <c r="H75" s="763" t="n">
        <v>4.8</v>
      </c>
      <c r="I75" s="763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799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5" t="n"/>
      <c r="P75" s="765" t="n"/>
      <c r="Q75" s="765" t="n"/>
      <c r="R75" s="731" t="n"/>
      <c r="S75" s="40" t="inlineStr"/>
      <c r="T75" s="40" t="inlineStr"/>
      <c r="U75" s="41" t="inlineStr">
        <is>
          <t>кг</t>
        </is>
      </c>
      <c r="V75" s="766" t="n">
        <v>0</v>
      </c>
      <c r="W75" s="76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3" t="n">
        <v>4680115883949</v>
      </c>
      <c r="E76" s="731" t="n"/>
      <c r="F76" s="763" t="n">
        <v>0.37</v>
      </c>
      <c r="G76" s="38" t="n">
        <v>10</v>
      </c>
      <c r="H76" s="763" t="n">
        <v>3.7</v>
      </c>
      <c r="I76" s="763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800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5" t="n"/>
      <c r="P76" s="765" t="n"/>
      <c r="Q76" s="765" t="n"/>
      <c r="R76" s="731" t="n"/>
      <c r="S76" s="40" t="inlineStr"/>
      <c r="T76" s="40" t="inlineStr"/>
      <c r="U76" s="41" t="inlineStr">
        <is>
          <t>кг</t>
        </is>
      </c>
      <c r="V76" s="766" t="n">
        <v>0</v>
      </c>
      <c r="W76" s="76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SU002832</t>
        </is>
      </c>
      <c r="B77" s="64" t="inlineStr">
        <is>
          <t>P003245</t>
        </is>
      </c>
      <c r="C77" s="37" t="n">
        <v>4301011476</v>
      </c>
      <c r="D77" s="363" t="n">
        <v>4680115881518</v>
      </c>
      <c r="E77" s="731" t="n"/>
      <c r="F77" s="763" t="n">
        <v>0.4</v>
      </c>
      <c r="G77" s="38" t="n">
        <v>10</v>
      </c>
      <c r="H77" s="763" t="n">
        <v>4</v>
      </c>
      <c r="I77" s="763" t="n">
        <v>4.24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8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7" s="765" t="n"/>
      <c r="P77" s="765" t="n"/>
      <c r="Q77" s="765" t="n"/>
      <c r="R77" s="731" t="n"/>
      <c r="S77" s="40" t="inlineStr"/>
      <c r="T77" s="40" t="inlineStr"/>
      <c r="U77" s="41" t="inlineStr">
        <is>
          <t>кг</t>
        </is>
      </c>
      <c r="V77" s="766" t="n">
        <v>0</v>
      </c>
      <c r="W77" s="76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63" t="n">
        <v>4680115881303</v>
      </c>
      <c r="E78" s="731" t="n"/>
      <c r="F78" s="763" t="n">
        <v>0.45</v>
      </c>
      <c r="G78" s="38" t="n">
        <v>10</v>
      </c>
      <c r="H78" s="763" t="n">
        <v>4.5</v>
      </c>
      <c r="I78" s="763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8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65" t="n"/>
      <c r="P78" s="765" t="n"/>
      <c r="Q78" s="765" t="n"/>
      <c r="R78" s="731" t="n"/>
      <c r="S78" s="40" t="inlineStr"/>
      <c r="T78" s="40" t="inlineStr"/>
      <c r="U78" s="41" t="inlineStr">
        <is>
          <t>кг</t>
        </is>
      </c>
      <c r="V78" s="766" t="n">
        <v>256.5</v>
      </c>
      <c r="W78" s="76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63" t="n">
        <v>4680115882577</v>
      </c>
      <c r="E79" s="731" t="n"/>
      <c r="F79" s="763" t="n">
        <v>0.4</v>
      </c>
      <c r="G79" s="38" t="n">
        <v>8</v>
      </c>
      <c r="H79" s="763" t="n">
        <v>3.2</v>
      </c>
      <c r="I79" s="763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803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9" s="765" t="n"/>
      <c r="P79" s="765" t="n"/>
      <c r="Q79" s="765" t="n"/>
      <c r="R79" s="731" t="n"/>
      <c r="S79" s="40" t="inlineStr"/>
      <c r="T79" s="40" t="inlineStr"/>
      <c r="U79" s="41" t="inlineStr">
        <is>
          <t>кг</t>
        </is>
      </c>
      <c r="V79" s="766" t="n">
        <v>14.88</v>
      </c>
      <c r="W79" s="767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63" t="n">
        <v>4680115882577</v>
      </c>
      <c r="E80" s="731" t="n"/>
      <c r="F80" s="763" t="n">
        <v>0.4</v>
      </c>
      <c r="G80" s="38" t="n">
        <v>8</v>
      </c>
      <c r="H80" s="763" t="n">
        <v>3.2</v>
      </c>
      <c r="I80" s="763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804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0" s="765" t="n"/>
      <c r="P80" s="765" t="n"/>
      <c r="Q80" s="765" t="n"/>
      <c r="R80" s="731" t="n"/>
      <c r="S80" s="40" t="inlineStr"/>
      <c r="T80" s="40" t="inlineStr"/>
      <c r="U80" s="41" t="inlineStr">
        <is>
          <t>кг</t>
        </is>
      </c>
      <c r="V80" s="766" t="n">
        <v>0</v>
      </c>
      <c r="W80" s="767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63" t="n">
        <v>4680115882720</v>
      </c>
      <c r="E81" s="731" t="n"/>
      <c r="F81" s="763" t="n">
        <v>0.45</v>
      </c>
      <c r="G81" s="38" t="n">
        <v>10</v>
      </c>
      <c r="H81" s="763" t="n">
        <v>4.5</v>
      </c>
      <c r="I81" s="763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805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1" s="765" t="n"/>
      <c r="P81" s="765" t="n"/>
      <c r="Q81" s="765" t="n"/>
      <c r="R81" s="731" t="n"/>
      <c r="S81" s="40" t="inlineStr"/>
      <c r="T81" s="40" t="inlineStr"/>
      <c r="U81" s="41" t="inlineStr">
        <is>
          <t>кг</t>
        </is>
      </c>
      <c r="V81" s="766" t="n">
        <v>0</v>
      </c>
      <c r="W81" s="767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63" t="n">
        <v>4680115880269</v>
      </c>
      <c r="E82" s="731" t="n"/>
      <c r="F82" s="763" t="n">
        <v>0.375</v>
      </c>
      <c r="G82" s="38" t="n">
        <v>10</v>
      </c>
      <c r="H82" s="763" t="n">
        <v>3.75</v>
      </c>
      <c r="I82" s="763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65" t="n"/>
      <c r="P82" s="765" t="n"/>
      <c r="Q82" s="765" t="n"/>
      <c r="R82" s="731" t="n"/>
      <c r="S82" s="40" t="inlineStr"/>
      <c r="T82" s="40" t="inlineStr"/>
      <c r="U82" s="41" t="inlineStr">
        <is>
          <t>кг</t>
        </is>
      </c>
      <c r="V82" s="766" t="n">
        <v>0</v>
      </c>
      <c r="W82" s="767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63" t="n">
        <v>4680115880429</v>
      </c>
      <c r="E83" s="731" t="n"/>
      <c r="F83" s="763" t="n">
        <v>0.45</v>
      </c>
      <c r="G83" s="38" t="n">
        <v>10</v>
      </c>
      <c r="H83" s="763" t="n">
        <v>4.5</v>
      </c>
      <c r="I83" s="763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65" t="n"/>
      <c r="P83" s="765" t="n"/>
      <c r="Q83" s="765" t="n"/>
      <c r="R83" s="731" t="n"/>
      <c r="S83" s="40" t="inlineStr"/>
      <c r="T83" s="40" t="inlineStr"/>
      <c r="U83" s="41" t="inlineStr">
        <is>
          <t>кг</t>
        </is>
      </c>
      <c r="V83" s="766" t="n">
        <v>122.4</v>
      </c>
      <c r="W83" s="767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63" t="n">
        <v>4680115881457</v>
      </c>
      <c r="E84" s="731" t="n"/>
      <c r="F84" s="763" t="n">
        <v>0.75</v>
      </c>
      <c r="G84" s="38" t="n">
        <v>6</v>
      </c>
      <c r="H84" s="763" t="n">
        <v>4.5</v>
      </c>
      <c r="I84" s="763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8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65" t="n"/>
      <c r="P84" s="765" t="n"/>
      <c r="Q84" s="765" t="n"/>
      <c r="R84" s="731" t="n"/>
      <c r="S84" s="40" t="inlineStr"/>
      <c r="T84" s="40" t="inlineStr"/>
      <c r="U84" s="41" t="inlineStr">
        <is>
          <t>кг</t>
        </is>
      </c>
      <c r="V84" s="766" t="n">
        <v>0</v>
      </c>
      <c r="W84" s="767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372" t="n"/>
      <c r="B85" s="360" t="n"/>
      <c r="C85" s="360" t="n"/>
      <c r="D85" s="360" t="n"/>
      <c r="E85" s="360" t="n"/>
      <c r="F85" s="360" t="n"/>
      <c r="G85" s="360" t="n"/>
      <c r="H85" s="360" t="n"/>
      <c r="I85" s="360" t="n"/>
      <c r="J85" s="360" t="n"/>
      <c r="K85" s="360" t="n"/>
      <c r="L85" s="360" t="n"/>
      <c r="M85" s="768" t="n"/>
      <c r="N85" s="769" t="inlineStr">
        <is>
          <t>Итого</t>
        </is>
      </c>
      <c r="O85" s="739" t="n"/>
      <c r="P85" s="739" t="n"/>
      <c r="Q85" s="739" t="n"/>
      <c r="R85" s="739" t="n"/>
      <c r="S85" s="739" t="n"/>
      <c r="T85" s="740" t="n"/>
      <c r="U85" s="43" t="inlineStr">
        <is>
          <t>кор</t>
        </is>
      </c>
      <c r="V85" s="77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7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7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71" t="n"/>
      <c r="Z85" s="771" t="n"/>
    </row>
    <row r="86">
      <c r="A86" s="360" t="n"/>
      <c r="B86" s="360" t="n"/>
      <c r="C86" s="360" t="n"/>
      <c r="D86" s="360" t="n"/>
      <c r="E86" s="360" t="n"/>
      <c r="F86" s="360" t="n"/>
      <c r="G86" s="360" t="n"/>
      <c r="H86" s="360" t="n"/>
      <c r="I86" s="360" t="n"/>
      <c r="J86" s="360" t="n"/>
      <c r="K86" s="360" t="n"/>
      <c r="L86" s="360" t="n"/>
      <c r="M86" s="768" t="n"/>
      <c r="N86" s="769" t="inlineStr">
        <is>
          <t>Итого</t>
        </is>
      </c>
      <c r="O86" s="739" t="n"/>
      <c r="P86" s="739" t="n"/>
      <c r="Q86" s="739" t="n"/>
      <c r="R86" s="739" t="n"/>
      <c r="S86" s="739" t="n"/>
      <c r="T86" s="740" t="n"/>
      <c r="U86" s="43" t="inlineStr">
        <is>
          <t>кг</t>
        </is>
      </c>
      <c r="V86" s="770">
        <f>IFERROR(SUM(V64:V84),"0")</f>
        <v/>
      </c>
      <c r="W86" s="770">
        <f>IFERROR(SUM(W64:W84),"0")</f>
        <v/>
      </c>
      <c r="X86" s="43" t="n"/>
      <c r="Y86" s="771" t="n"/>
      <c r="Z86" s="771" t="n"/>
    </row>
    <row r="87" ht="14.25" customHeight="1">
      <c r="A87" s="377" t="inlineStr">
        <is>
          <t>Ветчины</t>
        </is>
      </c>
      <c r="B87" s="360" t="n"/>
      <c r="C87" s="360" t="n"/>
      <c r="D87" s="360" t="n"/>
      <c r="E87" s="360" t="n"/>
      <c r="F87" s="360" t="n"/>
      <c r="G87" s="360" t="n"/>
      <c r="H87" s="360" t="n"/>
      <c r="I87" s="360" t="n"/>
      <c r="J87" s="360" t="n"/>
      <c r="K87" s="360" t="n"/>
      <c r="L87" s="360" t="n"/>
      <c r="M87" s="360" t="n"/>
      <c r="N87" s="360" t="n"/>
      <c r="O87" s="360" t="n"/>
      <c r="P87" s="360" t="n"/>
      <c r="Q87" s="360" t="n"/>
      <c r="R87" s="360" t="n"/>
      <c r="S87" s="360" t="n"/>
      <c r="T87" s="360" t="n"/>
      <c r="U87" s="360" t="n"/>
      <c r="V87" s="360" t="n"/>
      <c r="W87" s="360" t="n"/>
      <c r="X87" s="360" t="n"/>
      <c r="Y87" s="377" t="n"/>
      <c r="Z87" s="377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63" t="n">
        <v>4680115881488</v>
      </c>
      <c r="E88" s="731" t="n"/>
      <c r="F88" s="763" t="n">
        <v>1.35</v>
      </c>
      <c r="G88" s="38" t="n">
        <v>8</v>
      </c>
      <c r="H88" s="763" t="n">
        <v>10.8</v>
      </c>
      <c r="I88" s="763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809">
        <f>HYPERLINK("https://abi.ru/products/Охлажденные/Вязанка/Вязанка/Ветчины/P003236/","Ветчины Сливушка с индейкой Вязанка вес П/а Вязанка")</f>
        <v/>
      </c>
      <c r="O88" s="765" t="n"/>
      <c r="P88" s="765" t="n"/>
      <c r="Q88" s="765" t="n"/>
      <c r="R88" s="731" t="n"/>
      <c r="S88" s="40" t="inlineStr"/>
      <c r="T88" s="40" t="inlineStr"/>
      <c r="U88" s="41" t="inlineStr">
        <is>
          <t>кг</t>
        </is>
      </c>
      <c r="V88" s="766" t="n">
        <v>0</v>
      </c>
      <c r="W88" s="767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63" t="n">
        <v>4680115882751</v>
      </c>
      <c r="E89" s="731" t="n"/>
      <c r="F89" s="763" t="n">
        <v>0.45</v>
      </c>
      <c r="G89" s="38" t="n">
        <v>10</v>
      </c>
      <c r="H89" s="763" t="n">
        <v>4.5</v>
      </c>
      <c r="I89" s="763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810">
        <f>HYPERLINK("https://abi.ru/products/Охлажденные/Вязанка/Вязанка/Ветчины/P003188/","Ветчины «Филейская #Живой_пар» ф/в 0,45 п/а ТМ «Вязанка»")</f>
        <v/>
      </c>
      <c r="O89" s="765" t="n"/>
      <c r="P89" s="765" t="n"/>
      <c r="Q89" s="765" t="n"/>
      <c r="R89" s="731" t="n"/>
      <c r="S89" s="40" t="inlineStr"/>
      <c r="T89" s="40" t="inlineStr"/>
      <c r="U89" s="41" t="inlineStr">
        <is>
          <t>кг</t>
        </is>
      </c>
      <c r="V89" s="766" t="n">
        <v>0</v>
      </c>
      <c r="W89" s="767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63" t="n">
        <v>4680115882775</v>
      </c>
      <c r="E90" s="731" t="n"/>
      <c r="F90" s="763" t="n">
        <v>0.3</v>
      </c>
      <c r="G90" s="38" t="n">
        <v>8</v>
      </c>
      <c r="H90" s="763" t="n">
        <v>2.4</v>
      </c>
      <c r="I90" s="763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811">
        <f>HYPERLINK("https://abi.ru/products/Охлажденные/Вязанка/Вязанка/Ветчины/P003575/","Ветчины «Сливушка с индейкой» Фикс.вес 0,3 П/а ТМ «Вязанка»")</f>
        <v/>
      </c>
      <c r="O90" s="765" t="n"/>
      <c r="P90" s="765" t="n"/>
      <c r="Q90" s="765" t="n"/>
      <c r="R90" s="731" t="n"/>
      <c r="S90" s="40" t="inlineStr"/>
      <c r="T90" s="40" t="inlineStr"/>
      <c r="U90" s="41" t="inlineStr">
        <is>
          <t>кг</t>
        </is>
      </c>
      <c r="V90" s="766" t="n">
        <v>0</v>
      </c>
      <c r="W90" s="767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63" t="n">
        <v>4680115880658</v>
      </c>
      <c r="E91" s="731" t="n"/>
      <c r="F91" s="763" t="n">
        <v>0.4</v>
      </c>
      <c r="G91" s="38" t="n">
        <v>6</v>
      </c>
      <c r="H91" s="763" t="n">
        <v>2.4</v>
      </c>
      <c r="I91" s="763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8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65" t="n"/>
      <c r="P91" s="765" t="n"/>
      <c r="Q91" s="765" t="n"/>
      <c r="R91" s="731" t="n"/>
      <c r="S91" s="40" t="inlineStr"/>
      <c r="T91" s="40" t="inlineStr"/>
      <c r="U91" s="41" t="inlineStr">
        <is>
          <t>кг</t>
        </is>
      </c>
      <c r="V91" s="766" t="n">
        <v>0</v>
      </c>
      <c r="W91" s="767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372" t="n"/>
      <c r="B92" s="360" t="n"/>
      <c r="C92" s="360" t="n"/>
      <c r="D92" s="360" t="n"/>
      <c r="E92" s="360" t="n"/>
      <c r="F92" s="360" t="n"/>
      <c r="G92" s="360" t="n"/>
      <c r="H92" s="360" t="n"/>
      <c r="I92" s="360" t="n"/>
      <c r="J92" s="360" t="n"/>
      <c r="K92" s="360" t="n"/>
      <c r="L92" s="360" t="n"/>
      <c r="M92" s="768" t="n"/>
      <c r="N92" s="769" t="inlineStr">
        <is>
          <t>Итого</t>
        </is>
      </c>
      <c r="O92" s="739" t="n"/>
      <c r="P92" s="739" t="n"/>
      <c r="Q92" s="739" t="n"/>
      <c r="R92" s="739" t="n"/>
      <c r="S92" s="739" t="n"/>
      <c r="T92" s="740" t="n"/>
      <c r="U92" s="43" t="inlineStr">
        <is>
          <t>кор</t>
        </is>
      </c>
      <c r="V92" s="770">
        <f>IFERROR(V88/H88,"0")+IFERROR(V89/H89,"0")+IFERROR(V90/H90,"0")+IFERROR(V91/H91,"0")</f>
        <v/>
      </c>
      <c r="W92" s="770">
        <f>IFERROR(W88/H88,"0")+IFERROR(W89/H89,"0")+IFERROR(W90/H90,"0")+IFERROR(W91/H91,"0")</f>
        <v/>
      </c>
      <c r="X92" s="770">
        <f>IFERROR(IF(X88="",0,X88),"0")+IFERROR(IF(X89="",0,X89),"0")+IFERROR(IF(X90="",0,X90),"0")+IFERROR(IF(X91="",0,X91),"0")</f>
        <v/>
      </c>
      <c r="Y92" s="771" t="n"/>
      <c r="Z92" s="771" t="n"/>
    </row>
    <row r="93">
      <c r="A93" s="360" t="n"/>
      <c r="B93" s="360" t="n"/>
      <c r="C93" s="360" t="n"/>
      <c r="D93" s="360" t="n"/>
      <c r="E93" s="360" t="n"/>
      <c r="F93" s="360" t="n"/>
      <c r="G93" s="360" t="n"/>
      <c r="H93" s="360" t="n"/>
      <c r="I93" s="360" t="n"/>
      <c r="J93" s="360" t="n"/>
      <c r="K93" s="360" t="n"/>
      <c r="L93" s="360" t="n"/>
      <c r="M93" s="768" t="n"/>
      <c r="N93" s="769" t="inlineStr">
        <is>
          <t>Итого</t>
        </is>
      </c>
      <c r="O93" s="739" t="n"/>
      <c r="P93" s="739" t="n"/>
      <c r="Q93" s="739" t="n"/>
      <c r="R93" s="739" t="n"/>
      <c r="S93" s="739" t="n"/>
      <c r="T93" s="740" t="n"/>
      <c r="U93" s="43" t="inlineStr">
        <is>
          <t>кг</t>
        </is>
      </c>
      <c r="V93" s="770">
        <f>IFERROR(SUM(V88:V91),"0")</f>
        <v/>
      </c>
      <c r="W93" s="770">
        <f>IFERROR(SUM(W88:W91),"0")</f>
        <v/>
      </c>
      <c r="X93" s="43" t="n"/>
      <c r="Y93" s="771" t="n"/>
      <c r="Z93" s="771" t="n"/>
    </row>
    <row r="94" ht="14.25" customHeight="1">
      <c r="A94" s="377" t="inlineStr">
        <is>
          <t>Копченые колбасы</t>
        </is>
      </c>
      <c r="B94" s="360" t="n"/>
      <c r="C94" s="360" t="n"/>
      <c r="D94" s="360" t="n"/>
      <c r="E94" s="360" t="n"/>
      <c r="F94" s="360" t="n"/>
      <c r="G94" s="360" t="n"/>
      <c r="H94" s="360" t="n"/>
      <c r="I94" s="360" t="n"/>
      <c r="J94" s="360" t="n"/>
      <c r="K94" s="360" t="n"/>
      <c r="L94" s="360" t="n"/>
      <c r="M94" s="360" t="n"/>
      <c r="N94" s="360" t="n"/>
      <c r="O94" s="360" t="n"/>
      <c r="P94" s="360" t="n"/>
      <c r="Q94" s="360" t="n"/>
      <c r="R94" s="360" t="n"/>
      <c r="S94" s="360" t="n"/>
      <c r="T94" s="360" t="n"/>
      <c r="U94" s="360" t="n"/>
      <c r="V94" s="360" t="n"/>
      <c r="W94" s="360" t="n"/>
      <c r="X94" s="360" t="n"/>
      <c r="Y94" s="377" t="n"/>
      <c r="Z94" s="377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63" t="n">
        <v>4607091387667</v>
      </c>
      <c r="E95" s="731" t="n"/>
      <c r="F95" s="763" t="n">
        <v>0.9</v>
      </c>
      <c r="G95" s="38" t="n">
        <v>10</v>
      </c>
      <c r="H95" s="763" t="n">
        <v>9</v>
      </c>
      <c r="I95" s="763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81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65" t="n"/>
      <c r="P95" s="765" t="n"/>
      <c r="Q95" s="765" t="n"/>
      <c r="R95" s="731" t="n"/>
      <c r="S95" s="40" t="inlineStr"/>
      <c r="T95" s="40" t="inlineStr"/>
      <c r="U95" s="41" t="inlineStr">
        <is>
          <t>кг</t>
        </is>
      </c>
      <c r="V95" s="766" t="n">
        <v>0</v>
      </c>
      <c r="W95" s="767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63" t="n">
        <v>4607091387636</v>
      </c>
      <c r="E96" s="731" t="n"/>
      <c r="F96" s="763" t="n">
        <v>0.7</v>
      </c>
      <c r="G96" s="38" t="n">
        <v>6</v>
      </c>
      <c r="H96" s="763" t="n">
        <v>4.2</v>
      </c>
      <c r="I96" s="763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8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65" t="n"/>
      <c r="P96" s="765" t="n"/>
      <c r="Q96" s="765" t="n"/>
      <c r="R96" s="731" t="n"/>
      <c r="S96" s="40" t="inlineStr"/>
      <c r="T96" s="40" t="inlineStr"/>
      <c r="U96" s="41" t="inlineStr">
        <is>
          <t>кг</t>
        </is>
      </c>
      <c r="V96" s="766" t="n">
        <v>0</v>
      </c>
      <c r="W96" s="767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63" t="n">
        <v>4607091382426</v>
      </c>
      <c r="E97" s="731" t="n"/>
      <c r="F97" s="763" t="n">
        <v>0.9</v>
      </c>
      <c r="G97" s="38" t="n">
        <v>10</v>
      </c>
      <c r="H97" s="763" t="n">
        <v>9</v>
      </c>
      <c r="I97" s="76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81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65" t="n"/>
      <c r="P97" s="765" t="n"/>
      <c r="Q97" s="765" t="n"/>
      <c r="R97" s="731" t="n"/>
      <c r="S97" s="40" t="inlineStr"/>
      <c r="T97" s="40" t="inlineStr"/>
      <c r="U97" s="41" t="inlineStr">
        <is>
          <t>кг</t>
        </is>
      </c>
      <c r="V97" s="766" t="n">
        <v>0</v>
      </c>
      <c r="W97" s="76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63" t="n">
        <v>4607091386547</v>
      </c>
      <c r="E98" s="731" t="n"/>
      <c r="F98" s="763" t="n">
        <v>0.35</v>
      </c>
      <c r="G98" s="38" t="n">
        <v>8</v>
      </c>
      <c r="H98" s="763" t="n">
        <v>2.8</v>
      </c>
      <c r="I98" s="76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8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65" t="n"/>
      <c r="P98" s="765" t="n"/>
      <c r="Q98" s="765" t="n"/>
      <c r="R98" s="731" t="n"/>
      <c r="S98" s="40" t="inlineStr"/>
      <c r="T98" s="40" t="inlineStr"/>
      <c r="U98" s="41" t="inlineStr">
        <is>
          <t>кг</t>
        </is>
      </c>
      <c r="V98" s="766" t="n">
        <v>0</v>
      </c>
      <c r="W98" s="76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63" t="n">
        <v>4607091384734</v>
      </c>
      <c r="E99" s="731" t="n"/>
      <c r="F99" s="763" t="n">
        <v>0.35</v>
      </c>
      <c r="G99" s="38" t="n">
        <v>6</v>
      </c>
      <c r="H99" s="763" t="n">
        <v>2.1</v>
      </c>
      <c r="I99" s="76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81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65" t="n"/>
      <c r="P99" s="765" t="n"/>
      <c r="Q99" s="765" t="n"/>
      <c r="R99" s="731" t="n"/>
      <c r="S99" s="40" t="inlineStr"/>
      <c r="T99" s="40" t="inlineStr"/>
      <c r="U99" s="41" t="inlineStr">
        <is>
          <t>кг</t>
        </is>
      </c>
      <c r="V99" s="766" t="n">
        <v>0</v>
      </c>
      <c r="W99" s="76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63" t="n">
        <v>4607091382464</v>
      </c>
      <c r="E100" s="731" t="n"/>
      <c r="F100" s="763" t="n">
        <v>0.35</v>
      </c>
      <c r="G100" s="38" t="n">
        <v>8</v>
      </c>
      <c r="H100" s="763" t="n">
        <v>2.8</v>
      </c>
      <c r="I100" s="76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81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65" t="n"/>
      <c r="P100" s="765" t="n"/>
      <c r="Q100" s="765" t="n"/>
      <c r="R100" s="731" t="n"/>
      <c r="S100" s="40" t="inlineStr"/>
      <c r="T100" s="40" t="inlineStr"/>
      <c r="U100" s="41" t="inlineStr">
        <is>
          <t>кг</t>
        </is>
      </c>
      <c r="V100" s="766" t="n">
        <v>0</v>
      </c>
      <c r="W100" s="76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63" t="n">
        <v>4680115883444</v>
      </c>
      <c r="E101" s="731" t="n"/>
      <c r="F101" s="763" t="n">
        <v>0.35</v>
      </c>
      <c r="G101" s="38" t="n">
        <v>8</v>
      </c>
      <c r="H101" s="763" t="n">
        <v>2.8</v>
      </c>
      <c r="I101" s="76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819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1" s="765" t="n"/>
      <c r="P101" s="765" t="n"/>
      <c r="Q101" s="765" t="n"/>
      <c r="R101" s="731" t="n"/>
      <c r="S101" s="40" t="inlineStr"/>
      <c r="T101" s="40" t="inlineStr"/>
      <c r="U101" s="41" t="inlineStr">
        <is>
          <t>кг</t>
        </is>
      </c>
      <c r="V101" s="766" t="n">
        <v>15.54</v>
      </c>
      <c r="W101" s="76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63" t="n">
        <v>4680115883444</v>
      </c>
      <c r="E102" s="731" t="n"/>
      <c r="F102" s="763" t="n">
        <v>0.35</v>
      </c>
      <c r="G102" s="38" t="n">
        <v>8</v>
      </c>
      <c r="H102" s="763" t="n">
        <v>2.8</v>
      </c>
      <c r="I102" s="76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20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2" s="765" t="n"/>
      <c r="P102" s="765" t="n"/>
      <c r="Q102" s="765" t="n"/>
      <c r="R102" s="731" t="n"/>
      <c r="S102" s="40" t="inlineStr"/>
      <c r="T102" s="40" t="inlineStr"/>
      <c r="U102" s="41" t="inlineStr">
        <is>
          <t>кг</t>
        </is>
      </c>
      <c r="V102" s="766" t="n">
        <v>0</v>
      </c>
      <c r="W102" s="76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72" t="n"/>
      <c r="B103" s="360" t="n"/>
      <c r="C103" s="360" t="n"/>
      <c r="D103" s="360" t="n"/>
      <c r="E103" s="360" t="n"/>
      <c r="F103" s="360" t="n"/>
      <c r="G103" s="360" t="n"/>
      <c r="H103" s="360" t="n"/>
      <c r="I103" s="360" t="n"/>
      <c r="J103" s="360" t="n"/>
      <c r="K103" s="360" t="n"/>
      <c r="L103" s="360" t="n"/>
      <c r="M103" s="768" t="n"/>
      <c r="N103" s="769" t="inlineStr">
        <is>
          <t>Итого</t>
        </is>
      </c>
      <c r="O103" s="739" t="n"/>
      <c r="P103" s="739" t="n"/>
      <c r="Q103" s="739" t="n"/>
      <c r="R103" s="739" t="n"/>
      <c r="S103" s="739" t="n"/>
      <c r="T103" s="740" t="n"/>
      <c r="U103" s="43" t="inlineStr">
        <is>
          <t>кор</t>
        </is>
      </c>
      <c r="V103" s="770">
        <f>IFERROR(V95/H95,"0")+IFERROR(V96/H96,"0")+IFERROR(V97/H97,"0")+IFERROR(V98/H98,"0")+IFERROR(V99/H99,"0")+IFERROR(V100/H100,"0")+IFERROR(V101/H101,"0")+IFERROR(V102/H102,"0")</f>
        <v/>
      </c>
      <c r="W103" s="770">
        <f>IFERROR(W95/H95,"0")+IFERROR(W96/H96,"0")+IFERROR(W97/H97,"0")+IFERROR(W98/H98,"0")+IFERROR(W99/H99,"0")+IFERROR(W100/H100,"0")+IFERROR(W101/H101,"0")+IFERROR(W102/H102,"0")</f>
        <v/>
      </c>
      <c r="X103" s="770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71" t="n"/>
      <c r="Z103" s="771" t="n"/>
    </row>
    <row r="104">
      <c r="A104" s="360" t="n"/>
      <c r="B104" s="360" t="n"/>
      <c r="C104" s="360" t="n"/>
      <c r="D104" s="360" t="n"/>
      <c r="E104" s="360" t="n"/>
      <c r="F104" s="360" t="n"/>
      <c r="G104" s="360" t="n"/>
      <c r="H104" s="360" t="n"/>
      <c r="I104" s="360" t="n"/>
      <c r="J104" s="360" t="n"/>
      <c r="K104" s="360" t="n"/>
      <c r="L104" s="360" t="n"/>
      <c r="M104" s="768" t="n"/>
      <c r="N104" s="769" t="inlineStr">
        <is>
          <t>Итого</t>
        </is>
      </c>
      <c r="O104" s="739" t="n"/>
      <c r="P104" s="739" t="n"/>
      <c r="Q104" s="739" t="n"/>
      <c r="R104" s="739" t="n"/>
      <c r="S104" s="739" t="n"/>
      <c r="T104" s="740" t="n"/>
      <c r="U104" s="43" t="inlineStr">
        <is>
          <t>кг</t>
        </is>
      </c>
      <c r="V104" s="770">
        <f>IFERROR(SUM(V95:V102),"0")</f>
        <v/>
      </c>
      <c r="W104" s="770">
        <f>IFERROR(SUM(W95:W102),"0")</f>
        <v/>
      </c>
      <c r="X104" s="43" t="n"/>
      <c r="Y104" s="771" t="n"/>
      <c r="Z104" s="771" t="n"/>
    </row>
    <row r="105" ht="14.25" customHeight="1">
      <c r="A105" s="377" t="inlineStr">
        <is>
          <t>Сосиски</t>
        </is>
      </c>
      <c r="B105" s="360" t="n"/>
      <c r="C105" s="360" t="n"/>
      <c r="D105" s="360" t="n"/>
      <c r="E105" s="360" t="n"/>
      <c r="F105" s="360" t="n"/>
      <c r="G105" s="360" t="n"/>
      <c r="H105" s="360" t="n"/>
      <c r="I105" s="360" t="n"/>
      <c r="J105" s="360" t="n"/>
      <c r="K105" s="360" t="n"/>
      <c r="L105" s="360" t="n"/>
      <c r="M105" s="360" t="n"/>
      <c r="N105" s="360" t="n"/>
      <c r="O105" s="360" t="n"/>
      <c r="P105" s="360" t="n"/>
      <c r="Q105" s="360" t="n"/>
      <c r="R105" s="360" t="n"/>
      <c r="S105" s="360" t="n"/>
      <c r="T105" s="360" t="n"/>
      <c r="U105" s="360" t="n"/>
      <c r="V105" s="360" t="n"/>
      <c r="W105" s="360" t="n"/>
      <c r="X105" s="360" t="n"/>
      <c r="Y105" s="377" t="n"/>
      <c r="Z105" s="377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63" t="n">
        <v>4607091386967</v>
      </c>
      <c r="E106" s="731" t="n"/>
      <c r="F106" s="763" t="n">
        <v>1.4</v>
      </c>
      <c r="G106" s="38" t="n">
        <v>6</v>
      </c>
      <c r="H106" s="763" t="n">
        <v>8.4</v>
      </c>
      <c r="I106" s="76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821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6" s="765" t="n"/>
      <c r="P106" s="765" t="n"/>
      <c r="Q106" s="765" t="n"/>
      <c r="R106" s="731" t="n"/>
      <c r="S106" s="40" t="inlineStr"/>
      <c r="T106" s="40" t="inlineStr"/>
      <c r="U106" s="41" t="inlineStr">
        <is>
          <t>кг</t>
        </is>
      </c>
      <c r="V106" s="766" t="n">
        <v>267.5</v>
      </c>
      <c r="W106" s="76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3" t="n">
        <v>4607091386967</v>
      </c>
      <c r="E107" s="731" t="n"/>
      <c r="F107" s="763" t="n">
        <v>1.35</v>
      </c>
      <c r="G107" s="38" t="n">
        <v>6</v>
      </c>
      <c r="H107" s="763" t="n">
        <v>8.1</v>
      </c>
      <c r="I107" s="763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22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5" t="n"/>
      <c r="P107" s="765" t="n"/>
      <c r="Q107" s="765" t="n"/>
      <c r="R107" s="731" t="n"/>
      <c r="S107" s="40" t="inlineStr"/>
      <c r="T107" s="40" t="inlineStr"/>
      <c r="U107" s="41" t="inlineStr">
        <is>
          <t>кг</t>
        </is>
      </c>
      <c r="V107" s="766" t="n">
        <v>0</v>
      </c>
      <c r="W107" s="76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63" t="n">
        <v>4607091385304</v>
      </c>
      <c r="E108" s="731" t="n"/>
      <c r="F108" s="763" t="n">
        <v>1.4</v>
      </c>
      <c r="G108" s="38" t="n">
        <v>6</v>
      </c>
      <c r="H108" s="763" t="n">
        <v>8.4</v>
      </c>
      <c r="I108" s="76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823">
        <f>HYPERLINK("https://abi.ru/products/Охлажденные/Вязанка/Вязанка/Сосиски/P003904/","Сосиски «Рубленые» Весовые п/а мгс УВВ ТМ «Вязанка»")</f>
        <v/>
      </c>
      <c r="O108" s="765" t="n"/>
      <c r="P108" s="765" t="n"/>
      <c r="Q108" s="765" t="n"/>
      <c r="R108" s="731" t="n"/>
      <c r="S108" s="40" t="inlineStr"/>
      <c r="T108" s="40" t="inlineStr"/>
      <c r="U108" s="41" t="inlineStr">
        <is>
          <t>кг</t>
        </is>
      </c>
      <c r="V108" s="766" t="n">
        <v>108</v>
      </c>
      <c r="W108" s="76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63" t="n">
        <v>4607091386264</v>
      </c>
      <c r="E109" s="731" t="n"/>
      <c r="F109" s="763" t="n">
        <v>0.5</v>
      </c>
      <c r="G109" s="38" t="n">
        <v>6</v>
      </c>
      <c r="H109" s="763" t="n">
        <v>3</v>
      </c>
      <c r="I109" s="76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824">
        <f>HYPERLINK("https://abi.ru/products/Охлажденные/Вязанка/Вязанка/Сосиски/P002217/","Сосиски Венские Вязанка Фикс.вес 0,5 NDX мгс Вязанка")</f>
        <v/>
      </c>
      <c r="O109" s="765" t="n"/>
      <c r="P109" s="765" t="n"/>
      <c r="Q109" s="765" t="n"/>
      <c r="R109" s="731" t="n"/>
      <c r="S109" s="40" t="inlineStr"/>
      <c r="T109" s="40" t="inlineStr"/>
      <c r="U109" s="41" t="inlineStr">
        <is>
          <t>кг</t>
        </is>
      </c>
      <c r="V109" s="766" t="n">
        <v>0</v>
      </c>
      <c r="W109" s="76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P003992</t>
        </is>
      </c>
      <c r="C110" s="37" t="n">
        <v>4301051648</v>
      </c>
      <c r="D110" s="363" t="n">
        <v>4607091386264</v>
      </c>
      <c r="E110" s="731" t="n"/>
      <c r="F110" s="763" t="n">
        <v>0.5</v>
      </c>
      <c r="G110" s="38" t="n">
        <v>6</v>
      </c>
      <c r="H110" s="763" t="n">
        <v>3</v>
      </c>
      <c r="I110" s="763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825" t="inlineStr">
        <is>
          <t>Сосиски «Венские» Фикс.вес 0,5 п/а мгс ТМ «Вязанка»</t>
        </is>
      </c>
      <c r="O110" s="765" t="n"/>
      <c r="P110" s="765" t="n"/>
      <c r="Q110" s="765" t="n"/>
      <c r="R110" s="731" t="n"/>
      <c r="S110" s="40" t="inlineStr">
        <is>
          <t>06.03.2024</t>
        </is>
      </c>
      <c r="T110" s="40" t="inlineStr"/>
      <c r="U110" s="41" t="inlineStr">
        <is>
          <t>кг</t>
        </is>
      </c>
      <c r="V110" s="766" t="n">
        <v>0</v>
      </c>
      <c r="W110" s="76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63" t="n">
        <v>4680115882584</v>
      </c>
      <c r="E111" s="731" t="n"/>
      <c r="F111" s="763" t="n">
        <v>0.33</v>
      </c>
      <c r="G111" s="38" t="n">
        <v>8</v>
      </c>
      <c r="H111" s="763" t="n">
        <v>2.64</v>
      </c>
      <c r="I111" s="763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826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1" s="765" t="n"/>
      <c r="P111" s="765" t="n"/>
      <c r="Q111" s="765" t="n"/>
      <c r="R111" s="731" t="n"/>
      <c r="S111" s="40" t="inlineStr"/>
      <c r="T111" s="40" t="inlineStr"/>
      <c r="U111" s="41" t="inlineStr">
        <is>
          <t>кг</t>
        </is>
      </c>
      <c r="V111" s="766" t="n">
        <v>0</v>
      </c>
      <c r="W111" s="76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63" t="n">
        <v>4680115882584</v>
      </c>
      <c r="E112" s="731" t="n"/>
      <c r="F112" s="763" t="n">
        <v>0.33</v>
      </c>
      <c r="G112" s="38" t="n">
        <v>8</v>
      </c>
      <c r="H112" s="763" t="n">
        <v>2.64</v>
      </c>
      <c r="I112" s="763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27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2" s="765" t="n"/>
      <c r="P112" s="765" t="n"/>
      <c r="Q112" s="765" t="n"/>
      <c r="R112" s="731" t="n"/>
      <c r="S112" s="40" t="inlineStr"/>
      <c r="T112" s="40" t="inlineStr"/>
      <c r="U112" s="41" t="inlineStr">
        <is>
          <t>кг</t>
        </is>
      </c>
      <c r="V112" s="766" t="n">
        <v>9.5</v>
      </c>
      <c r="W112" s="76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63" t="n">
        <v>4607091385731</v>
      </c>
      <c r="E113" s="731" t="n"/>
      <c r="F113" s="763" t="n">
        <v>0.45</v>
      </c>
      <c r="G113" s="38" t="n">
        <v>6</v>
      </c>
      <c r="H113" s="763" t="n">
        <v>2.7</v>
      </c>
      <c r="I113" s="763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828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3" s="765" t="n"/>
      <c r="P113" s="765" t="n"/>
      <c r="Q113" s="765" t="n"/>
      <c r="R113" s="731" t="n"/>
      <c r="S113" s="40" t="inlineStr"/>
      <c r="T113" s="40" t="inlineStr"/>
      <c r="U113" s="41" t="inlineStr">
        <is>
          <t>кг</t>
        </is>
      </c>
      <c r="V113" s="766" t="n">
        <v>116.1</v>
      </c>
      <c r="W113" s="76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63" t="n">
        <v>4680115880214</v>
      </c>
      <c r="E114" s="731" t="n"/>
      <c r="F114" s="763" t="n">
        <v>0.45</v>
      </c>
      <c r="G114" s="38" t="n">
        <v>6</v>
      </c>
      <c r="H114" s="763" t="n">
        <v>2.7</v>
      </c>
      <c r="I114" s="763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29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4" s="765" t="n"/>
      <c r="P114" s="765" t="n"/>
      <c r="Q114" s="765" t="n"/>
      <c r="R114" s="731" t="n"/>
      <c r="S114" s="40" t="inlineStr"/>
      <c r="T114" s="40" t="inlineStr"/>
      <c r="U114" s="41" t="inlineStr">
        <is>
          <t>кг</t>
        </is>
      </c>
      <c r="V114" s="766" t="n">
        <v>0</v>
      </c>
      <c r="W114" s="767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63" t="n">
        <v>4680115880894</v>
      </c>
      <c r="E115" s="731" t="n"/>
      <c r="F115" s="763" t="n">
        <v>0.33</v>
      </c>
      <c r="G115" s="38" t="n">
        <v>6</v>
      </c>
      <c r="H115" s="763" t="n">
        <v>1.98</v>
      </c>
      <c r="I115" s="763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30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5" s="765" t="n"/>
      <c r="P115" s="765" t="n"/>
      <c r="Q115" s="765" t="n"/>
      <c r="R115" s="731" t="n"/>
      <c r="S115" s="40" t="inlineStr"/>
      <c r="T115" s="40" t="inlineStr"/>
      <c r="U115" s="41" t="inlineStr">
        <is>
          <t>кг</t>
        </is>
      </c>
      <c r="V115" s="766" t="n">
        <v>0</v>
      </c>
      <c r="W115" s="76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63" t="n">
        <v>4607091385427</v>
      </c>
      <c r="E116" s="731" t="n"/>
      <c r="F116" s="763" t="n">
        <v>0.5</v>
      </c>
      <c r="G116" s="38" t="n">
        <v>6</v>
      </c>
      <c r="H116" s="763" t="n">
        <v>3</v>
      </c>
      <c r="I116" s="763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831">
        <f>HYPERLINK("https://abi.ru/products/Охлажденные/Вязанка/Вязанка/Сосиски/P003030/","Сосиски Рубленые Вязанка Фикс.вес 0,5 п/а мгс Вязанка")</f>
        <v/>
      </c>
      <c r="O116" s="765" t="n"/>
      <c r="P116" s="765" t="n"/>
      <c r="Q116" s="765" t="n"/>
      <c r="R116" s="731" t="n"/>
      <c r="S116" s="40" t="inlineStr"/>
      <c r="T116" s="40" t="inlineStr"/>
      <c r="U116" s="41" t="inlineStr">
        <is>
          <t>кг</t>
        </is>
      </c>
      <c r="V116" s="766" t="n">
        <v>27</v>
      </c>
      <c r="W116" s="76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63" t="n">
        <v>4680115882645</v>
      </c>
      <c r="E117" s="731" t="n"/>
      <c r="F117" s="763" t="n">
        <v>0.3</v>
      </c>
      <c r="G117" s="38" t="n">
        <v>6</v>
      </c>
      <c r="H117" s="763" t="n">
        <v>1.8</v>
      </c>
      <c r="I117" s="763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32">
        <f>HYPERLINK("https://abi.ru/products/Охлажденные/Вязанка/Вязанка/Сосиски/P003464/","Сосиски «Сливушки с сыром» ф/в 0,3 п/а ТМ «Вязанка»")</f>
        <v/>
      </c>
      <c r="O117" s="765" t="n"/>
      <c r="P117" s="765" t="n"/>
      <c r="Q117" s="765" t="n"/>
      <c r="R117" s="731" t="n"/>
      <c r="S117" s="40" t="inlineStr"/>
      <c r="T117" s="40" t="inlineStr"/>
      <c r="U117" s="41" t="inlineStr">
        <is>
          <t>кг</t>
        </is>
      </c>
      <c r="V117" s="766" t="n">
        <v>0</v>
      </c>
      <c r="W117" s="767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72" t="n"/>
      <c r="B118" s="360" t="n"/>
      <c r="C118" s="360" t="n"/>
      <c r="D118" s="360" t="n"/>
      <c r="E118" s="360" t="n"/>
      <c r="F118" s="360" t="n"/>
      <c r="G118" s="360" t="n"/>
      <c r="H118" s="360" t="n"/>
      <c r="I118" s="360" t="n"/>
      <c r="J118" s="360" t="n"/>
      <c r="K118" s="360" t="n"/>
      <c r="L118" s="360" t="n"/>
      <c r="M118" s="768" t="n"/>
      <c r="N118" s="769" t="inlineStr">
        <is>
          <t>Итого</t>
        </is>
      </c>
      <c r="O118" s="739" t="n"/>
      <c r="P118" s="739" t="n"/>
      <c r="Q118" s="739" t="n"/>
      <c r="R118" s="739" t="n"/>
      <c r="S118" s="739" t="n"/>
      <c r="T118" s="740" t="n"/>
      <c r="U118" s="43" t="inlineStr">
        <is>
          <t>кор</t>
        </is>
      </c>
      <c r="V118" s="770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70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7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71" t="n"/>
      <c r="Z118" s="771" t="n"/>
    </row>
    <row r="119">
      <c r="A119" s="360" t="n"/>
      <c r="B119" s="360" t="n"/>
      <c r="C119" s="360" t="n"/>
      <c r="D119" s="360" t="n"/>
      <c r="E119" s="360" t="n"/>
      <c r="F119" s="360" t="n"/>
      <c r="G119" s="360" t="n"/>
      <c r="H119" s="360" t="n"/>
      <c r="I119" s="360" t="n"/>
      <c r="J119" s="360" t="n"/>
      <c r="K119" s="360" t="n"/>
      <c r="L119" s="360" t="n"/>
      <c r="M119" s="768" t="n"/>
      <c r="N119" s="769" t="inlineStr">
        <is>
          <t>Итого</t>
        </is>
      </c>
      <c r="O119" s="739" t="n"/>
      <c r="P119" s="739" t="n"/>
      <c r="Q119" s="739" t="n"/>
      <c r="R119" s="739" t="n"/>
      <c r="S119" s="739" t="n"/>
      <c r="T119" s="740" t="n"/>
      <c r="U119" s="43" t="inlineStr">
        <is>
          <t>кг</t>
        </is>
      </c>
      <c r="V119" s="770">
        <f>IFERROR(SUM(V106:V117),"0")</f>
        <v/>
      </c>
      <c r="W119" s="770">
        <f>IFERROR(SUM(W106:W117),"0")</f>
        <v/>
      </c>
      <c r="X119" s="43" t="n"/>
      <c r="Y119" s="771" t="n"/>
      <c r="Z119" s="771" t="n"/>
    </row>
    <row r="120" ht="14.25" customHeight="1">
      <c r="A120" s="377" t="inlineStr">
        <is>
          <t>Сардельки</t>
        </is>
      </c>
      <c r="B120" s="360" t="n"/>
      <c r="C120" s="360" t="n"/>
      <c r="D120" s="360" t="n"/>
      <c r="E120" s="360" t="n"/>
      <c r="F120" s="360" t="n"/>
      <c r="G120" s="360" t="n"/>
      <c r="H120" s="360" t="n"/>
      <c r="I120" s="360" t="n"/>
      <c r="J120" s="360" t="n"/>
      <c r="K120" s="360" t="n"/>
      <c r="L120" s="360" t="n"/>
      <c r="M120" s="360" t="n"/>
      <c r="N120" s="360" t="n"/>
      <c r="O120" s="360" t="n"/>
      <c r="P120" s="360" t="n"/>
      <c r="Q120" s="360" t="n"/>
      <c r="R120" s="360" t="n"/>
      <c r="S120" s="360" t="n"/>
      <c r="T120" s="360" t="n"/>
      <c r="U120" s="360" t="n"/>
      <c r="V120" s="360" t="n"/>
      <c r="W120" s="360" t="n"/>
      <c r="X120" s="360" t="n"/>
      <c r="Y120" s="377" t="n"/>
      <c r="Z120" s="377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63" t="n">
        <v>4607091383065</v>
      </c>
      <c r="E121" s="731" t="n"/>
      <c r="F121" s="763" t="n">
        <v>0.83</v>
      </c>
      <c r="G121" s="38" t="n">
        <v>4</v>
      </c>
      <c r="H121" s="763" t="n">
        <v>3.32</v>
      </c>
      <c r="I121" s="763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8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765" t="n"/>
      <c r="P121" s="765" t="n"/>
      <c r="Q121" s="765" t="n"/>
      <c r="R121" s="731" t="n"/>
      <c r="S121" s="40" t="inlineStr"/>
      <c r="T121" s="40" t="inlineStr"/>
      <c r="U121" s="41" t="inlineStr">
        <is>
          <t>кг</t>
        </is>
      </c>
      <c r="V121" s="766" t="n">
        <v>0</v>
      </c>
      <c r="W121" s="767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63" t="n">
        <v>4680115881532</v>
      </c>
      <c r="E122" s="731" t="n"/>
      <c r="F122" s="763" t="n">
        <v>1.35</v>
      </c>
      <c r="G122" s="38" t="n">
        <v>6</v>
      </c>
      <c r="H122" s="763" t="n">
        <v>8.1</v>
      </c>
      <c r="I122" s="763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34">
        <f>HYPERLINK("https://abi.ru/products/Охлажденные/Вязанка/Вязанка/Сардельки/P003237/","Сардельки «Филейские» Весовые NDX мгс ТМ «Вязанка»")</f>
        <v/>
      </c>
      <c r="O122" s="765" t="n"/>
      <c r="P122" s="765" t="n"/>
      <c r="Q122" s="765" t="n"/>
      <c r="R122" s="731" t="n"/>
      <c r="S122" s="40" t="inlineStr"/>
      <c r="T122" s="40" t="inlineStr"/>
      <c r="U122" s="41" t="inlineStr">
        <is>
          <t>кг</t>
        </is>
      </c>
      <c r="V122" s="766" t="n">
        <v>0</v>
      </c>
      <c r="W122" s="767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P003883</t>
        </is>
      </c>
      <c r="C123" s="37" t="n">
        <v>4301060366</v>
      </c>
      <c r="D123" s="363" t="n">
        <v>4680115881532</v>
      </c>
      <c r="E123" s="731" t="n"/>
      <c r="F123" s="763" t="n">
        <v>1.3</v>
      </c>
      <c r="G123" s="38" t="n">
        <v>6</v>
      </c>
      <c r="H123" s="763" t="n">
        <v>7.8</v>
      </c>
      <c r="I123" s="763" t="n">
        <v>8.279999999999999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35">
        <f>HYPERLINK("https://abi.ru/products/Охлажденные/Вязанка/Вязанка/Сардельки/P003883/","Сардельки «Филейские» Весовые н/о мгс ТМ «Вязанка»")</f>
        <v/>
      </c>
      <c r="O123" s="765" t="n"/>
      <c r="P123" s="765" t="n"/>
      <c r="Q123" s="765" t="n"/>
      <c r="R123" s="731" t="n"/>
      <c r="S123" s="40" t="inlineStr"/>
      <c r="T123" s="40" t="inlineStr"/>
      <c r="U123" s="41" t="inlineStr">
        <is>
          <t>кг</t>
        </is>
      </c>
      <c r="V123" s="766" t="n">
        <v>0</v>
      </c>
      <c r="W123" s="767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63" t="n">
        <v>4680115881532</v>
      </c>
      <c r="E124" s="731" t="n"/>
      <c r="F124" s="763" t="n">
        <v>1.4</v>
      </c>
      <c r="G124" s="38" t="n">
        <v>6</v>
      </c>
      <c r="H124" s="763" t="n">
        <v>8.4</v>
      </c>
      <c r="I124" s="763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36" t="inlineStr">
        <is>
          <t>Сардельки «Филейские» Весовые н/о мгс ТМ «Вязанка»</t>
        </is>
      </c>
      <c r="O124" s="765" t="n"/>
      <c r="P124" s="765" t="n"/>
      <c r="Q124" s="765" t="n"/>
      <c r="R124" s="731" t="n"/>
      <c r="S124" s="40" t="inlineStr"/>
      <c r="T124" s="40" t="inlineStr"/>
      <c r="U124" s="41" t="inlineStr">
        <is>
          <t>кг</t>
        </is>
      </c>
      <c r="V124" s="766" t="n">
        <v>108</v>
      </c>
      <c r="W124" s="767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363" t="n">
        <v>4680115882652</v>
      </c>
      <c r="E125" s="731" t="n"/>
      <c r="F125" s="763" t="n">
        <v>0.33</v>
      </c>
      <c r="G125" s="38" t="n">
        <v>6</v>
      </c>
      <c r="H125" s="763" t="n">
        <v>1.98</v>
      </c>
      <c r="I125" s="763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37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5" s="765" t="n"/>
      <c r="P125" s="765" t="n"/>
      <c r="Q125" s="765" t="n"/>
      <c r="R125" s="731" t="n"/>
      <c r="S125" s="40" t="inlineStr"/>
      <c r="T125" s="40" t="inlineStr"/>
      <c r="U125" s="41" t="inlineStr">
        <is>
          <t>кг</t>
        </is>
      </c>
      <c r="V125" s="766" t="n">
        <v>0</v>
      </c>
      <c r="W125" s="767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363" t="n">
        <v>4680115880238</v>
      </c>
      <c r="E126" s="731" t="n"/>
      <c r="F126" s="763" t="n">
        <v>0.33</v>
      </c>
      <c r="G126" s="38" t="n">
        <v>6</v>
      </c>
      <c r="H126" s="763" t="n">
        <v>1.98</v>
      </c>
      <c r="I126" s="763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38">
        <f>HYPERLINK("https://abi.ru/products/Охлажденные/Вязанка/Вязанка/Сардельки/P002644/","Сардельки Сливушки фикс.вес 0,33 п/а мгс ТМ Вязанка")</f>
        <v/>
      </c>
      <c r="O126" s="765" t="n"/>
      <c r="P126" s="765" t="n"/>
      <c r="Q126" s="765" t="n"/>
      <c r="R126" s="731" t="n"/>
      <c r="S126" s="40" t="inlineStr"/>
      <c r="T126" s="40" t="inlineStr"/>
      <c r="U126" s="41" t="inlineStr">
        <is>
          <t>кг</t>
        </is>
      </c>
      <c r="V126" s="766" t="n">
        <v>9.5</v>
      </c>
      <c r="W126" s="767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363" t="n">
        <v>4680115881464</v>
      </c>
      <c r="E127" s="731" t="n"/>
      <c r="F127" s="763" t="n">
        <v>0.4</v>
      </c>
      <c r="G127" s="38" t="n">
        <v>6</v>
      </c>
      <c r="H127" s="763" t="n">
        <v>2.4</v>
      </c>
      <c r="I127" s="763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839">
        <f>HYPERLINK("https://abi.ru/products/Охлажденные/Вязанка/Вязанка/Сардельки/P003238/","Сардельки «Филейские» Фикс.вес 0,4 NDX мгс ТМ «Вязанка»")</f>
        <v/>
      </c>
      <c r="O127" s="765" t="n"/>
      <c r="P127" s="765" t="n"/>
      <c r="Q127" s="765" t="n"/>
      <c r="R127" s="731" t="n"/>
      <c r="S127" s="40" t="inlineStr"/>
      <c r="T127" s="40" t="inlineStr"/>
      <c r="U127" s="41" t="inlineStr">
        <is>
          <t>кг</t>
        </is>
      </c>
      <c r="V127" s="766" t="n">
        <v>0</v>
      </c>
      <c r="W127" s="767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372" t="n"/>
      <c r="B128" s="360" t="n"/>
      <c r="C128" s="360" t="n"/>
      <c r="D128" s="360" t="n"/>
      <c r="E128" s="360" t="n"/>
      <c r="F128" s="360" t="n"/>
      <c r="G128" s="360" t="n"/>
      <c r="H128" s="360" t="n"/>
      <c r="I128" s="360" t="n"/>
      <c r="J128" s="360" t="n"/>
      <c r="K128" s="360" t="n"/>
      <c r="L128" s="360" t="n"/>
      <c r="M128" s="768" t="n"/>
      <c r="N128" s="769" t="inlineStr">
        <is>
          <t>Итого</t>
        </is>
      </c>
      <c r="O128" s="739" t="n"/>
      <c r="P128" s="739" t="n"/>
      <c r="Q128" s="739" t="n"/>
      <c r="R128" s="739" t="n"/>
      <c r="S128" s="739" t="n"/>
      <c r="T128" s="740" t="n"/>
      <c r="U128" s="43" t="inlineStr">
        <is>
          <t>кор</t>
        </is>
      </c>
      <c r="V128" s="770">
        <f>IFERROR(V121/H121,"0")+IFERROR(V122/H122,"0")+IFERROR(V123/H123,"0")+IFERROR(V124/H124,"0")+IFERROR(V125/H125,"0")+IFERROR(V126/H126,"0")+IFERROR(V127/H127,"0")</f>
        <v/>
      </c>
      <c r="W128" s="770">
        <f>IFERROR(W121/H121,"0")+IFERROR(W122/H122,"0")+IFERROR(W123/H123,"0")+IFERROR(W124/H124,"0")+IFERROR(W125/H125,"0")+IFERROR(W126/H126,"0")+IFERROR(W127/H127,"0")</f>
        <v/>
      </c>
      <c r="X128" s="770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71" t="n"/>
      <c r="Z128" s="771" t="n"/>
    </row>
    <row r="129">
      <c r="A129" s="360" t="n"/>
      <c r="B129" s="360" t="n"/>
      <c r="C129" s="360" t="n"/>
      <c r="D129" s="360" t="n"/>
      <c r="E129" s="360" t="n"/>
      <c r="F129" s="360" t="n"/>
      <c r="G129" s="360" t="n"/>
      <c r="H129" s="360" t="n"/>
      <c r="I129" s="360" t="n"/>
      <c r="J129" s="360" t="n"/>
      <c r="K129" s="360" t="n"/>
      <c r="L129" s="360" t="n"/>
      <c r="M129" s="768" t="n"/>
      <c r="N129" s="769" t="inlineStr">
        <is>
          <t>Итого</t>
        </is>
      </c>
      <c r="O129" s="739" t="n"/>
      <c r="P129" s="739" t="n"/>
      <c r="Q129" s="739" t="n"/>
      <c r="R129" s="739" t="n"/>
      <c r="S129" s="739" t="n"/>
      <c r="T129" s="740" t="n"/>
      <c r="U129" s="43" t="inlineStr">
        <is>
          <t>кг</t>
        </is>
      </c>
      <c r="V129" s="770">
        <f>IFERROR(SUM(V121:V127),"0")</f>
        <v/>
      </c>
      <c r="W129" s="770">
        <f>IFERROR(SUM(W121:W127),"0")</f>
        <v/>
      </c>
      <c r="X129" s="43" t="n"/>
      <c r="Y129" s="771" t="n"/>
      <c r="Z129" s="771" t="n"/>
    </row>
    <row r="130" ht="16.5" customHeight="1">
      <c r="A130" s="392" t="inlineStr">
        <is>
          <t>Сливушки</t>
        </is>
      </c>
      <c r="B130" s="360" t="n"/>
      <c r="C130" s="360" t="n"/>
      <c r="D130" s="360" t="n"/>
      <c r="E130" s="360" t="n"/>
      <c r="F130" s="360" t="n"/>
      <c r="G130" s="360" t="n"/>
      <c r="H130" s="360" t="n"/>
      <c r="I130" s="360" t="n"/>
      <c r="J130" s="360" t="n"/>
      <c r="K130" s="360" t="n"/>
      <c r="L130" s="360" t="n"/>
      <c r="M130" s="360" t="n"/>
      <c r="N130" s="360" t="n"/>
      <c r="O130" s="360" t="n"/>
      <c r="P130" s="360" t="n"/>
      <c r="Q130" s="360" t="n"/>
      <c r="R130" s="360" t="n"/>
      <c r="S130" s="360" t="n"/>
      <c r="T130" s="360" t="n"/>
      <c r="U130" s="360" t="n"/>
      <c r="V130" s="360" t="n"/>
      <c r="W130" s="360" t="n"/>
      <c r="X130" s="360" t="n"/>
      <c r="Y130" s="392" t="n"/>
      <c r="Z130" s="392" t="n"/>
    </row>
    <row r="131" ht="14.25" customHeight="1">
      <c r="A131" s="377" t="inlineStr">
        <is>
          <t>Сосиски</t>
        </is>
      </c>
      <c r="B131" s="360" t="n"/>
      <c r="C131" s="360" t="n"/>
      <c r="D131" s="360" t="n"/>
      <c r="E131" s="360" t="n"/>
      <c r="F131" s="360" t="n"/>
      <c r="G131" s="360" t="n"/>
      <c r="H131" s="360" t="n"/>
      <c r="I131" s="360" t="n"/>
      <c r="J131" s="360" t="n"/>
      <c r="K131" s="360" t="n"/>
      <c r="L131" s="360" t="n"/>
      <c r="M131" s="360" t="n"/>
      <c r="N131" s="360" t="n"/>
      <c r="O131" s="360" t="n"/>
      <c r="P131" s="360" t="n"/>
      <c r="Q131" s="360" t="n"/>
      <c r="R131" s="360" t="n"/>
      <c r="S131" s="360" t="n"/>
      <c r="T131" s="360" t="n"/>
      <c r="U131" s="360" t="n"/>
      <c r="V131" s="360" t="n"/>
      <c r="W131" s="360" t="n"/>
      <c r="X131" s="360" t="n"/>
      <c r="Y131" s="377" t="n"/>
      <c r="Z131" s="377" t="n"/>
    </row>
    <row r="132" ht="27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363" t="n">
        <v>4607091385168</v>
      </c>
      <c r="E132" s="731" t="n"/>
      <c r="F132" s="763" t="n">
        <v>1.35</v>
      </c>
      <c r="G132" s="38" t="n">
        <v>6</v>
      </c>
      <c r="H132" s="763" t="n">
        <v>8.1</v>
      </c>
      <c r="I132" s="763" t="n">
        <v>8.657999999999999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45</v>
      </c>
      <c r="N132" s="84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2" s="765" t="n"/>
      <c r="P132" s="765" t="n"/>
      <c r="Q132" s="765" t="n"/>
      <c r="R132" s="731" t="n"/>
      <c r="S132" s="40" t="inlineStr"/>
      <c r="T132" s="40" t="inlineStr"/>
      <c r="U132" s="41" t="inlineStr">
        <is>
          <t>кг</t>
        </is>
      </c>
      <c r="V132" s="766" t="n">
        <v>0</v>
      </c>
      <c r="W132" s="767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63" t="n">
        <v>4607091385168</v>
      </c>
      <c r="E133" s="731" t="n"/>
      <c r="F133" s="763" t="n">
        <v>1.4</v>
      </c>
      <c r="G133" s="38" t="n">
        <v>6</v>
      </c>
      <c r="H133" s="763" t="n">
        <v>8.4</v>
      </c>
      <c r="I133" s="763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841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3" s="765" t="n"/>
      <c r="P133" s="765" t="n"/>
      <c r="Q133" s="765" t="n"/>
      <c r="R133" s="731" t="n"/>
      <c r="S133" s="40" t="inlineStr"/>
      <c r="T133" s="40" t="inlineStr"/>
      <c r="U133" s="41" t="inlineStr">
        <is>
          <t>кг</t>
        </is>
      </c>
      <c r="V133" s="766" t="n">
        <v>309</v>
      </c>
      <c r="W133" s="767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363" t="n">
        <v>4607091383256</v>
      </c>
      <c r="E134" s="731" t="n"/>
      <c r="F134" s="763" t="n">
        <v>0.33</v>
      </c>
      <c r="G134" s="38" t="n">
        <v>6</v>
      </c>
      <c r="H134" s="763" t="n">
        <v>1.98</v>
      </c>
      <c r="I134" s="763" t="n">
        <v>2.246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42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765" t="n"/>
      <c r="P134" s="765" t="n"/>
      <c r="Q134" s="765" t="n"/>
      <c r="R134" s="731" t="n"/>
      <c r="S134" s="40" t="inlineStr"/>
      <c r="T134" s="40" t="inlineStr"/>
      <c r="U134" s="41" t="inlineStr">
        <is>
          <t>кг</t>
        </is>
      </c>
      <c r="V134" s="766" t="n">
        <v>0</v>
      </c>
      <c r="W134" s="767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363" t="n">
        <v>4607091385748</v>
      </c>
      <c r="E135" s="731" t="n"/>
      <c r="F135" s="763" t="n">
        <v>0.45</v>
      </c>
      <c r="G135" s="38" t="n">
        <v>6</v>
      </c>
      <c r="H135" s="763" t="n">
        <v>2.7</v>
      </c>
      <c r="I135" s="763" t="n">
        <v>2.972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43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765" t="n"/>
      <c r="P135" s="765" t="n"/>
      <c r="Q135" s="765" t="n"/>
      <c r="R135" s="731" t="n"/>
      <c r="S135" s="40" t="inlineStr"/>
      <c r="T135" s="40" t="inlineStr"/>
      <c r="U135" s="41" t="inlineStr">
        <is>
          <t>кг</t>
        </is>
      </c>
      <c r="V135" s="766" t="n">
        <v>111.6</v>
      </c>
      <c r="W135" s="767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>
      <c r="A136" s="372" t="n"/>
      <c r="B136" s="360" t="n"/>
      <c r="C136" s="360" t="n"/>
      <c r="D136" s="360" t="n"/>
      <c r="E136" s="360" t="n"/>
      <c r="F136" s="360" t="n"/>
      <c r="G136" s="360" t="n"/>
      <c r="H136" s="360" t="n"/>
      <c r="I136" s="360" t="n"/>
      <c r="J136" s="360" t="n"/>
      <c r="K136" s="360" t="n"/>
      <c r="L136" s="360" t="n"/>
      <c r="M136" s="768" t="n"/>
      <c r="N136" s="769" t="inlineStr">
        <is>
          <t>Итого</t>
        </is>
      </c>
      <c r="O136" s="739" t="n"/>
      <c r="P136" s="739" t="n"/>
      <c r="Q136" s="739" t="n"/>
      <c r="R136" s="739" t="n"/>
      <c r="S136" s="739" t="n"/>
      <c r="T136" s="740" t="n"/>
      <c r="U136" s="43" t="inlineStr">
        <is>
          <t>кор</t>
        </is>
      </c>
      <c r="V136" s="770">
        <f>IFERROR(V132/H132,"0")+IFERROR(V133/H133,"0")+IFERROR(V134/H134,"0")+IFERROR(V135/H135,"0")</f>
        <v/>
      </c>
      <c r="W136" s="770">
        <f>IFERROR(W132/H132,"0")+IFERROR(W133/H133,"0")+IFERROR(W134/H134,"0")+IFERROR(W135/H135,"0")</f>
        <v/>
      </c>
      <c r="X136" s="770">
        <f>IFERROR(IF(X132="",0,X132),"0")+IFERROR(IF(X133="",0,X133),"0")+IFERROR(IF(X134="",0,X134),"0")+IFERROR(IF(X135="",0,X135),"0")</f>
        <v/>
      </c>
      <c r="Y136" s="771" t="n"/>
      <c r="Z136" s="771" t="n"/>
    </row>
    <row r="137">
      <c r="A137" s="360" t="n"/>
      <c r="B137" s="360" t="n"/>
      <c r="C137" s="360" t="n"/>
      <c r="D137" s="360" t="n"/>
      <c r="E137" s="360" t="n"/>
      <c r="F137" s="360" t="n"/>
      <c r="G137" s="360" t="n"/>
      <c r="H137" s="360" t="n"/>
      <c r="I137" s="360" t="n"/>
      <c r="J137" s="360" t="n"/>
      <c r="K137" s="360" t="n"/>
      <c r="L137" s="360" t="n"/>
      <c r="M137" s="768" t="n"/>
      <c r="N137" s="769" t="inlineStr">
        <is>
          <t>Итого</t>
        </is>
      </c>
      <c r="O137" s="739" t="n"/>
      <c r="P137" s="739" t="n"/>
      <c r="Q137" s="739" t="n"/>
      <c r="R137" s="739" t="n"/>
      <c r="S137" s="739" t="n"/>
      <c r="T137" s="740" t="n"/>
      <c r="U137" s="43" t="inlineStr">
        <is>
          <t>кг</t>
        </is>
      </c>
      <c r="V137" s="770">
        <f>IFERROR(SUM(V132:V135),"0")</f>
        <v/>
      </c>
      <c r="W137" s="770">
        <f>IFERROR(SUM(W132:W135),"0")</f>
        <v/>
      </c>
      <c r="X137" s="43" t="n"/>
      <c r="Y137" s="771" t="n"/>
      <c r="Z137" s="771" t="n"/>
    </row>
    <row r="138" ht="27.75" customHeight="1">
      <c r="A138" s="391" t="inlineStr">
        <is>
          <t>Стародворье</t>
        </is>
      </c>
      <c r="B138" s="762" t="n"/>
      <c r="C138" s="762" t="n"/>
      <c r="D138" s="762" t="n"/>
      <c r="E138" s="762" t="n"/>
      <c r="F138" s="762" t="n"/>
      <c r="G138" s="762" t="n"/>
      <c r="H138" s="762" t="n"/>
      <c r="I138" s="762" t="n"/>
      <c r="J138" s="762" t="n"/>
      <c r="K138" s="762" t="n"/>
      <c r="L138" s="762" t="n"/>
      <c r="M138" s="762" t="n"/>
      <c r="N138" s="762" t="n"/>
      <c r="O138" s="762" t="n"/>
      <c r="P138" s="762" t="n"/>
      <c r="Q138" s="762" t="n"/>
      <c r="R138" s="762" t="n"/>
      <c r="S138" s="762" t="n"/>
      <c r="T138" s="762" t="n"/>
      <c r="U138" s="762" t="n"/>
      <c r="V138" s="762" t="n"/>
      <c r="W138" s="762" t="n"/>
      <c r="X138" s="762" t="n"/>
      <c r="Y138" s="55" t="n"/>
      <c r="Z138" s="55" t="n"/>
    </row>
    <row r="139" ht="16.5" customHeight="1">
      <c r="A139" s="392" t="inlineStr">
        <is>
          <t>Золоченная в печи</t>
        </is>
      </c>
      <c r="B139" s="360" t="n"/>
      <c r="C139" s="360" t="n"/>
      <c r="D139" s="360" t="n"/>
      <c r="E139" s="360" t="n"/>
      <c r="F139" s="360" t="n"/>
      <c r="G139" s="360" t="n"/>
      <c r="H139" s="360" t="n"/>
      <c r="I139" s="360" t="n"/>
      <c r="J139" s="360" t="n"/>
      <c r="K139" s="360" t="n"/>
      <c r="L139" s="360" t="n"/>
      <c r="M139" s="360" t="n"/>
      <c r="N139" s="360" t="n"/>
      <c r="O139" s="360" t="n"/>
      <c r="P139" s="360" t="n"/>
      <c r="Q139" s="360" t="n"/>
      <c r="R139" s="360" t="n"/>
      <c r="S139" s="360" t="n"/>
      <c r="T139" s="360" t="n"/>
      <c r="U139" s="360" t="n"/>
      <c r="V139" s="360" t="n"/>
      <c r="W139" s="360" t="n"/>
      <c r="X139" s="360" t="n"/>
      <c r="Y139" s="392" t="n"/>
      <c r="Z139" s="392" t="n"/>
    </row>
    <row r="140" ht="14.25" customHeight="1">
      <c r="A140" s="377" t="inlineStr">
        <is>
          <t>Вареные колбасы</t>
        </is>
      </c>
      <c r="B140" s="360" t="n"/>
      <c r="C140" s="360" t="n"/>
      <c r="D140" s="360" t="n"/>
      <c r="E140" s="360" t="n"/>
      <c r="F140" s="360" t="n"/>
      <c r="G140" s="360" t="n"/>
      <c r="H140" s="360" t="n"/>
      <c r="I140" s="360" t="n"/>
      <c r="J140" s="360" t="n"/>
      <c r="K140" s="360" t="n"/>
      <c r="L140" s="360" t="n"/>
      <c r="M140" s="360" t="n"/>
      <c r="N140" s="360" t="n"/>
      <c r="O140" s="360" t="n"/>
      <c r="P140" s="360" t="n"/>
      <c r="Q140" s="360" t="n"/>
      <c r="R140" s="360" t="n"/>
      <c r="S140" s="360" t="n"/>
      <c r="T140" s="360" t="n"/>
      <c r="U140" s="360" t="n"/>
      <c r="V140" s="360" t="n"/>
      <c r="W140" s="360" t="n"/>
      <c r="X140" s="360" t="n"/>
      <c r="Y140" s="377" t="n"/>
      <c r="Z140" s="377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363" t="n">
        <v>4607091383423</v>
      </c>
      <c r="E141" s="731" t="n"/>
      <c r="F141" s="763" t="n">
        <v>1.35</v>
      </c>
      <c r="G141" s="38" t="n">
        <v>8</v>
      </c>
      <c r="H141" s="763" t="n">
        <v>10.8</v>
      </c>
      <c r="I141" s="763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8" t="n">
        <v>35</v>
      </c>
      <c r="N141" s="84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765" t="n"/>
      <c r="P141" s="765" t="n"/>
      <c r="Q141" s="765" t="n"/>
      <c r="R141" s="731" t="n"/>
      <c r="S141" s="40" t="inlineStr"/>
      <c r="T141" s="40" t="inlineStr"/>
      <c r="U141" s="41" t="inlineStr">
        <is>
          <t>кг</t>
        </is>
      </c>
      <c r="V141" s="766" t="n">
        <v>0</v>
      </c>
      <c r="W141" s="767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363" t="n">
        <v>4607091381405</v>
      </c>
      <c r="E142" s="731" t="n"/>
      <c r="F142" s="763" t="n">
        <v>1.35</v>
      </c>
      <c r="G142" s="38" t="n">
        <v>8</v>
      </c>
      <c r="H142" s="763" t="n">
        <v>10.8</v>
      </c>
      <c r="I142" s="763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35</v>
      </c>
      <c r="N142" s="84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765" t="n"/>
      <c r="P142" s="765" t="n"/>
      <c r="Q142" s="765" t="n"/>
      <c r="R142" s="731" t="n"/>
      <c r="S142" s="40" t="inlineStr"/>
      <c r="T142" s="40" t="inlineStr"/>
      <c r="U142" s="41" t="inlineStr">
        <is>
          <t>кг</t>
        </is>
      </c>
      <c r="V142" s="766" t="n">
        <v>0</v>
      </c>
      <c r="W142" s="767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37.5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363" t="n">
        <v>4607091386516</v>
      </c>
      <c r="E143" s="731" t="n"/>
      <c r="F143" s="763" t="n">
        <v>1.4</v>
      </c>
      <c r="G143" s="38" t="n">
        <v>8</v>
      </c>
      <c r="H143" s="763" t="n">
        <v>11.2</v>
      </c>
      <c r="I143" s="763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30</v>
      </c>
      <c r="N143" s="84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765" t="n"/>
      <c r="P143" s="765" t="n"/>
      <c r="Q143" s="765" t="n"/>
      <c r="R143" s="731" t="n"/>
      <c r="S143" s="40" t="inlineStr"/>
      <c r="T143" s="40" t="inlineStr"/>
      <c r="U143" s="41" t="inlineStr">
        <is>
          <t>кг</t>
        </is>
      </c>
      <c r="V143" s="766" t="n">
        <v>0</v>
      </c>
      <c r="W143" s="767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>
      <c r="A144" s="372" t="n"/>
      <c r="B144" s="360" t="n"/>
      <c r="C144" s="360" t="n"/>
      <c r="D144" s="360" t="n"/>
      <c r="E144" s="360" t="n"/>
      <c r="F144" s="360" t="n"/>
      <c r="G144" s="360" t="n"/>
      <c r="H144" s="360" t="n"/>
      <c r="I144" s="360" t="n"/>
      <c r="J144" s="360" t="n"/>
      <c r="K144" s="360" t="n"/>
      <c r="L144" s="360" t="n"/>
      <c r="M144" s="768" t="n"/>
      <c r="N144" s="769" t="inlineStr">
        <is>
          <t>Итого</t>
        </is>
      </c>
      <c r="O144" s="739" t="n"/>
      <c r="P144" s="739" t="n"/>
      <c r="Q144" s="739" t="n"/>
      <c r="R144" s="739" t="n"/>
      <c r="S144" s="739" t="n"/>
      <c r="T144" s="740" t="n"/>
      <c r="U144" s="43" t="inlineStr">
        <is>
          <t>кор</t>
        </is>
      </c>
      <c r="V144" s="770">
        <f>IFERROR(V141/H141,"0")+IFERROR(V142/H142,"0")+IFERROR(V143/H143,"0")</f>
        <v/>
      </c>
      <c r="W144" s="770">
        <f>IFERROR(W141/H141,"0")+IFERROR(W142/H142,"0")+IFERROR(W143/H143,"0")</f>
        <v/>
      </c>
      <c r="X144" s="770">
        <f>IFERROR(IF(X141="",0,X141),"0")+IFERROR(IF(X142="",0,X142),"0")+IFERROR(IF(X143="",0,X143),"0")</f>
        <v/>
      </c>
      <c r="Y144" s="771" t="n"/>
      <c r="Z144" s="771" t="n"/>
    </row>
    <row r="145">
      <c r="A145" s="360" t="n"/>
      <c r="B145" s="360" t="n"/>
      <c r="C145" s="360" t="n"/>
      <c r="D145" s="360" t="n"/>
      <c r="E145" s="360" t="n"/>
      <c r="F145" s="360" t="n"/>
      <c r="G145" s="360" t="n"/>
      <c r="H145" s="360" t="n"/>
      <c r="I145" s="360" t="n"/>
      <c r="J145" s="360" t="n"/>
      <c r="K145" s="360" t="n"/>
      <c r="L145" s="360" t="n"/>
      <c r="M145" s="768" t="n"/>
      <c r="N145" s="769" t="inlineStr">
        <is>
          <t>Итого</t>
        </is>
      </c>
      <c r="O145" s="739" t="n"/>
      <c r="P145" s="739" t="n"/>
      <c r="Q145" s="739" t="n"/>
      <c r="R145" s="739" t="n"/>
      <c r="S145" s="739" t="n"/>
      <c r="T145" s="740" t="n"/>
      <c r="U145" s="43" t="inlineStr">
        <is>
          <t>кг</t>
        </is>
      </c>
      <c r="V145" s="770">
        <f>IFERROR(SUM(V141:V143),"0")</f>
        <v/>
      </c>
      <c r="W145" s="770">
        <f>IFERROR(SUM(W141:W143),"0")</f>
        <v/>
      </c>
      <c r="X145" s="43" t="n"/>
      <c r="Y145" s="771" t="n"/>
      <c r="Z145" s="771" t="n"/>
    </row>
    <row r="146" ht="16.5" customHeight="1">
      <c r="A146" s="392" t="inlineStr">
        <is>
          <t>Мясорубская</t>
        </is>
      </c>
      <c r="B146" s="360" t="n"/>
      <c r="C146" s="360" t="n"/>
      <c r="D146" s="360" t="n"/>
      <c r="E146" s="360" t="n"/>
      <c r="F146" s="360" t="n"/>
      <c r="G146" s="360" t="n"/>
      <c r="H146" s="360" t="n"/>
      <c r="I146" s="360" t="n"/>
      <c r="J146" s="360" t="n"/>
      <c r="K146" s="360" t="n"/>
      <c r="L146" s="360" t="n"/>
      <c r="M146" s="360" t="n"/>
      <c r="N146" s="360" t="n"/>
      <c r="O146" s="360" t="n"/>
      <c r="P146" s="360" t="n"/>
      <c r="Q146" s="360" t="n"/>
      <c r="R146" s="360" t="n"/>
      <c r="S146" s="360" t="n"/>
      <c r="T146" s="360" t="n"/>
      <c r="U146" s="360" t="n"/>
      <c r="V146" s="360" t="n"/>
      <c r="W146" s="360" t="n"/>
      <c r="X146" s="360" t="n"/>
      <c r="Y146" s="392" t="n"/>
      <c r="Z146" s="392" t="n"/>
    </row>
    <row r="147" ht="14.25" customHeight="1">
      <c r="A147" s="377" t="inlineStr">
        <is>
          <t>Копченые колбасы</t>
        </is>
      </c>
      <c r="B147" s="360" t="n"/>
      <c r="C147" s="360" t="n"/>
      <c r="D147" s="360" t="n"/>
      <c r="E147" s="360" t="n"/>
      <c r="F147" s="360" t="n"/>
      <c r="G147" s="360" t="n"/>
      <c r="H147" s="360" t="n"/>
      <c r="I147" s="360" t="n"/>
      <c r="J147" s="360" t="n"/>
      <c r="K147" s="360" t="n"/>
      <c r="L147" s="360" t="n"/>
      <c r="M147" s="360" t="n"/>
      <c r="N147" s="360" t="n"/>
      <c r="O147" s="360" t="n"/>
      <c r="P147" s="360" t="n"/>
      <c r="Q147" s="360" t="n"/>
      <c r="R147" s="360" t="n"/>
      <c r="S147" s="360" t="n"/>
      <c r="T147" s="360" t="n"/>
      <c r="U147" s="360" t="n"/>
      <c r="V147" s="360" t="n"/>
      <c r="W147" s="360" t="n"/>
      <c r="X147" s="360" t="n"/>
      <c r="Y147" s="377" t="n"/>
      <c r="Z147" s="377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363" t="n">
        <v>4680115880993</v>
      </c>
      <c r="E148" s="731" t="n"/>
      <c r="F148" s="763" t="n">
        <v>0.7</v>
      </c>
      <c r="G148" s="38" t="n">
        <v>6</v>
      </c>
      <c r="H148" s="763" t="n">
        <v>4.2</v>
      </c>
      <c r="I148" s="763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4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765" t="n"/>
      <c r="P148" s="765" t="n"/>
      <c r="Q148" s="765" t="n"/>
      <c r="R148" s="731" t="n"/>
      <c r="S148" s="40" t="inlineStr"/>
      <c r="T148" s="40" t="inlineStr"/>
      <c r="U148" s="41" t="inlineStr">
        <is>
          <t>кг</t>
        </is>
      </c>
      <c r="V148" s="766" t="n">
        <v>0</v>
      </c>
      <c r="W148" s="76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363" t="n">
        <v>4680115881761</v>
      </c>
      <c r="E149" s="731" t="n"/>
      <c r="F149" s="763" t="n">
        <v>0.7</v>
      </c>
      <c r="G149" s="38" t="n">
        <v>6</v>
      </c>
      <c r="H149" s="763" t="n">
        <v>4.2</v>
      </c>
      <c r="I149" s="763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4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765" t="n"/>
      <c r="P149" s="765" t="n"/>
      <c r="Q149" s="765" t="n"/>
      <c r="R149" s="731" t="n"/>
      <c r="S149" s="40" t="inlineStr"/>
      <c r="T149" s="40" t="inlineStr"/>
      <c r="U149" s="41" t="inlineStr">
        <is>
          <t>кг</t>
        </is>
      </c>
      <c r="V149" s="766" t="n">
        <v>0</v>
      </c>
      <c r="W149" s="767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363" t="n">
        <v>4680115881563</v>
      </c>
      <c r="E150" s="731" t="n"/>
      <c r="F150" s="763" t="n">
        <v>0.7</v>
      </c>
      <c r="G150" s="38" t="n">
        <v>6</v>
      </c>
      <c r="H150" s="763" t="n">
        <v>4.2</v>
      </c>
      <c r="I150" s="763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4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765" t="n"/>
      <c r="P150" s="765" t="n"/>
      <c r="Q150" s="765" t="n"/>
      <c r="R150" s="731" t="n"/>
      <c r="S150" s="40" t="inlineStr"/>
      <c r="T150" s="40" t="inlineStr"/>
      <c r="U150" s="41" t="inlineStr">
        <is>
          <t>кг</t>
        </is>
      </c>
      <c r="V150" s="766" t="n">
        <v>0</v>
      </c>
      <c r="W150" s="76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363" t="n">
        <v>4680115880986</v>
      </c>
      <c r="E151" s="731" t="n"/>
      <c r="F151" s="763" t="n">
        <v>0.35</v>
      </c>
      <c r="G151" s="38" t="n">
        <v>6</v>
      </c>
      <c r="H151" s="763" t="n">
        <v>2.1</v>
      </c>
      <c r="I151" s="763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5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765" t="n"/>
      <c r="P151" s="765" t="n"/>
      <c r="Q151" s="765" t="n"/>
      <c r="R151" s="731" t="n"/>
      <c r="S151" s="40" t="inlineStr"/>
      <c r="T151" s="40" t="inlineStr"/>
      <c r="U151" s="41" t="inlineStr">
        <is>
          <t>кг</t>
        </is>
      </c>
      <c r="V151" s="766" t="n">
        <v>67.89999999999999</v>
      </c>
      <c r="W151" s="767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363" t="n">
        <v>4680115880207</v>
      </c>
      <c r="E152" s="731" t="n"/>
      <c r="F152" s="763" t="n">
        <v>0.4</v>
      </c>
      <c r="G152" s="38" t="n">
        <v>6</v>
      </c>
      <c r="H152" s="763" t="n">
        <v>2.4</v>
      </c>
      <c r="I152" s="763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5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765" t="n"/>
      <c r="P152" s="765" t="n"/>
      <c r="Q152" s="765" t="n"/>
      <c r="R152" s="731" t="n"/>
      <c r="S152" s="40" t="inlineStr"/>
      <c r="T152" s="40" t="inlineStr"/>
      <c r="U152" s="41" t="inlineStr">
        <is>
          <t>кг</t>
        </is>
      </c>
      <c r="V152" s="766" t="n">
        <v>0</v>
      </c>
      <c r="W152" s="767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363" t="n">
        <v>4680115881785</v>
      </c>
      <c r="E153" s="731" t="n"/>
      <c r="F153" s="763" t="n">
        <v>0.35</v>
      </c>
      <c r="G153" s="38" t="n">
        <v>6</v>
      </c>
      <c r="H153" s="763" t="n">
        <v>2.1</v>
      </c>
      <c r="I153" s="763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5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765" t="n"/>
      <c r="P153" s="765" t="n"/>
      <c r="Q153" s="765" t="n"/>
      <c r="R153" s="731" t="n"/>
      <c r="S153" s="40" t="inlineStr"/>
      <c r="T153" s="40" t="inlineStr"/>
      <c r="U153" s="41" t="inlineStr">
        <is>
          <t>кг</t>
        </is>
      </c>
      <c r="V153" s="766" t="n">
        <v>71.75</v>
      </c>
      <c r="W153" s="767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363" t="n">
        <v>4680115881679</v>
      </c>
      <c r="E154" s="731" t="n"/>
      <c r="F154" s="763" t="n">
        <v>0.35</v>
      </c>
      <c r="G154" s="38" t="n">
        <v>6</v>
      </c>
      <c r="H154" s="763" t="n">
        <v>2.1</v>
      </c>
      <c r="I154" s="763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5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765" t="n"/>
      <c r="P154" s="765" t="n"/>
      <c r="Q154" s="765" t="n"/>
      <c r="R154" s="731" t="n"/>
      <c r="S154" s="40" t="inlineStr"/>
      <c r="T154" s="40" t="inlineStr"/>
      <c r="U154" s="41" t="inlineStr">
        <is>
          <t>кг</t>
        </is>
      </c>
      <c r="V154" s="766" t="n">
        <v>71.75</v>
      </c>
      <c r="W154" s="767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363" t="n">
        <v>4680115880191</v>
      </c>
      <c r="E155" s="731" t="n"/>
      <c r="F155" s="763" t="n">
        <v>0.4</v>
      </c>
      <c r="G155" s="38" t="n">
        <v>6</v>
      </c>
      <c r="H155" s="763" t="n">
        <v>2.4</v>
      </c>
      <c r="I155" s="763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8" t="n">
        <v>40</v>
      </c>
      <c r="N155" s="85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765" t="n"/>
      <c r="P155" s="765" t="n"/>
      <c r="Q155" s="765" t="n"/>
      <c r="R155" s="731" t="n"/>
      <c r="S155" s="40" t="inlineStr"/>
      <c r="T155" s="40" t="inlineStr"/>
      <c r="U155" s="41" t="inlineStr">
        <is>
          <t>кг</t>
        </is>
      </c>
      <c r="V155" s="766" t="n">
        <v>0</v>
      </c>
      <c r="W155" s="767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363" t="n">
        <v>4680115883963</v>
      </c>
      <c r="E156" s="731" t="n"/>
      <c r="F156" s="763" t="n">
        <v>0.28</v>
      </c>
      <c r="G156" s="38" t="n">
        <v>6</v>
      </c>
      <c r="H156" s="763" t="n">
        <v>1.68</v>
      </c>
      <c r="I156" s="763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55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6" s="765" t="n"/>
      <c r="P156" s="765" t="n"/>
      <c r="Q156" s="765" t="n"/>
      <c r="R156" s="731" t="n"/>
      <c r="S156" s="40" t="inlineStr"/>
      <c r="T156" s="40" t="inlineStr"/>
      <c r="U156" s="41" t="inlineStr">
        <is>
          <t>кг</t>
        </is>
      </c>
      <c r="V156" s="766" t="n">
        <v>8.4</v>
      </c>
      <c r="W156" s="767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>
      <c r="A157" s="372" t="n"/>
      <c r="B157" s="360" t="n"/>
      <c r="C157" s="360" t="n"/>
      <c r="D157" s="360" t="n"/>
      <c r="E157" s="360" t="n"/>
      <c r="F157" s="360" t="n"/>
      <c r="G157" s="360" t="n"/>
      <c r="H157" s="360" t="n"/>
      <c r="I157" s="360" t="n"/>
      <c r="J157" s="360" t="n"/>
      <c r="K157" s="360" t="n"/>
      <c r="L157" s="360" t="n"/>
      <c r="M157" s="768" t="n"/>
      <c r="N157" s="769" t="inlineStr">
        <is>
          <t>Итого</t>
        </is>
      </c>
      <c r="O157" s="739" t="n"/>
      <c r="P157" s="739" t="n"/>
      <c r="Q157" s="739" t="n"/>
      <c r="R157" s="739" t="n"/>
      <c r="S157" s="739" t="n"/>
      <c r="T157" s="740" t="n"/>
      <c r="U157" s="43" t="inlineStr">
        <is>
          <t>кор</t>
        </is>
      </c>
      <c r="V157" s="770">
        <f>IFERROR(V148/H148,"0")+IFERROR(V149/H149,"0")+IFERROR(V150/H150,"0")+IFERROR(V151/H151,"0")+IFERROR(V152/H152,"0")+IFERROR(V153/H153,"0")+IFERROR(V154/H154,"0")+IFERROR(V155/H155,"0")+IFERROR(V156/H156,"0")</f>
        <v/>
      </c>
      <c r="W157" s="770">
        <f>IFERROR(W148/H148,"0")+IFERROR(W149/H149,"0")+IFERROR(W150/H150,"0")+IFERROR(W151/H151,"0")+IFERROR(W152/H152,"0")+IFERROR(W153/H153,"0")+IFERROR(W154/H154,"0")+IFERROR(W155/H155,"0")+IFERROR(W156/H156,"0")</f>
        <v/>
      </c>
      <c r="X157" s="770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71" t="n"/>
      <c r="Z157" s="771" t="n"/>
    </row>
    <row r="158">
      <c r="A158" s="360" t="n"/>
      <c r="B158" s="360" t="n"/>
      <c r="C158" s="360" t="n"/>
      <c r="D158" s="360" t="n"/>
      <c r="E158" s="360" t="n"/>
      <c r="F158" s="360" t="n"/>
      <c r="G158" s="360" t="n"/>
      <c r="H158" s="360" t="n"/>
      <c r="I158" s="360" t="n"/>
      <c r="J158" s="360" t="n"/>
      <c r="K158" s="360" t="n"/>
      <c r="L158" s="360" t="n"/>
      <c r="M158" s="768" t="n"/>
      <c r="N158" s="769" t="inlineStr">
        <is>
          <t>Итого</t>
        </is>
      </c>
      <c r="O158" s="739" t="n"/>
      <c r="P158" s="739" t="n"/>
      <c r="Q158" s="739" t="n"/>
      <c r="R158" s="739" t="n"/>
      <c r="S158" s="739" t="n"/>
      <c r="T158" s="740" t="n"/>
      <c r="U158" s="43" t="inlineStr">
        <is>
          <t>кг</t>
        </is>
      </c>
      <c r="V158" s="770">
        <f>IFERROR(SUM(V148:V156),"0")</f>
        <v/>
      </c>
      <c r="W158" s="770">
        <f>IFERROR(SUM(W148:W156),"0")</f>
        <v/>
      </c>
      <c r="X158" s="43" t="n"/>
      <c r="Y158" s="771" t="n"/>
      <c r="Z158" s="771" t="n"/>
    </row>
    <row r="159" ht="16.5" customHeight="1">
      <c r="A159" s="392" t="inlineStr">
        <is>
          <t>Сочинка</t>
        </is>
      </c>
      <c r="B159" s="360" t="n"/>
      <c r="C159" s="360" t="n"/>
      <c r="D159" s="360" t="n"/>
      <c r="E159" s="360" t="n"/>
      <c r="F159" s="360" t="n"/>
      <c r="G159" s="360" t="n"/>
      <c r="H159" s="360" t="n"/>
      <c r="I159" s="360" t="n"/>
      <c r="J159" s="360" t="n"/>
      <c r="K159" s="360" t="n"/>
      <c r="L159" s="360" t="n"/>
      <c r="M159" s="360" t="n"/>
      <c r="N159" s="360" t="n"/>
      <c r="O159" s="360" t="n"/>
      <c r="P159" s="360" t="n"/>
      <c r="Q159" s="360" t="n"/>
      <c r="R159" s="360" t="n"/>
      <c r="S159" s="360" t="n"/>
      <c r="T159" s="360" t="n"/>
      <c r="U159" s="360" t="n"/>
      <c r="V159" s="360" t="n"/>
      <c r="W159" s="360" t="n"/>
      <c r="X159" s="360" t="n"/>
      <c r="Y159" s="392" t="n"/>
      <c r="Z159" s="392" t="n"/>
    </row>
    <row r="160" ht="14.25" customHeight="1">
      <c r="A160" s="377" t="inlineStr">
        <is>
          <t>Вареные колбасы</t>
        </is>
      </c>
      <c r="B160" s="360" t="n"/>
      <c r="C160" s="360" t="n"/>
      <c r="D160" s="360" t="n"/>
      <c r="E160" s="360" t="n"/>
      <c r="F160" s="360" t="n"/>
      <c r="G160" s="360" t="n"/>
      <c r="H160" s="360" t="n"/>
      <c r="I160" s="360" t="n"/>
      <c r="J160" s="360" t="n"/>
      <c r="K160" s="360" t="n"/>
      <c r="L160" s="360" t="n"/>
      <c r="M160" s="360" t="n"/>
      <c r="N160" s="360" t="n"/>
      <c r="O160" s="360" t="n"/>
      <c r="P160" s="360" t="n"/>
      <c r="Q160" s="360" t="n"/>
      <c r="R160" s="360" t="n"/>
      <c r="S160" s="360" t="n"/>
      <c r="T160" s="360" t="n"/>
      <c r="U160" s="360" t="n"/>
      <c r="V160" s="360" t="n"/>
      <c r="W160" s="360" t="n"/>
      <c r="X160" s="360" t="n"/>
      <c r="Y160" s="377" t="n"/>
      <c r="Z160" s="377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363" t="n">
        <v>4680115881402</v>
      </c>
      <c r="E161" s="731" t="n"/>
      <c r="F161" s="763" t="n">
        <v>1.35</v>
      </c>
      <c r="G161" s="38" t="n">
        <v>8</v>
      </c>
      <c r="H161" s="763" t="n">
        <v>10.8</v>
      </c>
      <c r="I161" s="763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8" t="n">
        <v>55</v>
      </c>
      <c r="N161" s="85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765" t="n"/>
      <c r="P161" s="765" t="n"/>
      <c r="Q161" s="765" t="n"/>
      <c r="R161" s="731" t="n"/>
      <c r="S161" s="40" t="inlineStr"/>
      <c r="T161" s="40" t="inlineStr"/>
      <c r="U161" s="41" t="inlineStr">
        <is>
          <t>кг</t>
        </is>
      </c>
      <c r="V161" s="766" t="n">
        <v>0</v>
      </c>
      <c r="W161" s="767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8" t="inlineStr">
        <is>
          <t>КИ</t>
        </is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363" t="n">
        <v>4680115881396</v>
      </c>
      <c r="E162" s="731" t="n"/>
      <c r="F162" s="763" t="n">
        <v>0.45</v>
      </c>
      <c r="G162" s="38" t="n">
        <v>6</v>
      </c>
      <c r="H162" s="763" t="n">
        <v>2.7</v>
      </c>
      <c r="I162" s="763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8" t="n">
        <v>55</v>
      </c>
      <c r="N162" s="85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765" t="n"/>
      <c r="P162" s="765" t="n"/>
      <c r="Q162" s="765" t="n"/>
      <c r="R162" s="731" t="n"/>
      <c r="S162" s="40" t="inlineStr"/>
      <c r="T162" s="40" t="inlineStr"/>
      <c r="U162" s="41" t="inlineStr">
        <is>
          <t>кг</t>
        </is>
      </c>
      <c r="V162" s="766" t="n">
        <v>0</v>
      </c>
      <c r="W162" s="767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9" t="inlineStr">
        <is>
          <t>КИ</t>
        </is>
      </c>
    </row>
    <row r="163">
      <c r="A163" s="372" t="n"/>
      <c r="B163" s="360" t="n"/>
      <c r="C163" s="360" t="n"/>
      <c r="D163" s="360" t="n"/>
      <c r="E163" s="360" t="n"/>
      <c r="F163" s="360" t="n"/>
      <c r="G163" s="360" t="n"/>
      <c r="H163" s="360" t="n"/>
      <c r="I163" s="360" t="n"/>
      <c r="J163" s="360" t="n"/>
      <c r="K163" s="360" t="n"/>
      <c r="L163" s="360" t="n"/>
      <c r="M163" s="768" t="n"/>
      <c r="N163" s="769" t="inlineStr">
        <is>
          <t>Итого</t>
        </is>
      </c>
      <c r="O163" s="739" t="n"/>
      <c r="P163" s="739" t="n"/>
      <c r="Q163" s="739" t="n"/>
      <c r="R163" s="739" t="n"/>
      <c r="S163" s="739" t="n"/>
      <c r="T163" s="740" t="n"/>
      <c r="U163" s="43" t="inlineStr">
        <is>
          <t>кор</t>
        </is>
      </c>
      <c r="V163" s="770">
        <f>IFERROR(V161/H161,"0")+IFERROR(V162/H162,"0")</f>
        <v/>
      </c>
      <c r="W163" s="770">
        <f>IFERROR(W161/H161,"0")+IFERROR(W162/H162,"0")</f>
        <v/>
      </c>
      <c r="X163" s="770">
        <f>IFERROR(IF(X161="",0,X161),"0")+IFERROR(IF(X162="",0,X162),"0")</f>
        <v/>
      </c>
      <c r="Y163" s="771" t="n"/>
      <c r="Z163" s="771" t="n"/>
    </row>
    <row r="164">
      <c r="A164" s="360" t="n"/>
      <c r="B164" s="360" t="n"/>
      <c r="C164" s="360" t="n"/>
      <c r="D164" s="360" t="n"/>
      <c r="E164" s="360" t="n"/>
      <c r="F164" s="360" t="n"/>
      <c r="G164" s="360" t="n"/>
      <c r="H164" s="360" t="n"/>
      <c r="I164" s="360" t="n"/>
      <c r="J164" s="360" t="n"/>
      <c r="K164" s="360" t="n"/>
      <c r="L164" s="360" t="n"/>
      <c r="M164" s="768" t="n"/>
      <c r="N164" s="769" t="inlineStr">
        <is>
          <t>Итого</t>
        </is>
      </c>
      <c r="O164" s="739" t="n"/>
      <c r="P164" s="739" t="n"/>
      <c r="Q164" s="739" t="n"/>
      <c r="R164" s="739" t="n"/>
      <c r="S164" s="739" t="n"/>
      <c r="T164" s="740" t="n"/>
      <c r="U164" s="43" t="inlineStr">
        <is>
          <t>кг</t>
        </is>
      </c>
      <c r="V164" s="770">
        <f>IFERROR(SUM(V161:V162),"0")</f>
        <v/>
      </c>
      <c r="W164" s="770">
        <f>IFERROR(SUM(W161:W162),"0")</f>
        <v/>
      </c>
      <c r="X164" s="43" t="n"/>
      <c r="Y164" s="771" t="n"/>
      <c r="Z164" s="771" t="n"/>
    </row>
    <row r="165" ht="14.25" customHeight="1">
      <c r="A165" s="377" t="inlineStr">
        <is>
          <t>Ветчины</t>
        </is>
      </c>
      <c r="B165" s="360" t="n"/>
      <c r="C165" s="360" t="n"/>
      <c r="D165" s="360" t="n"/>
      <c r="E165" s="360" t="n"/>
      <c r="F165" s="360" t="n"/>
      <c r="G165" s="360" t="n"/>
      <c r="H165" s="360" t="n"/>
      <c r="I165" s="360" t="n"/>
      <c r="J165" s="360" t="n"/>
      <c r="K165" s="360" t="n"/>
      <c r="L165" s="360" t="n"/>
      <c r="M165" s="360" t="n"/>
      <c r="N165" s="360" t="n"/>
      <c r="O165" s="360" t="n"/>
      <c r="P165" s="360" t="n"/>
      <c r="Q165" s="360" t="n"/>
      <c r="R165" s="360" t="n"/>
      <c r="S165" s="360" t="n"/>
      <c r="T165" s="360" t="n"/>
      <c r="U165" s="360" t="n"/>
      <c r="V165" s="360" t="n"/>
      <c r="W165" s="360" t="n"/>
      <c r="X165" s="360" t="n"/>
      <c r="Y165" s="377" t="n"/>
      <c r="Z165" s="377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363" t="n">
        <v>4680115882935</v>
      </c>
      <c r="E166" s="731" t="n"/>
      <c r="F166" s="763" t="n">
        <v>1.35</v>
      </c>
      <c r="G166" s="38" t="n">
        <v>8</v>
      </c>
      <c r="H166" s="763" t="n">
        <v>10.8</v>
      </c>
      <c r="I166" s="763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8" t="n">
        <v>50</v>
      </c>
      <c r="N166" s="858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6" s="765" t="n"/>
      <c r="P166" s="765" t="n"/>
      <c r="Q166" s="765" t="n"/>
      <c r="R166" s="731" t="n"/>
      <c r="S166" s="40" t="inlineStr"/>
      <c r="T166" s="40" t="inlineStr"/>
      <c r="U166" s="41" t="inlineStr">
        <is>
          <t>кг</t>
        </is>
      </c>
      <c r="V166" s="766" t="n">
        <v>0</v>
      </c>
      <c r="W166" s="767">
        <f>IFERROR(IF(V166="",0,CEILING((V166/$H166),1)*$H166),"")</f>
        <v/>
      </c>
      <c r="X166" s="42">
        <f>IFERROR(IF(W166=0,"",ROUNDUP(W166/H166,0)*0.02175),"")</f>
        <v/>
      </c>
      <c r="Y166" s="69" t="inlineStr"/>
      <c r="Z166" s="70" t="inlineStr"/>
      <c r="AD166" s="71" t="n"/>
      <c r="BA166" s="160" t="inlineStr">
        <is>
          <t>КИ</t>
        </is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363" t="n">
        <v>4680115880764</v>
      </c>
      <c r="E167" s="731" t="n"/>
      <c r="F167" s="763" t="n">
        <v>0.35</v>
      </c>
      <c r="G167" s="38" t="n">
        <v>6</v>
      </c>
      <c r="H167" s="763" t="n">
        <v>2.1</v>
      </c>
      <c r="I167" s="763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8" t="n">
        <v>50</v>
      </c>
      <c r="N167" s="85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765" t="n"/>
      <c r="P167" s="765" t="n"/>
      <c r="Q167" s="765" t="n"/>
      <c r="R167" s="731" t="n"/>
      <c r="S167" s="40" t="inlineStr"/>
      <c r="T167" s="40" t="inlineStr"/>
      <c r="U167" s="41" t="inlineStr">
        <is>
          <t>кг</t>
        </is>
      </c>
      <c r="V167" s="766" t="n">
        <v>0</v>
      </c>
      <c r="W167" s="767">
        <f>IFERROR(IF(V167="",0,CEILING((V167/$H167),1)*$H167),"")</f>
        <v/>
      </c>
      <c r="X167" s="42">
        <f>IFERROR(IF(W167=0,"",ROUNDUP(W167/H167,0)*0.00753),"")</f>
        <v/>
      </c>
      <c r="Y167" s="69" t="inlineStr"/>
      <c r="Z167" s="70" t="inlineStr"/>
      <c r="AD167" s="71" t="n"/>
      <c r="BA167" s="161" t="inlineStr">
        <is>
          <t>КИ</t>
        </is>
      </c>
    </row>
    <row r="168">
      <c r="A168" s="372" t="n"/>
      <c r="B168" s="360" t="n"/>
      <c r="C168" s="360" t="n"/>
      <c r="D168" s="360" t="n"/>
      <c r="E168" s="360" t="n"/>
      <c r="F168" s="360" t="n"/>
      <c r="G168" s="360" t="n"/>
      <c r="H168" s="360" t="n"/>
      <c r="I168" s="360" t="n"/>
      <c r="J168" s="360" t="n"/>
      <c r="K168" s="360" t="n"/>
      <c r="L168" s="360" t="n"/>
      <c r="M168" s="768" t="n"/>
      <c r="N168" s="769" t="inlineStr">
        <is>
          <t>Итого</t>
        </is>
      </c>
      <c r="O168" s="739" t="n"/>
      <c r="P168" s="739" t="n"/>
      <c r="Q168" s="739" t="n"/>
      <c r="R168" s="739" t="n"/>
      <c r="S168" s="739" t="n"/>
      <c r="T168" s="740" t="n"/>
      <c r="U168" s="43" t="inlineStr">
        <is>
          <t>кор</t>
        </is>
      </c>
      <c r="V168" s="770">
        <f>IFERROR(V166/H166,"0")+IFERROR(V167/H167,"0")</f>
        <v/>
      </c>
      <c r="W168" s="770">
        <f>IFERROR(W166/H166,"0")+IFERROR(W167/H167,"0")</f>
        <v/>
      </c>
      <c r="X168" s="770">
        <f>IFERROR(IF(X166="",0,X166),"0")+IFERROR(IF(X167="",0,X167),"0")</f>
        <v/>
      </c>
      <c r="Y168" s="771" t="n"/>
      <c r="Z168" s="771" t="n"/>
    </row>
    <row r="169">
      <c r="A169" s="360" t="n"/>
      <c r="B169" s="360" t="n"/>
      <c r="C169" s="360" t="n"/>
      <c r="D169" s="360" t="n"/>
      <c r="E169" s="360" t="n"/>
      <c r="F169" s="360" t="n"/>
      <c r="G169" s="360" t="n"/>
      <c r="H169" s="360" t="n"/>
      <c r="I169" s="360" t="n"/>
      <c r="J169" s="360" t="n"/>
      <c r="K169" s="360" t="n"/>
      <c r="L169" s="360" t="n"/>
      <c r="M169" s="768" t="n"/>
      <c r="N169" s="769" t="inlineStr">
        <is>
          <t>Итого</t>
        </is>
      </c>
      <c r="O169" s="739" t="n"/>
      <c r="P169" s="739" t="n"/>
      <c r="Q169" s="739" t="n"/>
      <c r="R169" s="739" t="n"/>
      <c r="S169" s="739" t="n"/>
      <c r="T169" s="740" t="n"/>
      <c r="U169" s="43" t="inlineStr">
        <is>
          <t>кг</t>
        </is>
      </c>
      <c r="V169" s="770">
        <f>IFERROR(SUM(V166:V167),"0")</f>
        <v/>
      </c>
      <c r="W169" s="770">
        <f>IFERROR(SUM(W166:W167),"0")</f>
        <v/>
      </c>
      <c r="X169" s="43" t="n"/>
      <c r="Y169" s="771" t="n"/>
      <c r="Z169" s="771" t="n"/>
    </row>
    <row r="170" ht="14.25" customHeight="1">
      <c r="A170" s="377" t="inlineStr">
        <is>
          <t>Копченые колбасы</t>
        </is>
      </c>
      <c r="B170" s="360" t="n"/>
      <c r="C170" s="360" t="n"/>
      <c r="D170" s="360" t="n"/>
      <c r="E170" s="360" t="n"/>
      <c r="F170" s="360" t="n"/>
      <c r="G170" s="360" t="n"/>
      <c r="H170" s="360" t="n"/>
      <c r="I170" s="360" t="n"/>
      <c r="J170" s="360" t="n"/>
      <c r="K170" s="360" t="n"/>
      <c r="L170" s="360" t="n"/>
      <c r="M170" s="360" t="n"/>
      <c r="N170" s="360" t="n"/>
      <c r="O170" s="360" t="n"/>
      <c r="P170" s="360" t="n"/>
      <c r="Q170" s="360" t="n"/>
      <c r="R170" s="360" t="n"/>
      <c r="S170" s="360" t="n"/>
      <c r="T170" s="360" t="n"/>
      <c r="U170" s="360" t="n"/>
      <c r="V170" s="360" t="n"/>
      <c r="W170" s="360" t="n"/>
      <c r="X170" s="360" t="n"/>
      <c r="Y170" s="377" t="n"/>
      <c r="Z170" s="377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363" t="n">
        <v>4680115882683</v>
      </c>
      <c r="E171" s="731" t="n"/>
      <c r="F171" s="763" t="n">
        <v>0.9</v>
      </c>
      <c r="G171" s="38" t="n">
        <v>6</v>
      </c>
      <c r="H171" s="763" t="n">
        <v>5.4</v>
      </c>
      <c r="I171" s="763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6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765" t="n"/>
      <c r="P171" s="765" t="n"/>
      <c r="Q171" s="765" t="n"/>
      <c r="R171" s="731" t="n"/>
      <c r="S171" s="40" t="inlineStr"/>
      <c r="T171" s="40" t="inlineStr"/>
      <c r="U171" s="41" t="inlineStr">
        <is>
          <t>кг</t>
        </is>
      </c>
      <c r="V171" s="766" t="n">
        <v>200.8</v>
      </c>
      <c r="W171" s="767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363" t="n">
        <v>4680115882690</v>
      </c>
      <c r="E172" s="731" t="n"/>
      <c r="F172" s="763" t="n">
        <v>0.9</v>
      </c>
      <c r="G172" s="38" t="n">
        <v>6</v>
      </c>
      <c r="H172" s="763" t="n">
        <v>5.4</v>
      </c>
      <c r="I172" s="763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6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765" t="n"/>
      <c r="P172" s="765" t="n"/>
      <c r="Q172" s="765" t="n"/>
      <c r="R172" s="731" t="n"/>
      <c r="S172" s="40" t="inlineStr"/>
      <c r="T172" s="40" t="inlineStr"/>
      <c r="U172" s="41" t="inlineStr">
        <is>
          <t>кг</t>
        </is>
      </c>
      <c r="V172" s="766" t="n">
        <v>148.8</v>
      </c>
      <c r="W172" s="767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363" t="n">
        <v>4680115882669</v>
      </c>
      <c r="E173" s="731" t="n"/>
      <c r="F173" s="763" t="n">
        <v>0.9</v>
      </c>
      <c r="G173" s="38" t="n">
        <v>6</v>
      </c>
      <c r="H173" s="763" t="n">
        <v>5.4</v>
      </c>
      <c r="I173" s="763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6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765" t="n"/>
      <c r="P173" s="765" t="n"/>
      <c r="Q173" s="765" t="n"/>
      <c r="R173" s="731" t="n"/>
      <c r="S173" s="40" t="inlineStr"/>
      <c r="T173" s="40" t="inlineStr"/>
      <c r="U173" s="41" t="inlineStr">
        <is>
          <t>кг</t>
        </is>
      </c>
      <c r="V173" s="766" t="n">
        <v>177.2</v>
      </c>
      <c r="W173" s="767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363" t="n">
        <v>4680115882676</v>
      </c>
      <c r="E174" s="731" t="n"/>
      <c r="F174" s="763" t="n">
        <v>0.9</v>
      </c>
      <c r="G174" s="38" t="n">
        <v>6</v>
      </c>
      <c r="H174" s="763" t="n">
        <v>5.4</v>
      </c>
      <c r="I174" s="763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6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765" t="n"/>
      <c r="P174" s="765" t="n"/>
      <c r="Q174" s="765" t="n"/>
      <c r="R174" s="731" t="n"/>
      <c r="S174" s="40" t="inlineStr"/>
      <c r="T174" s="40" t="inlineStr"/>
      <c r="U174" s="41" t="inlineStr">
        <is>
          <t>кг</t>
        </is>
      </c>
      <c r="V174" s="766" t="n">
        <v>137.2</v>
      </c>
      <c r="W174" s="767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>
      <c r="A175" s="372" t="n"/>
      <c r="B175" s="360" t="n"/>
      <c r="C175" s="360" t="n"/>
      <c r="D175" s="360" t="n"/>
      <c r="E175" s="360" t="n"/>
      <c r="F175" s="360" t="n"/>
      <c r="G175" s="360" t="n"/>
      <c r="H175" s="360" t="n"/>
      <c r="I175" s="360" t="n"/>
      <c r="J175" s="360" t="n"/>
      <c r="K175" s="360" t="n"/>
      <c r="L175" s="360" t="n"/>
      <c r="M175" s="768" t="n"/>
      <c r="N175" s="769" t="inlineStr">
        <is>
          <t>Итого</t>
        </is>
      </c>
      <c r="O175" s="739" t="n"/>
      <c r="P175" s="739" t="n"/>
      <c r="Q175" s="739" t="n"/>
      <c r="R175" s="739" t="n"/>
      <c r="S175" s="739" t="n"/>
      <c r="T175" s="740" t="n"/>
      <c r="U175" s="43" t="inlineStr">
        <is>
          <t>кор</t>
        </is>
      </c>
      <c r="V175" s="770">
        <f>IFERROR(V171/H171,"0")+IFERROR(V172/H172,"0")+IFERROR(V173/H173,"0")+IFERROR(V174/H174,"0")</f>
        <v/>
      </c>
      <c r="W175" s="770">
        <f>IFERROR(W171/H171,"0")+IFERROR(W172/H172,"0")+IFERROR(W173/H173,"0")+IFERROR(W174/H174,"0")</f>
        <v/>
      </c>
      <c r="X175" s="770">
        <f>IFERROR(IF(X171="",0,X171),"0")+IFERROR(IF(X172="",0,X172),"0")+IFERROR(IF(X173="",0,X173),"0")+IFERROR(IF(X174="",0,X174),"0")</f>
        <v/>
      </c>
      <c r="Y175" s="771" t="n"/>
      <c r="Z175" s="771" t="n"/>
    </row>
    <row r="176">
      <c r="A176" s="360" t="n"/>
      <c r="B176" s="360" t="n"/>
      <c r="C176" s="360" t="n"/>
      <c r="D176" s="360" t="n"/>
      <c r="E176" s="360" t="n"/>
      <c r="F176" s="360" t="n"/>
      <c r="G176" s="360" t="n"/>
      <c r="H176" s="360" t="n"/>
      <c r="I176" s="360" t="n"/>
      <c r="J176" s="360" t="n"/>
      <c r="K176" s="360" t="n"/>
      <c r="L176" s="360" t="n"/>
      <c r="M176" s="768" t="n"/>
      <c r="N176" s="769" t="inlineStr">
        <is>
          <t>Итого</t>
        </is>
      </c>
      <c r="O176" s="739" t="n"/>
      <c r="P176" s="739" t="n"/>
      <c r="Q176" s="739" t="n"/>
      <c r="R176" s="739" t="n"/>
      <c r="S176" s="739" t="n"/>
      <c r="T176" s="740" t="n"/>
      <c r="U176" s="43" t="inlineStr">
        <is>
          <t>кг</t>
        </is>
      </c>
      <c r="V176" s="770">
        <f>IFERROR(SUM(V171:V174),"0")</f>
        <v/>
      </c>
      <c r="W176" s="770">
        <f>IFERROR(SUM(W171:W174),"0")</f>
        <v/>
      </c>
      <c r="X176" s="43" t="n"/>
      <c r="Y176" s="771" t="n"/>
      <c r="Z176" s="771" t="n"/>
    </row>
    <row r="177" ht="14.25" customHeight="1">
      <c r="A177" s="377" t="inlineStr">
        <is>
          <t>Сосиски</t>
        </is>
      </c>
      <c r="B177" s="360" t="n"/>
      <c r="C177" s="360" t="n"/>
      <c r="D177" s="360" t="n"/>
      <c r="E177" s="360" t="n"/>
      <c r="F177" s="360" t="n"/>
      <c r="G177" s="360" t="n"/>
      <c r="H177" s="360" t="n"/>
      <c r="I177" s="360" t="n"/>
      <c r="J177" s="360" t="n"/>
      <c r="K177" s="360" t="n"/>
      <c r="L177" s="360" t="n"/>
      <c r="M177" s="360" t="n"/>
      <c r="N177" s="360" t="n"/>
      <c r="O177" s="360" t="n"/>
      <c r="P177" s="360" t="n"/>
      <c r="Q177" s="360" t="n"/>
      <c r="R177" s="360" t="n"/>
      <c r="S177" s="360" t="n"/>
      <c r="T177" s="360" t="n"/>
      <c r="U177" s="360" t="n"/>
      <c r="V177" s="360" t="n"/>
      <c r="W177" s="360" t="n"/>
      <c r="X177" s="360" t="n"/>
      <c r="Y177" s="377" t="n"/>
      <c r="Z177" s="377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363" t="n">
        <v>4680115881556</v>
      </c>
      <c r="E178" s="731" t="n"/>
      <c r="F178" s="763" t="n">
        <v>1</v>
      </c>
      <c r="G178" s="38" t="n">
        <v>4</v>
      </c>
      <c r="H178" s="763" t="n">
        <v>4</v>
      </c>
      <c r="I178" s="763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8" t="n">
        <v>45</v>
      </c>
      <c r="N178" s="86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765" t="n"/>
      <c r="P178" s="765" t="n"/>
      <c r="Q178" s="765" t="n"/>
      <c r="R178" s="731" t="n"/>
      <c r="S178" s="40" t="inlineStr"/>
      <c r="T178" s="40" t="inlineStr"/>
      <c r="U178" s="41" t="inlineStr">
        <is>
          <t>кг</t>
        </is>
      </c>
      <c r="V178" s="766" t="n">
        <v>0</v>
      </c>
      <c r="W178" s="767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SU002725</t>
        </is>
      </c>
      <c r="B179" s="64" t="inlineStr">
        <is>
          <t>P003672</t>
        </is>
      </c>
      <c r="C179" s="37" t="n">
        <v>4301051538</v>
      </c>
      <c r="D179" s="363" t="n">
        <v>4680115880573</v>
      </c>
      <c r="E179" s="731" t="n"/>
      <c r="F179" s="763" t="n">
        <v>1.45</v>
      </c>
      <c r="G179" s="38" t="n">
        <v>6</v>
      </c>
      <c r="H179" s="763" t="n">
        <v>8.699999999999999</v>
      </c>
      <c r="I179" s="763" t="n">
        <v>9.263999999999999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45</v>
      </c>
      <c r="N179" s="865">
        <f>HYPERLINK("https://abi.ru/products/Охлажденные/Стародворье/Сочинка/Сосиски/P003672/","Сосиски «Сочинки» Весовой п/а ТМ «Стародворье»")</f>
        <v/>
      </c>
      <c r="O179" s="765" t="n"/>
      <c r="P179" s="765" t="n"/>
      <c r="Q179" s="765" t="n"/>
      <c r="R179" s="731" t="n"/>
      <c r="S179" s="40" t="inlineStr"/>
      <c r="T179" s="40" t="inlineStr"/>
      <c r="U179" s="41" t="inlineStr">
        <is>
          <t>кг</t>
        </is>
      </c>
      <c r="V179" s="766" t="n">
        <v>65.8</v>
      </c>
      <c r="W179" s="767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SU002843</t>
        </is>
      </c>
      <c r="B180" s="64" t="inlineStr">
        <is>
          <t>P003263</t>
        </is>
      </c>
      <c r="C180" s="37" t="n">
        <v>4301051408</v>
      </c>
      <c r="D180" s="363" t="n">
        <v>4680115881594</v>
      </c>
      <c r="E180" s="731" t="n"/>
      <c r="F180" s="763" t="n">
        <v>1.35</v>
      </c>
      <c r="G180" s="38" t="n">
        <v>6</v>
      </c>
      <c r="H180" s="763" t="n">
        <v>8.1</v>
      </c>
      <c r="I180" s="763" t="n">
        <v>8.664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6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765" t="n"/>
      <c r="P180" s="765" t="n"/>
      <c r="Q180" s="765" t="n"/>
      <c r="R180" s="731" t="n"/>
      <c r="S180" s="40" t="inlineStr"/>
      <c r="T180" s="40" t="inlineStr"/>
      <c r="U180" s="41" t="inlineStr">
        <is>
          <t>кг</t>
        </is>
      </c>
      <c r="V180" s="766" t="n">
        <v>0</v>
      </c>
      <c r="W180" s="767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SU002858</t>
        </is>
      </c>
      <c r="B181" s="64" t="inlineStr">
        <is>
          <t>P003581</t>
        </is>
      </c>
      <c r="C181" s="37" t="n">
        <v>4301051505</v>
      </c>
      <c r="D181" s="363" t="n">
        <v>4680115881587</v>
      </c>
      <c r="E181" s="731" t="n"/>
      <c r="F181" s="763" t="n">
        <v>1</v>
      </c>
      <c r="G181" s="38" t="n">
        <v>4</v>
      </c>
      <c r="H181" s="763" t="n">
        <v>4</v>
      </c>
      <c r="I181" s="763" t="n">
        <v>4.408</v>
      </c>
      <c r="J181" s="38" t="n">
        <v>104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67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1" s="765" t="n"/>
      <c r="P181" s="765" t="n"/>
      <c r="Q181" s="765" t="n"/>
      <c r="R181" s="731" t="n"/>
      <c r="S181" s="40" t="inlineStr"/>
      <c r="T181" s="40" t="inlineStr"/>
      <c r="U181" s="41" t="inlineStr">
        <is>
          <t>кг</t>
        </is>
      </c>
      <c r="V181" s="766" t="n">
        <v>0</v>
      </c>
      <c r="W181" s="767">
        <f>IFERROR(IF(V181="",0,CEILING((V181/$H181),1)*$H181),"")</f>
        <v/>
      </c>
      <c r="X181" s="42">
        <f>IFERROR(IF(W181=0,"",ROUNDUP(W181/H181,0)*0.01196),"")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SU002795</t>
        </is>
      </c>
      <c r="B182" s="64" t="inlineStr">
        <is>
          <t>P003203</t>
        </is>
      </c>
      <c r="C182" s="37" t="n">
        <v>4301051380</v>
      </c>
      <c r="D182" s="363" t="n">
        <v>4680115880962</v>
      </c>
      <c r="E182" s="731" t="n"/>
      <c r="F182" s="763" t="n">
        <v>1.3</v>
      </c>
      <c r="G182" s="38" t="n">
        <v>6</v>
      </c>
      <c r="H182" s="763" t="n">
        <v>7.8</v>
      </c>
      <c r="I182" s="763" t="n">
        <v>8.364000000000001</v>
      </c>
      <c r="J182" s="38" t="n">
        <v>56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6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765" t="n"/>
      <c r="P182" s="765" t="n"/>
      <c r="Q182" s="765" t="n"/>
      <c r="R182" s="731" t="n"/>
      <c r="S182" s="40" t="inlineStr"/>
      <c r="T182" s="40" t="inlineStr"/>
      <c r="U182" s="41" t="inlineStr">
        <is>
          <t>кг</t>
        </is>
      </c>
      <c r="V182" s="766" t="n">
        <v>0</v>
      </c>
      <c r="W182" s="767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SU002845</t>
        </is>
      </c>
      <c r="B183" s="64" t="inlineStr">
        <is>
          <t>P003266</t>
        </is>
      </c>
      <c r="C183" s="37" t="n">
        <v>4301051411</v>
      </c>
      <c r="D183" s="363" t="n">
        <v>4680115881617</v>
      </c>
      <c r="E183" s="731" t="n"/>
      <c r="F183" s="763" t="n">
        <v>1.35</v>
      </c>
      <c r="G183" s="38" t="n">
        <v>6</v>
      </c>
      <c r="H183" s="763" t="n">
        <v>8.1</v>
      </c>
      <c r="I183" s="763" t="n">
        <v>8.646000000000001</v>
      </c>
      <c r="J183" s="38" t="n">
        <v>56</v>
      </c>
      <c r="K183" s="38" t="inlineStr">
        <is>
          <t>8</t>
        </is>
      </c>
      <c r="L183" s="39" t="inlineStr">
        <is>
          <t>СК3</t>
        </is>
      </c>
      <c r="M183" s="38" t="n">
        <v>40</v>
      </c>
      <c r="N183" s="86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765" t="n"/>
      <c r="P183" s="765" t="n"/>
      <c r="Q183" s="765" t="n"/>
      <c r="R183" s="731" t="n"/>
      <c r="S183" s="40" t="inlineStr"/>
      <c r="T183" s="40" t="inlineStr"/>
      <c r="U183" s="41" t="inlineStr">
        <is>
          <t>кг</t>
        </is>
      </c>
      <c r="V183" s="766" t="n">
        <v>0</v>
      </c>
      <c r="W183" s="767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363" t="n">
        <v>4680115881228</v>
      </c>
      <c r="E184" s="731" t="n"/>
      <c r="F184" s="763" t="n">
        <v>0.4</v>
      </c>
      <c r="G184" s="38" t="n">
        <v>6</v>
      </c>
      <c r="H184" s="763" t="n">
        <v>2.4</v>
      </c>
      <c r="I184" s="763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70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4" s="765" t="n"/>
      <c r="P184" s="765" t="n"/>
      <c r="Q184" s="765" t="n"/>
      <c r="R184" s="731" t="n"/>
      <c r="S184" s="40" t="inlineStr"/>
      <c r="T184" s="40" t="inlineStr"/>
      <c r="U184" s="41" t="inlineStr">
        <is>
          <t>кг</t>
        </is>
      </c>
      <c r="V184" s="766" t="n">
        <v>96</v>
      </c>
      <c r="W184" s="76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363" t="n">
        <v>4680115881037</v>
      </c>
      <c r="E185" s="731" t="n"/>
      <c r="F185" s="763" t="n">
        <v>0.84</v>
      </c>
      <c r="G185" s="38" t="n">
        <v>4</v>
      </c>
      <c r="H185" s="763" t="n">
        <v>3.36</v>
      </c>
      <c r="I185" s="763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71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5" s="765" t="n"/>
      <c r="P185" s="765" t="n"/>
      <c r="Q185" s="765" t="n"/>
      <c r="R185" s="731" t="n"/>
      <c r="S185" s="40" t="inlineStr"/>
      <c r="T185" s="40" t="inlineStr"/>
      <c r="U185" s="41" t="inlineStr">
        <is>
          <t>кг</t>
        </is>
      </c>
      <c r="V185" s="766" t="n">
        <v>0</v>
      </c>
      <c r="W185" s="767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363" t="n">
        <v>4680115881211</v>
      </c>
      <c r="E186" s="731" t="n"/>
      <c r="F186" s="763" t="n">
        <v>0.4</v>
      </c>
      <c r="G186" s="38" t="n">
        <v>6</v>
      </c>
      <c r="H186" s="763" t="n">
        <v>2.4</v>
      </c>
      <c r="I186" s="763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7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765" t="n"/>
      <c r="P186" s="765" t="n"/>
      <c r="Q186" s="765" t="n"/>
      <c r="R186" s="731" t="n"/>
      <c r="S186" s="40" t="inlineStr"/>
      <c r="T186" s="40" t="inlineStr"/>
      <c r="U186" s="41" t="inlineStr">
        <is>
          <t>кг</t>
        </is>
      </c>
      <c r="V186" s="766" t="n">
        <v>164</v>
      </c>
      <c r="W186" s="76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363" t="n">
        <v>4680115881020</v>
      </c>
      <c r="E187" s="731" t="n"/>
      <c r="F187" s="763" t="n">
        <v>0.84</v>
      </c>
      <c r="G187" s="38" t="n">
        <v>4</v>
      </c>
      <c r="H187" s="763" t="n">
        <v>3.36</v>
      </c>
      <c r="I187" s="763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7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765" t="n"/>
      <c r="P187" s="765" t="n"/>
      <c r="Q187" s="765" t="n"/>
      <c r="R187" s="731" t="n"/>
      <c r="S187" s="40" t="inlineStr"/>
      <c r="T187" s="40" t="inlineStr"/>
      <c r="U187" s="41" t="inlineStr">
        <is>
          <t>кг</t>
        </is>
      </c>
      <c r="V187" s="766" t="n">
        <v>0</v>
      </c>
      <c r="W187" s="767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363" t="n">
        <v>4680115882195</v>
      </c>
      <c r="E188" s="731" t="n"/>
      <c r="F188" s="763" t="n">
        <v>0.4</v>
      </c>
      <c r="G188" s="38" t="n">
        <v>6</v>
      </c>
      <c r="H188" s="763" t="n">
        <v>2.4</v>
      </c>
      <c r="I188" s="763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87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765" t="n"/>
      <c r="P188" s="765" t="n"/>
      <c r="Q188" s="765" t="n"/>
      <c r="R188" s="731" t="n"/>
      <c r="S188" s="40" t="inlineStr"/>
      <c r="T188" s="40" t="inlineStr"/>
      <c r="U188" s="41" t="inlineStr">
        <is>
          <t>кг</t>
        </is>
      </c>
      <c r="V188" s="766" t="n">
        <v>175.6</v>
      </c>
      <c r="W188" s="76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363" t="n">
        <v>4680115882607</v>
      </c>
      <c r="E189" s="731" t="n"/>
      <c r="F189" s="763" t="n">
        <v>0.3</v>
      </c>
      <c r="G189" s="38" t="n">
        <v>6</v>
      </c>
      <c r="H189" s="763" t="n">
        <v>1.8</v>
      </c>
      <c r="I189" s="763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7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765" t="n"/>
      <c r="P189" s="765" t="n"/>
      <c r="Q189" s="765" t="n"/>
      <c r="R189" s="731" t="n"/>
      <c r="S189" s="40" t="inlineStr"/>
      <c r="T189" s="40" t="inlineStr"/>
      <c r="U189" s="41" t="inlineStr">
        <is>
          <t>кг</t>
        </is>
      </c>
      <c r="V189" s="766" t="n">
        <v>0</v>
      </c>
      <c r="W189" s="76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363" t="n">
        <v>4680115880092</v>
      </c>
      <c r="E190" s="731" t="n"/>
      <c r="F190" s="763" t="n">
        <v>0.4</v>
      </c>
      <c r="G190" s="38" t="n">
        <v>6</v>
      </c>
      <c r="H190" s="763" t="n">
        <v>2.4</v>
      </c>
      <c r="I190" s="763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7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765" t="n"/>
      <c r="P190" s="765" t="n"/>
      <c r="Q190" s="765" t="n"/>
      <c r="R190" s="731" t="n"/>
      <c r="S190" s="40" t="inlineStr"/>
      <c r="T190" s="40" t="inlineStr"/>
      <c r="U190" s="41" t="inlineStr">
        <is>
          <t>кг</t>
        </is>
      </c>
      <c r="V190" s="766" t="n">
        <v>156.8</v>
      </c>
      <c r="W190" s="76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363" t="n">
        <v>4680115880221</v>
      </c>
      <c r="E191" s="731" t="n"/>
      <c r="F191" s="763" t="n">
        <v>0.4</v>
      </c>
      <c r="G191" s="38" t="n">
        <v>6</v>
      </c>
      <c r="H191" s="763" t="n">
        <v>2.4</v>
      </c>
      <c r="I191" s="763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7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765" t="n"/>
      <c r="P191" s="765" t="n"/>
      <c r="Q191" s="765" t="n"/>
      <c r="R191" s="731" t="n"/>
      <c r="S191" s="40" t="inlineStr"/>
      <c r="T191" s="40" t="inlineStr"/>
      <c r="U191" s="41" t="inlineStr">
        <is>
          <t>кг</t>
        </is>
      </c>
      <c r="V191" s="766" t="n">
        <v>0</v>
      </c>
      <c r="W191" s="767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363" t="n">
        <v>4680115882942</v>
      </c>
      <c r="E192" s="731" t="n"/>
      <c r="F192" s="763" t="n">
        <v>0.3</v>
      </c>
      <c r="G192" s="38" t="n">
        <v>6</v>
      </c>
      <c r="H192" s="763" t="n">
        <v>1.8</v>
      </c>
      <c r="I192" s="763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7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765" t="n"/>
      <c r="P192" s="765" t="n"/>
      <c r="Q192" s="765" t="n"/>
      <c r="R192" s="731" t="n"/>
      <c r="S192" s="40" t="inlineStr"/>
      <c r="T192" s="40" t="inlineStr"/>
      <c r="U192" s="41" t="inlineStr">
        <is>
          <t>кг</t>
        </is>
      </c>
      <c r="V192" s="766" t="n">
        <v>0</v>
      </c>
      <c r="W192" s="76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363" t="n">
        <v>4680115880504</v>
      </c>
      <c r="E193" s="731" t="n"/>
      <c r="F193" s="763" t="n">
        <v>0.4</v>
      </c>
      <c r="G193" s="38" t="n">
        <v>6</v>
      </c>
      <c r="H193" s="763" t="n">
        <v>2.4</v>
      </c>
      <c r="I193" s="76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7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765" t="n"/>
      <c r="P193" s="765" t="n"/>
      <c r="Q193" s="765" t="n"/>
      <c r="R193" s="731" t="n"/>
      <c r="S193" s="40" t="inlineStr"/>
      <c r="T193" s="40" t="inlineStr"/>
      <c r="U193" s="41" t="inlineStr">
        <is>
          <t>кг</t>
        </is>
      </c>
      <c r="V193" s="766" t="n">
        <v>28.8</v>
      </c>
      <c r="W193" s="76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363" t="n">
        <v>4680115882164</v>
      </c>
      <c r="E194" s="731" t="n"/>
      <c r="F194" s="763" t="n">
        <v>0.4</v>
      </c>
      <c r="G194" s="38" t="n">
        <v>6</v>
      </c>
      <c r="H194" s="763" t="n">
        <v>2.4</v>
      </c>
      <c r="I194" s="763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8" t="n">
        <v>40</v>
      </c>
      <c r="N194" s="88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765" t="n"/>
      <c r="P194" s="765" t="n"/>
      <c r="Q194" s="765" t="n"/>
      <c r="R194" s="731" t="n"/>
      <c r="S194" s="40" t="inlineStr"/>
      <c r="T194" s="40" t="inlineStr"/>
      <c r="U194" s="41" t="inlineStr">
        <is>
          <t>кг</t>
        </is>
      </c>
      <c r="V194" s="766" t="n">
        <v>167.44</v>
      </c>
      <c r="W194" s="76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>
      <c r="A195" s="372" t="n"/>
      <c r="B195" s="360" t="n"/>
      <c r="C195" s="360" t="n"/>
      <c r="D195" s="360" t="n"/>
      <c r="E195" s="360" t="n"/>
      <c r="F195" s="360" t="n"/>
      <c r="G195" s="360" t="n"/>
      <c r="H195" s="360" t="n"/>
      <c r="I195" s="360" t="n"/>
      <c r="J195" s="360" t="n"/>
      <c r="K195" s="360" t="n"/>
      <c r="L195" s="360" t="n"/>
      <c r="M195" s="768" t="n"/>
      <c r="N195" s="769" t="inlineStr">
        <is>
          <t>Итого</t>
        </is>
      </c>
      <c r="O195" s="739" t="n"/>
      <c r="P195" s="739" t="n"/>
      <c r="Q195" s="739" t="n"/>
      <c r="R195" s="739" t="n"/>
      <c r="S195" s="739" t="n"/>
      <c r="T195" s="740" t="n"/>
      <c r="U195" s="43" t="inlineStr">
        <is>
          <t>кор</t>
        </is>
      </c>
      <c r="V195" s="770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70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70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71" t="n"/>
      <c r="Z195" s="771" t="n"/>
    </row>
    <row r="196">
      <c r="A196" s="360" t="n"/>
      <c r="B196" s="360" t="n"/>
      <c r="C196" s="360" t="n"/>
      <c r="D196" s="360" t="n"/>
      <c r="E196" s="360" t="n"/>
      <c r="F196" s="360" t="n"/>
      <c r="G196" s="360" t="n"/>
      <c r="H196" s="360" t="n"/>
      <c r="I196" s="360" t="n"/>
      <c r="J196" s="360" t="n"/>
      <c r="K196" s="360" t="n"/>
      <c r="L196" s="360" t="n"/>
      <c r="M196" s="768" t="n"/>
      <c r="N196" s="769" t="inlineStr">
        <is>
          <t>Итого</t>
        </is>
      </c>
      <c r="O196" s="739" t="n"/>
      <c r="P196" s="739" t="n"/>
      <c r="Q196" s="739" t="n"/>
      <c r="R196" s="739" t="n"/>
      <c r="S196" s="739" t="n"/>
      <c r="T196" s="740" t="n"/>
      <c r="U196" s="43" t="inlineStr">
        <is>
          <t>кг</t>
        </is>
      </c>
      <c r="V196" s="770">
        <f>IFERROR(SUM(V178:V194),"0")</f>
        <v/>
      </c>
      <c r="W196" s="770">
        <f>IFERROR(SUM(W178:W194),"0")</f>
        <v/>
      </c>
      <c r="X196" s="43" t="n"/>
      <c r="Y196" s="771" t="n"/>
      <c r="Z196" s="771" t="n"/>
    </row>
    <row r="197" ht="14.25" customHeight="1">
      <c r="A197" s="377" t="inlineStr">
        <is>
          <t>Сардельки</t>
        </is>
      </c>
      <c r="B197" s="360" t="n"/>
      <c r="C197" s="360" t="n"/>
      <c r="D197" s="360" t="n"/>
      <c r="E197" s="360" t="n"/>
      <c r="F197" s="360" t="n"/>
      <c r="G197" s="360" t="n"/>
      <c r="H197" s="360" t="n"/>
      <c r="I197" s="360" t="n"/>
      <c r="J197" s="360" t="n"/>
      <c r="K197" s="360" t="n"/>
      <c r="L197" s="360" t="n"/>
      <c r="M197" s="360" t="n"/>
      <c r="N197" s="360" t="n"/>
      <c r="O197" s="360" t="n"/>
      <c r="P197" s="360" t="n"/>
      <c r="Q197" s="360" t="n"/>
      <c r="R197" s="360" t="n"/>
      <c r="S197" s="360" t="n"/>
      <c r="T197" s="360" t="n"/>
      <c r="U197" s="360" t="n"/>
      <c r="V197" s="360" t="n"/>
      <c r="W197" s="360" t="n"/>
      <c r="X197" s="360" t="n"/>
      <c r="Y197" s="377" t="n"/>
      <c r="Z197" s="377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363" t="n">
        <v>4680115882874</v>
      </c>
      <c r="E198" s="731" t="n"/>
      <c r="F198" s="763" t="n">
        <v>0.8</v>
      </c>
      <c r="G198" s="38" t="n">
        <v>4</v>
      </c>
      <c r="H198" s="763" t="n">
        <v>3.2</v>
      </c>
      <c r="I198" s="763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81">
        <f>HYPERLINK("https://abi.ru/products/Охлажденные/Стародворье/Сочинка/Сардельки/P003608/","Сардельки «Сочинки» Весовой н/о ТМ «Стародворье»")</f>
        <v/>
      </c>
      <c r="O198" s="765" t="n"/>
      <c r="P198" s="765" t="n"/>
      <c r="Q198" s="765" t="n"/>
      <c r="R198" s="731" t="n"/>
      <c r="S198" s="40" t="inlineStr"/>
      <c r="T198" s="40" t="inlineStr"/>
      <c r="U198" s="41" t="inlineStr">
        <is>
          <t>кг</t>
        </is>
      </c>
      <c r="V198" s="766" t="n">
        <v>0</v>
      </c>
      <c r="W198" s="767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363" t="n">
        <v>4680115884434</v>
      </c>
      <c r="E199" s="731" t="n"/>
      <c r="F199" s="763" t="n">
        <v>0.8</v>
      </c>
      <c r="G199" s="38" t="n">
        <v>4</v>
      </c>
      <c r="H199" s="763" t="n">
        <v>3.2</v>
      </c>
      <c r="I199" s="763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82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9" s="765" t="n"/>
      <c r="P199" s="765" t="n"/>
      <c r="Q199" s="765" t="n"/>
      <c r="R199" s="731" t="n"/>
      <c r="S199" s="40" t="inlineStr"/>
      <c r="T199" s="40" t="inlineStr"/>
      <c r="U199" s="41" t="inlineStr">
        <is>
          <t>кг</t>
        </is>
      </c>
      <c r="V199" s="766" t="n">
        <v>0</v>
      </c>
      <c r="W199" s="767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SU002758</t>
        </is>
      </c>
      <c r="B200" s="64" t="inlineStr">
        <is>
          <t>P003129</t>
        </is>
      </c>
      <c r="C200" s="37" t="n">
        <v>4301060338</v>
      </c>
      <c r="D200" s="363" t="n">
        <v>4680115880801</v>
      </c>
      <c r="E200" s="731" t="n"/>
      <c r="F200" s="763" t="n">
        <v>0.4</v>
      </c>
      <c r="G200" s="38" t="n">
        <v>6</v>
      </c>
      <c r="H200" s="763" t="n">
        <v>2.4</v>
      </c>
      <c r="I200" s="763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765" t="n"/>
      <c r="P200" s="765" t="n"/>
      <c r="Q200" s="765" t="n"/>
      <c r="R200" s="731" t="n"/>
      <c r="S200" s="40" t="inlineStr"/>
      <c r="T200" s="40" t="inlineStr"/>
      <c r="U200" s="41" t="inlineStr">
        <is>
          <t>кг</t>
        </is>
      </c>
      <c r="V200" s="766" t="n">
        <v>54.88</v>
      </c>
      <c r="W200" s="767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27" customHeight="1">
      <c r="A201" s="64" t="inlineStr">
        <is>
          <t>SU002759</t>
        </is>
      </c>
      <c r="B201" s="64" t="inlineStr">
        <is>
          <t>P003130</t>
        </is>
      </c>
      <c r="C201" s="37" t="n">
        <v>4301060339</v>
      </c>
      <c r="D201" s="363" t="n">
        <v>4680115880818</v>
      </c>
      <c r="E201" s="731" t="n"/>
      <c r="F201" s="763" t="n">
        <v>0.4</v>
      </c>
      <c r="G201" s="38" t="n">
        <v>6</v>
      </c>
      <c r="H201" s="763" t="n">
        <v>2.4</v>
      </c>
      <c r="I201" s="763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765" t="n"/>
      <c r="P201" s="765" t="n"/>
      <c r="Q201" s="765" t="n"/>
      <c r="R201" s="731" t="n"/>
      <c r="S201" s="40" t="inlineStr"/>
      <c r="T201" s="40" t="inlineStr"/>
      <c r="U201" s="41" t="inlineStr">
        <is>
          <t>кг</t>
        </is>
      </c>
      <c r="V201" s="766" t="n">
        <v>50.88</v>
      </c>
      <c r="W201" s="767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>
      <c r="A202" s="372" t="n"/>
      <c r="B202" s="360" t="n"/>
      <c r="C202" s="360" t="n"/>
      <c r="D202" s="360" t="n"/>
      <c r="E202" s="360" t="n"/>
      <c r="F202" s="360" t="n"/>
      <c r="G202" s="360" t="n"/>
      <c r="H202" s="360" t="n"/>
      <c r="I202" s="360" t="n"/>
      <c r="J202" s="360" t="n"/>
      <c r="K202" s="360" t="n"/>
      <c r="L202" s="360" t="n"/>
      <c r="M202" s="768" t="n"/>
      <c r="N202" s="769" t="inlineStr">
        <is>
          <t>Итого</t>
        </is>
      </c>
      <c r="O202" s="739" t="n"/>
      <c r="P202" s="739" t="n"/>
      <c r="Q202" s="739" t="n"/>
      <c r="R202" s="739" t="n"/>
      <c r="S202" s="739" t="n"/>
      <c r="T202" s="740" t="n"/>
      <c r="U202" s="43" t="inlineStr">
        <is>
          <t>кор</t>
        </is>
      </c>
      <c r="V202" s="770">
        <f>IFERROR(V198/H198,"0")+IFERROR(V199/H199,"0")+IFERROR(V200/H200,"0")+IFERROR(V201/H201,"0")</f>
        <v/>
      </c>
      <c r="W202" s="770">
        <f>IFERROR(W198/H198,"0")+IFERROR(W199/H199,"0")+IFERROR(W200/H200,"0")+IFERROR(W201/H201,"0")</f>
        <v/>
      </c>
      <c r="X202" s="770">
        <f>IFERROR(IF(X198="",0,X198),"0")+IFERROR(IF(X199="",0,X199),"0")+IFERROR(IF(X200="",0,X200),"0")+IFERROR(IF(X201="",0,X201),"0")</f>
        <v/>
      </c>
      <c r="Y202" s="771" t="n"/>
      <c r="Z202" s="771" t="n"/>
    </row>
    <row r="203">
      <c r="A203" s="360" t="n"/>
      <c r="B203" s="360" t="n"/>
      <c r="C203" s="360" t="n"/>
      <c r="D203" s="360" t="n"/>
      <c r="E203" s="360" t="n"/>
      <c r="F203" s="360" t="n"/>
      <c r="G203" s="360" t="n"/>
      <c r="H203" s="360" t="n"/>
      <c r="I203" s="360" t="n"/>
      <c r="J203" s="360" t="n"/>
      <c r="K203" s="360" t="n"/>
      <c r="L203" s="360" t="n"/>
      <c r="M203" s="768" t="n"/>
      <c r="N203" s="769" t="inlineStr">
        <is>
          <t>Итого</t>
        </is>
      </c>
      <c r="O203" s="739" t="n"/>
      <c r="P203" s="739" t="n"/>
      <c r="Q203" s="739" t="n"/>
      <c r="R203" s="739" t="n"/>
      <c r="S203" s="739" t="n"/>
      <c r="T203" s="740" t="n"/>
      <c r="U203" s="43" t="inlineStr">
        <is>
          <t>кг</t>
        </is>
      </c>
      <c r="V203" s="770">
        <f>IFERROR(SUM(V198:V201),"0")</f>
        <v/>
      </c>
      <c r="W203" s="770">
        <f>IFERROR(SUM(W198:W201),"0")</f>
        <v/>
      </c>
      <c r="X203" s="43" t="n"/>
      <c r="Y203" s="771" t="n"/>
      <c r="Z203" s="771" t="n"/>
    </row>
    <row r="204" ht="16.5" customHeight="1">
      <c r="A204" s="392" t="inlineStr">
        <is>
          <t>Филедворская</t>
        </is>
      </c>
      <c r="B204" s="360" t="n"/>
      <c r="C204" s="360" t="n"/>
      <c r="D204" s="360" t="n"/>
      <c r="E204" s="360" t="n"/>
      <c r="F204" s="360" t="n"/>
      <c r="G204" s="360" t="n"/>
      <c r="H204" s="360" t="n"/>
      <c r="I204" s="360" t="n"/>
      <c r="J204" s="360" t="n"/>
      <c r="K204" s="360" t="n"/>
      <c r="L204" s="360" t="n"/>
      <c r="M204" s="360" t="n"/>
      <c r="N204" s="360" t="n"/>
      <c r="O204" s="360" t="n"/>
      <c r="P204" s="360" t="n"/>
      <c r="Q204" s="360" t="n"/>
      <c r="R204" s="360" t="n"/>
      <c r="S204" s="360" t="n"/>
      <c r="T204" s="360" t="n"/>
      <c r="U204" s="360" t="n"/>
      <c r="V204" s="360" t="n"/>
      <c r="W204" s="360" t="n"/>
      <c r="X204" s="360" t="n"/>
      <c r="Y204" s="392" t="n"/>
      <c r="Z204" s="392" t="n"/>
    </row>
    <row r="205" ht="14.25" customHeight="1">
      <c r="A205" s="377" t="inlineStr">
        <is>
          <t>Вареные колбасы</t>
        </is>
      </c>
      <c r="B205" s="360" t="n"/>
      <c r="C205" s="360" t="n"/>
      <c r="D205" s="360" t="n"/>
      <c r="E205" s="360" t="n"/>
      <c r="F205" s="360" t="n"/>
      <c r="G205" s="360" t="n"/>
      <c r="H205" s="360" t="n"/>
      <c r="I205" s="360" t="n"/>
      <c r="J205" s="360" t="n"/>
      <c r="K205" s="360" t="n"/>
      <c r="L205" s="360" t="n"/>
      <c r="M205" s="360" t="n"/>
      <c r="N205" s="360" t="n"/>
      <c r="O205" s="360" t="n"/>
      <c r="P205" s="360" t="n"/>
      <c r="Q205" s="360" t="n"/>
      <c r="R205" s="360" t="n"/>
      <c r="S205" s="360" t="n"/>
      <c r="T205" s="360" t="n"/>
      <c r="U205" s="360" t="n"/>
      <c r="V205" s="360" t="n"/>
      <c r="W205" s="360" t="n"/>
      <c r="X205" s="360" t="n"/>
      <c r="Y205" s="377" t="n"/>
      <c r="Z205" s="377" t="n"/>
    </row>
    <row r="206" ht="27" customHeight="1">
      <c r="A206" s="64" t="inlineStr">
        <is>
          <t>SU003267</t>
        </is>
      </c>
      <c r="B206" s="64" t="inlineStr">
        <is>
          <t>P003941</t>
        </is>
      </c>
      <c r="C206" s="37" t="n">
        <v>4301011717</v>
      </c>
      <c r="D206" s="363" t="n">
        <v>4680115884274</v>
      </c>
      <c r="E206" s="731" t="n"/>
      <c r="F206" s="763" t="n">
        <v>1.45</v>
      </c>
      <c r="G206" s="38" t="n">
        <v>8</v>
      </c>
      <c r="H206" s="763" t="n">
        <v>11.6</v>
      </c>
      <c r="I206" s="763" t="n">
        <v>12.08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85" t="inlineStr">
        <is>
          <t>Вареные колбасы «Филедворская с молоком» Весовой п/а ТМ «Стародворье»</t>
        </is>
      </c>
      <c r="O206" s="765" t="n"/>
      <c r="P206" s="765" t="n"/>
      <c r="Q206" s="765" t="n"/>
      <c r="R206" s="731" t="n"/>
      <c r="S206" s="40" t="inlineStr"/>
      <c r="T206" s="40" t="inlineStr"/>
      <c r="U206" s="41" t="inlineStr">
        <is>
          <t>кг</t>
        </is>
      </c>
      <c r="V206" s="766" t="n">
        <v>0</v>
      </c>
      <c r="W206" s="767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SU003269</t>
        </is>
      </c>
      <c r="B207" s="64" t="inlineStr">
        <is>
          <t>P003943</t>
        </is>
      </c>
      <c r="C207" s="37" t="n">
        <v>4301011719</v>
      </c>
      <c r="D207" s="363" t="n">
        <v>4680115884298</v>
      </c>
      <c r="E207" s="731" t="n"/>
      <c r="F207" s="763" t="n">
        <v>1.45</v>
      </c>
      <c r="G207" s="38" t="n">
        <v>8</v>
      </c>
      <c r="H207" s="763" t="n">
        <v>11.6</v>
      </c>
      <c r="I207" s="763" t="n">
        <v>12.08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86" t="inlineStr">
        <is>
          <t>Вареные колбасы «Филедворская со шпиком» Весовой п/а ТМ «Стародворье»</t>
        </is>
      </c>
      <c r="O207" s="765" t="n"/>
      <c r="P207" s="765" t="n"/>
      <c r="Q207" s="765" t="n"/>
      <c r="R207" s="731" t="n"/>
      <c r="S207" s="40" t="inlineStr"/>
      <c r="T207" s="40" t="inlineStr"/>
      <c r="U207" s="41" t="inlineStr">
        <is>
          <t>кг</t>
        </is>
      </c>
      <c r="V207" s="766" t="n">
        <v>0</v>
      </c>
      <c r="W207" s="767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SU003265</t>
        </is>
      </c>
      <c r="B208" s="64" t="inlineStr">
        <is>
          <t>P003939</t>
        </is>
      </c>
      <c r="C208" s="37" t="n">
        <v>4301011733</v>
      </c>
      <c r="D208" s="363" t="n">
        <v>4680115884250</v>
      </c>
      <c r="E208" s="731" t="n"/>
      <c r="F208" s="763" t="n">
        <v>1.45</v>
      </c>
      <c r="G208" s="38" t="n">
        <v>8</v>
      </c>
      <c r="H208" s="763" t="n">
        <v>11.6</v>
      </c>
      <c r="I208" s="763" t="n">
        <v>12.08</v>
      </c>
      <c r="J208" s="38" t="n">
        <v>56</v>
      </c>
      <c r="K208" s="38" t="inlineStr">
        <is>
          <t>8</t>
        </is>
      </c>
      <c r="L208" s="39" t="inlineStr">
        <is>
          <t>СК3</t>
        </is>
      </c>
      <c r="M208" s="38" t="n">
        <v>55</v>
      </c>
      <c r="N208" s="887" t="inlineStr">
        <is>
          <t>Вареные колбасы «Филедворская» Вес п/а ТМ «Стародворье»</t>
        </is>
      </c>
      <c r="O208" s="765" t="n"/>
      <c r="P208" s="765" t="n"/>
      <c r="Q208" s="765" t="n"/>
      <c r="R208" s="731" t="n"/>
      <c r="S208" s="40" t="inlineStr"/>
      <c r="T208" s="40" t="inlineStr"/>
      <c r="U208" s="41" t="inlineStr">
        <is>
          <t>кг</t>
        </is>
      </c>
      <c r="V208" s="766" t="n">
        <v>0</v>
      </c>
      <c r="W208" s="767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SU003268</t>
        </is>
      </c>
      <c r="B209" s="64" t="inlineStr">
        <is>
          <t>P003942</t>
        </is>
      </c>
      <c r="C209" s="37" t="n">
        <v>4301011718</v>
      </c>
      <c r="D209" s="363" t="n">
        <v>4680115884281</v>
      </c>
      <c r="E209" s="731" t="n"/>
      <c r="F209" s="763" t="n">
        <v>0.4</v>
      </c>
      <c r="G209" s="38" t="n">
        <v>10</v>
      </c>
      <c r="H209" s="763" t="n">
        <v>4</v>
      </c>
      <c r="I209" s="76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88" t="inlineStr">
        <is>
          <t>Вареные колбасы «Филедворская с молоком» ф/в 0,4 п/а ТМ «Стародворье»</t>
        </is>
      </c>
      <c r="O209" s="765" t="n"/>
      <c r="P209" s="765" t="n"/>
      <c r="Q209" s="765" t="n"/>
      <c r="R209" s="731" t="n"/>
      <c r="S209" s="40" t="inlineStr"/>
      <c r="T209" s="40" t="inlineStr"/>
      <c r="U209" s="41" t="inlineStr">
        <is>
          <t>кг</t>
        </is>
      </c>
      <c r="V209" s="766" t="n">
        <v>0</v>
      </c>
      <c r="W209" s="76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SU003270</t>
        </is>
      </c>
      <c r="B210" s="64" t="inlineStr">
        <is>
          <t>P003944</t>
        </is>
      </c>
      <c r="C210" s="37" t="n">
        <v>4301011720</v>
      </c>
      <c r="D210" s="363" t="n">
        <v>4680115884199</v>
      </c>
      <c r="E210" s="731" t="n"/>
      <c r="F210" s="763" t="n">
        <v>0.37</v>
      </c>
      <c r="G210" s="38" t="n">
        <v>10</v>
      </c>
      <c r="H210" s="763" t="n">
        <v>3.7</v>
      </c>
      <c r="I210" s="763" t="n">
        <v>3.94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889" t="inlineStr">
        <is>
          <t>Вареные колбасы «Филедворская со шпиком» ф/в 0,37 п/а ТМ «Стародворье»</t>
        </is>
      </c>
      <c r="O210" s="765" t="n"/>
      <c r="P210" s="765" t="n"/>
      <c r="Q210" s="765" t="n"/>
      <c r="R210" s="731" t="n"/>
      <c r="S210" s="40" t="inlineStr"/>
      <c r="T210" s="40" t="inlineStr"/>
      <c r="U210" s="41" t="inlineStr">
        <is>
          <t>кг</t>
        </is>
      </c>
      <c r="V210" s="766" t="n">
        <v>0</v>
      </c>
      <c r="W210" s="76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SU003266</t>
        </is>
      </c>
      <c r="B211" s="64" t="inlineStr">
        <is>
          <t>P003940</t>
        </is>
      </c>
      <c r="C211" s="37" t="n">
        <v>4301011716</v>
      </c>
      <c r="D211" s="363" t="n">
        <v>4680115884267</v>
      </c>
      <c r="E211" s="731" t="n"/>
      <c r="F211" s="763" t="n">
        <v>0.4</v>
      </c>
      <c r="G211" s="38" t="n">
        <v>10</v>
      </c>
      <c r="H211" s="763" t="n">
        <v>4</v>
      </c>
      <c r="I211" s="76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90" t="inlineStr">
        <is>
          <t>Вареные колбасы «Филедворская» ф/в 0,4 п/а ТМ «Стародворье»</t>
        </is>
      </c>
      <c r="O211" s="765" t="n"/>
      <c r="P211" s="765" t="n"/>
      <c r="Q211" s="765" t="n"/>
      <c r="R211" s="731" t="n"/>
      <c r="S211" s="40" t="inlineStr"/>
      <c r="T211" s="40" t="inlineStr"/>
      <c r="U211" s="41" t="inlineStr">
        <is>
          <t>кг</t>
        </is>
      </c>
      <c r="V211" s="766" t="n">
        <v>0</v>
      </c>
      <c r="W211" s="76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>
      <c r="A212" s="372" t="n"/>
      <c r="B212" s="360" t="n"/>
      <c r="C212" s="360" t="n"/>
      <c r="D212" s="360" t="n"/>
      <c r="E212" s="360" t="n"/>
      <c r="F212" s="360" t="n"/>
      <c r="G212" s="360" t="n"/>
      <c r="H212" s="360" t="n"/>
      <c r="I212" s="360" t="n"/>
      <c r="J212" s="360" t="n"/>
      <c r="K212" s="360" t="n"/>
      <c r="L212" s="360" t="n"/>
      <c r="M212" s="768" t="n"/>
      <c r="N212" s="769" t="inlineStr">
        <is>
          <t>Итого</t>
        </is>
      </c>
      <c r="O212" s="739" t="n"/>
      <c r="P212" s="739" t="n"/>
      <c r="Q212" s="739" t="n"/>
      <c r="R212" s="739" t="n"/>
      <c r="S212" s="739" t="n"/>
      <c r="T212" s="740" t="n"/>
      <c r="U212" s="43" t="inlineStr">
        <is>
          <t>кор</t>
        </is>
      </c>
      <c r="V212" s="770">
        <f>IFERROR(V206/H206,"0")+IFERROR(V207/H207,"0")+IFERROR(V208/H208,"0")+IFERROR(V209/H209,"0")+IFERROR(V210/H210,"0")+IFERROR(V211/H211,"0")</f>
        <v/>
      </c>
      <c r="W212" s="770">
        <f>IFERROR(W206/H206,"0")+IFERROR(W207/H207,"0")+IFERROR(W208/H208,"0")+IFERROR(W209/H209,"0")+IFERROR(W210/H210,"0")+IFERROR(W211/H211,"0")</f>
        <v/>
      </c>
      <c r="X212" s="770">
        <f>IFERROR(IF(X206="",0,X206),"0")+IFERROR(IF(X207="",0,X207),"0")+IFERROR(IF(X208="",0,X208),"0")+IFERROR(IF(X209="",0,X209),"0")+IFERROR(IF(X210="",0,X210),"0")+IFERROR(IF(X211="",0,X211),"0")</f>
        <v/>
      </c>
      <c r="Y212" s="771" t="n"/>
      <c r="Z212" s="771" t="n"/>
    </row>
    <row r="213">
      <c r="A213" s="360" t="n"/>
      <c r="B213" s="360" t="n"/>
      <c r="C213" s="360" t="n"/>
      <c r="D213" s="360" t="n"/>
      <c r="E213" s="360" t="n"/>
      <c r="F213" s="360" t="n"/>
      <c r="G213" s="360" t="n"/>
      <c r="H213" s="360" t="n"/>
      <c r="I213" s="360" t="n"/>
      <c r="J213" s="360" t="n"/>
      <c r="K213" s="360" t="n"/>
      <c r="L213" s="360" t="n"/>
      <c r="M213" s="768" t="n"/>
      <c r="N213" s="769" t="inlineStr">
        <is>
          <t>Итого</t>
        </is>
      </c>
      <c r="O213" s="739" t="n"/>
      <c r="P213" s="739" t="n"/>
      <c r="Q213" s="739" t="n"/>
      <c r="R213" s="739" t="n"/>
      <c r="S213" s="739" t="n"/>
      <c r="T213" s="740" t="n"/>
      <c r="U213" s="43" t="inlineStr">
        <is>
          <t>кг</t>
        </is>
      </c>
      <c r="V213" s="770">
        <f>IFERROR(SUM(V206:V211),"0")</f>
        <v/>
      </c>
      <c r="W213" s="770">
        <f>IFERROR(SUM(W206:W211),"0")</f>
        <v/>
      </c>
      <c r="X213" s="43" t="n"/>
      <c r="Y213" s="771" t="n"/>
      <c r="Z213" s="771" t="n"/>
    </row>
    <row r="214" ht="14.25" customHeight="1">
      <c r="A214" s="377" t="inlineStr">
        <is>
          <t>Копченые колбасы</t>
        </is>
      </c>
      <c r="B214" s="360" t="n"/>
      <c r="C214" s="360" t="n"/>
      <c r="D214" s="360" t="n"/>
      <c r="E214" s="360" t="n"/>
      <c r="F214" s="360" t="n"/>
      <c r="G214" s="360" t="n"/>
      <c r="H214" s="360" t="n"/>
      <c r="I214" s="360" t="n"/>
      <c r="J214" s="360" t="n"/>
      <c r="K214" s="360" t="n"/>
      <c r="L214" s="360" t="n"/>
      <c r="M214" s="360" t="n"/>
      <c r="N214" s="360" t="n"/>
      <c r="O214" s="360" t="n"/>
      <c r="P214" s="360" t="n"/>
      <c r="Q214" s="360" t="n"/>
      <c r="R214" s="360" t="n"/>
      <c r="S214" s="360" t="n"/>
      <c r="T214" s="360" t="n"/>
      <c r="U214" s="360" t="n"/>
      <c r="V214" s="360" t="n"/>
      <c r="W214" s="360" t="n"/>
      <c r="X214" s="360" t="n"/>
      <c r="Y214" s="377" t="n"/>
      <c r="Z214" s="377" t="n"/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63" t="n">
        <v>4607091389845</v>
      </c>
      <c r="E215" s="731" t="n"/>
      <c r="F215" s="763" t="n">
        <v>0.35</v>
      </c>
      <c r="G215" s="38" t="n">
        <v>6</v>
      </c>
      <c r="H215" s="763" t="n">
        <v>2.1</v>
      </c>
      <c r="I215" s="763" t="n">
        <v>2.2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891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5" s="765" t="n"/>
      <c r="P215" s="765" t="n"/>
      <c r="Q215" s="765" t="n"/>
      <c r="R215" s="731" t="n"/>
      <c r="S215" s="40" t="inlineStr"/>
      <c r="T215" s="40" t="inlineStr"/>
      <c r="U215" s="41" t="inlineStr">
        <is>
          <t>кг</t>
        </is>
      </c>
      <c r="V215" s="766" t="n">
        <v>136.5</v>
      </c>
      <c r="W215" s="767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72" t="n"/>
      <c r="B216" s="360" t="n"/>
      <c r="C216" s="360" t="n"/>
      <c r="D216" s="360" t="n"/>
      <c r="E216" s="360" t="n"/>
      <c r="F216" s="360" t="n"/>
      <c r="G216" s="360" t="n"/>
      <c r="H216" s="360" t="n"/>
      <c r="I216" s="360" t="n"/>
      <c r="J216" s="360" t="n"/>
      <c r="K216" s="360" t="n"/>
      <c r="L216" s="360" t="n"/>
      <c r="M216" s="768" t="n"/>
      <c r="N216" s="769" t="inlineStr">
        <is>
          <t>Итого</t>
        </is>
      </c>
      <c r="O216" s="739" t="n"/>
      <c r="P216" s="739" t="n"/>
      <c r="Q216" s="739" t="n"/>
      <c r="R216" s="739" t="n"/>
      <c r="S216" s="739" t="n"/>
      <c r="T216" s="740" t="n"/>
      <c r="U216" s="43" t="inlineStr">
        <is>
          <t>кор</t>
        </is>
      </c>
      <c r="V216" s="770">
        <f>IFERROR(V215/H215,"0")</f>
        <v/>
      </c>
      <c r="W216" s="770">
        <f>IFERROR(W215/H215,"0")</f>
        <v/>
      </c>
      <c r="X216" s="770">
        <f>IFERROR(IF(X215="",0,X215),"0")</f>
        <v/>
      </c>
      <c r="Y216" s="771" t="n"/>
      <c r="Z216" s="771" t="n"/>
    </row>
    <row r="217">
      <c r="A217" s="360" t="n"/>
      <c r="B217" s="360" t="n"/>
      <c r="C217" s="360" t="n"/>
      <c r="D217" s="360" t="n"/>
      <c r="E217" s="360" t="n"/>
      <c r="F217" s="360" t="n"/>
      <c r="G217" s="360" t="n"/>
      <c r="H217" s="360" t="n"/>
      <c r="I217" s="360" t="n"/>
      <c r="J217" s="360" t="n"/>
      <c r="K217" s="360" t="n"/>
      <c r="L217" s="360" t="n"/>
      <c r="M217" s="768" t="n"/>
      <c r="N217" s="769" t="inlineStr">
        <is>
          <t>Итого</t>
        </is>
      </c>
      <c r="O217" s="739" t="n"/>
      <c r="P217" s="739" t="n"/>
      <c r="Q217" s="739" t="n"/>
      <c r="R217" s="739" t="n"/>
      <c r="S217" s="739" t="n"/>
      <c r="T217" s="740" t="n"/>
      <c r="U217" s="43" t="inlineStr">
        <is>
          <t>кг</t>
        </is>
      </c>
      <c r="V217" s="770">
        <f>IFERROR(SUM(V215:V215),"0")</f>
        <v/>
      </c>
      <c r="W217" s="770">
        <f>IFERROR(SUM(W215:W215),"0")</f>
        <v/>
      </c>
      <c r="X217" s="43" t="n"/>
      <c r="Y217" s="771" t="n"/>
      <c r="Z217" s="771" t="n"/>
    </row>
    <row r="218" ht="16.5" customHeight="1">
      <c r="A218" s="392" t="inlineStr">
        <is>
          <t>Стародворская</t>
        </is>
      </c>
      <c r="B218" s="360" t="n"/>
      <c r="C218" s="360" t="n"/>
      <c r="D218" s="360" t="n"/>
      <c r="E218" s="360" t="n"/>
      <c r="F218" s="360" t="n"/>
      <c r="G218" s="360" t="n"/>
      <c r="H218" s="360" t="n"/>
      <c r="I218" s="360" t="n"/>
      <c r="J218" s="360" t="n"/>
      <c r="K218" s="360" t="n"/>
      <c r="L218" s="360" t="n"/>
      <c r="M218" s="360" t="n"/>
      <c r="N218" s="360" t="n"/>
      <c r="O218" s="360" t="n"/>
      <c r="P218" s="360" t="n"/>
      <c r="Q218" s="360" t="n"/>
      <c r="R218" s="360" t="n"/>
      <c r="S218" s="360" t="n"/>
      <c r="T218" s="360" t="n"/>
      <c r="U218" s="360" t="n"/>
      <c r="V218" s="360" t="n"/>
      <c r="W218" s="360" t="n"/>
      <c r="X218" s="360" t="n"/>
      <c r="Y218" s="392" t="n"/>
      <c r="Z218" s="392" t="n"/>
    </row>
    <row r="219" ht="14.25" customHeight="1">
      <c r="A219" s="377" t="inlineStr">
        <is>
          <t>Вареные колбасы</t>
        </is>
      </c>
      <c r="B219" s="360" t="n"/>
      <c r="C219" s="360" t="n"/>
      <c r="D219" s="360" t="n"/>
      <c r="E219" s="360" t="n"/>
      <c r="F219" s="360" t="n"/>
      <c r="G219" s="360" t="n"/>
      <c r="H219" s="360" t="n"/>
      <c r="I219" s="360" t="n"/>
      <c r="J219" s="360" t="n"/>
      <c r="K219" s="360" t="n"/>
      <c r="L219" s="360" t="n"/>
      <c r="M219" s="360" t="n"/>
      <c r="N219" s="360" t="n"/>
      <c r="O219" s="360" t="n"/>
      <c r="P219" s="360" t="n"/>
      <c r="Q219" s="360" t="n"/>
      <c r="R219" s="360" t="n"/>
      <c r="S219" s="360" t="n"/>
      <c r="T219" s="360" t="n"/>
      <c r="U219" s="360" t="n"/>
      <c r="V219" s="360" t="n"/>
      <c r="W219" s="360" t="n"/>
      <c r="X219" s="360" t="n"/>
      <c r="Y219" s="377" t="n"/>
      <c r="Z219" s="377" t="n"/>
    </row>
    <row r="220" ht="27" customHeight="1">
      <c r="A220" s="64" t="inlineStr">
        <is>
          <t>SU003273</t>
        </is>
      </c>
      <c r="B220" s="64" t="inlineStr">
        <is>
          <t>P004070</t>
        </is>
      </c>
      <c r="C220" s="37" t="n">
        <v>4301011826</v>
      </c>
      <c r="D220" s="363" t="n">
        <v>4680115884137</v>
      </c>
      <c r="E220" s="731" t="n"/>
      <c r="F220" s="763" t="n">
        <v>1.45</v>
      </c>
      <c r="G220" s="38" t="n">
        <v>8</v>
      </c>
      <c r="H220" s="763" t="n">
        <v>11.6</v>
      </c>
      <c r="I220" s="763" t="n">
        <v>12.08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55</v>
      </c>
      <c r="N220" s="892" t="inlineStr">
        <is>
          <t>Вареные колбасы «Молочная Стародворская с молоком» Весовой п/а ТМ «Стародворье»</t>
        </is>
      </c>
      <c r="O220" s="765" t="n"/>
      <c r="P220" s="765" t="n"/>
      <c r="Q220" s="765" t="n"/>
      <c r="R220" s="731" t="n"/>
      <c r="S220" s="40" t="inlineStr"/>
      <c r="T220" s="40" t="inlineStr"/>
      <c r="U220" s="41" t="inlineStr">
        <is>
          <t>кг</t>
        </is>
      </c>
      <c r="V220" s="766" t="n">
        <v>0</v>
      </c>
      <c r="W220" s="767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SU003275</t>
        </is>
      </c>
      <c r="B221" s="64" t="inlineStr">
        <is>
          <t>P003950</t>
        </is>
      </c>
      <c r="C221" s="37" t="n">
        <v>4301011724</v>
      </c>
      <c r="D221" s="363" t="n">
        <v>4680115884236</v>
      </c>
      <c r="E221" s="731" t="n"/>
      <c r="F221" s="763" t="n">
        <v>1.45</v>
      </c>
      <c r="G221" s="38" t="n">
        <v>8</v>
      </c>
      <c r="H221" s="763" t="n">
        <v>11.6</v>
      </c>
      <c r="I221" s="763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93" t="inlineStr">
        <is>
          <t>Вареные колбасы «Стародворская со шпиком» Весовой п/а ТМ «Стародворье»</t>
        </is>
      </c>
      <c r="O221" s="765" t="n"/>
      <c r="P221" s="765" t="n"/>
      <c r="Q221" s="765" t="n"/>
      <c r="R221" s="731" t="n"/>
      <c r="S221" s="40" t="inlineStr"/>
      <c r="T221" s="40" t="inlineStr"/>
      <c r="U221" s="41" t="inlineStr">
        <is>
          <t>кг</t>
        </is>
      </c>
      <c r="V221" s="766" t="n">
        <v>0</v>
      </c>
      <c r="W221" s="767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SU003271</t>
        </is>
      </c>
      <c r="B222" s="64" t="inlineStr">
        <is>
          <t>P003945</t>
        </is>
      </c>
      <c r="C222" s="37" t="n">
        <v>4301011721</v>
      </c>
      <c r="D222" s="363" t="n">
        <v>4680115884175</v>
      </c>
      <c r="E222" s="731" t="n"/>
      <c r="F222" s="763" t="n">
        <v>1.45</v>
      </c>
      <c r="G222" s="38" t="n">
        <v>8</v>
      </c>
      <c r="H222" s="763" t="n">
        <v>11.6</v>
      </c>
      <c r="I222" s="763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94" t="inlineStr">
        <is>
          <t>Вареные колбасы «Стародворская с окороком » Весовой п/а ТМ «Стародворье»</t>
        </is>
      </c>
      <c r="O222" s="765" t="n"/>
      <c r="P222" s="765" t="n"/>
      <c r="Q222" s="765" t="n"/>
      <c r="R222" s="731" t="n"/>
      <c r="S222" s="40" t="inlineStr"/>
      <c r="T222" s="40" t="inlineStr"/>
      <c r="U222" s="41" t="inlineStr">
        <is>
          <t>кг</t>
        </is>
      </c>
      <c r="V222" s="766" t="n">
        <v>0</v>
      </c>
      <c r="W222" s="767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6" t="inlineStr">
        <is>
          <t>КИ</t>
        </is>
      </c>
    </row>
    <row r="223" ht="27" customHeight="1">
      <c r="A223" s="64" t="inlineStr">
        <is>
          <t>SU003274</t>
        </is>
      </c>
      <c r="B223" s="64" t="inlineStr">
        <is>
          <t>P004067</t>
        </is>
      </c>
      <c r="C223" s="37" t="n">
        <v>4301011824</v>
      </c>
      <c r="D223" s="363" t="n">
        <v>4680115884144</v>
      </c>
      <c r="E223" s="731" t="n"/>
      <c r="F223" s="763" t="n">
        <v>0.4</v>
      </c>
      <c r="G223" s="38" t="n">
        <v>10</v>
      </c>
      <c r="H223" s="763" t="n">
        <v>4</v>
      </c>
      <c r="I223" s="76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895" t="inlineStr">
        <is>
          <t>Вареные колбасы «Молочная Стародворская с молоком» ф/в 0,4 п/а ТМ «Стародворье»</t>
        </is>
      </c>
      <c r="O223" s="765" t="n"/>
      <c r="P223" s="765" t="n"/>
      <c r="Q223" s="765" t="n"/>
      <c r="R223" s="731" t="n"/>
      <c r="S223" s="40" t="inlineStr"/>
      <c r="T223" s="40" t="inlineStr"/>
      <c r="U223" s="41" t="inlineStr">
        <is>
          <t>кг</t>
        </is>
      </c>
      <c r="V223" s="766" t="n">
        <v>0</v>
      </c>
      <c r="W223" s="76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 ht="27" customHeight="1">
      <c r="A224" s="64" t="inlineStr">
        <is>
          <t>SU003276</t>
        </is>
      </c>
      <c r="B224" s="64" t="inlineStr">
        <is>
          <t>P003956</t>
        </is>
      </c>
      <c r="C224" s="37" t="n">
        <v>4301011726</v>
      </c>
      <c r="D224" s="363" t="n">
        <v>4680115884182</v>
      </c>
      <c r="E224" s="731" t="n"/>
      <c r="F224" s="763" t="n">
        <v>0.37</v>
      </c>
      <c r="G224" s="38" t="n">
        <v>10</v>
      </c>
      <c r="H224" s="763" t="n">
        <v>3.7</v>
      </c>
      <c r="I224" s="763" t="n">
        <v>3.94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896" t="inlineStr">
        <is>
          <t>Вареные колбасы «Стародворская со шпиком» ф/в 0,37 п/а ТМ «Стародворье»</t>
        </is>
      </c>
      <c r="O224" s="765" t="n"/>
      <c r="P224" s="765" t="n"/>
      <c r="Q224" s="765" t="n"/>
      <c r="R224" s="731" t="n"/>
      <c r="S224" s="40" t="inlineStr"/>
      <c r="T224" s="40" t="inlineStr"/>
      <c r="U224" s="41" t="inlineStr">
        <is>
          <t>кг</t>
        </is>
      </c>
      <c r="V224" s="766" t="n">
        <v>0</v>
      </c>
      <c r="W224" s="767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 ht="27" customHeight="1">
      <c r="A225" s="64" t="inlineStr">
        <is>
          <t>SU003272</t>
        </is>
      </c>
      <c r="B225" s="64" t="inlineStr">
        <is>
          <t>P003947</t>
        </is>
      </c>
      <c r="C225" s="37" t="n">
        <v>4301011722</v>
      </c>
      <c r="D225" s="363" t="n">
        <v>4680115884205</v>
      </c>
      <c r="E225" s="731" t="n"/>
      <c r="F225" s="763" t="n">
        <v>0.4</v>
      </c>
      <c r="G225" s="38" t="n">
        <v>10</v>
      </c>
      <c r="H225" s="763" t="n">
        <v>4</v>
      </c>
      <c r="I225" s="763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897" t="inlineStr">
        <is>
          <t>Вареные колбасы «Стародворская с окороком» ф/в 0,4 п/а ТМ «Стародворье»</t>
        </is>
      </c>
      <c r="O225" s="765" t="n"/>
      <c r="P225" s="765" t="n"/>
      <c r="Q225" s="765" t="n"/>
      <c r="R225" s="731" t="n"/>
      <c r="S225" s="40" t="inlineStr"/>
      <c r="T225" s="40" t="inlineStr"/>
      <c r="U225" s="41" t="inlineStr">
        <is>
          <t>кг</t>
        </is>
      </c>
      <c r="V225" s="766" t="n">
        <v>0</v>
      </c>
      <c r="W225" s="767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372" t="n"/>
      <c r="B226" s="360" t="n"/>
      <c r="C226" s="360" t="n"/>
      <c r="D226" s="360" t="n"/>
      <c r="E226" s="360" t="n"/>
      <c r="F226" s="360" t="n"/>
      <c r="G226" s="360" t="n"/>
      <c r="H226" s="360" t="n"/>
      <c r="I226" s="360" t="n"/>
      <c r="J226" s="360" t="n"/>
      <c r="K226" s="360" t="n"/>
      <c r="L226" s="360" t="n"/>
      <c r="M226" s="768" t="n"/>
      <c r="N226" s="769" t="inlineStr">
        <is>
          <t>Итого</t>
        </is>
      </c>
      <c r="O226" s="739" t="n"/>
      <c r="P226" s="739" t="n"/>
      <c r="Q226" s="739" t="n"/>
      <c r="R226" s="739" t="n"/>
      <c r="S226" s="739" t="n"/>
      <c r="T226" s="740" t="n"/>
      <c r="U226" s="43" t="inlineStr">
        <is>
          <t>кор</t>
        </is>
      </c>
      <c r="V226" s="770">
        <f>IFERROR(V220/H220,"0")+IFERROR(V221/H221,"0")+IFERROR(V222/H222,"0")+IFERROR(V223/H223,"0")+IFERROR(V224/H224,"0")+IFERROR(V225/H225,"0")</f>
        <v/>
      </c>
      <c r="W226" s="770">
        <f>IFERROR(W220/H220,"0")+IFERROR(W221/H221,"0")+IFERROR(W222/H222,"0")+IFERROR(W223/H223,"0")+IFERROR(W224/H224,"0")+IFERROR(W225/H225,"0")</f>
        <v/>
      </c>
      <c r="X226" s="770">
        <f>IFERROR(IF(X220="",0,X220),"0")+IFERROR(IF(X221="",0,X221),"0")+IFERROR(IF(X222="",0,X222),"0")+IFERROR(IF(X223="",0,X223),"0")+IFERROR(IF(X224="",0,X224),"0")+IFERROR(IF(X225="",0,X225),"0")</f>
        <v/>
      </c>
      <c r="Y226" s="771" t="n"/>
      <c r="Z226" s="771" t="n"/>
    </row>
    <row r="227">
      <c r="A227" s="360" t="n"/>
      <c r="B227" s="360" t="n"/>
      <c r="C227" s="360" t="n"/>
      <c r="D227" s="360" t="n"/>
      <c r="E227" s="360" t="n"/>
      <c r="F227" s="360" t="n"/>
      <c r="G227" s="360" t="n"/>
      <c r="H227" s="360" t="n"/>
      <c r="I227" s="360" t="n"/>
      <c r="J227" s="360" t="n"/>
      <c r="K227" s="360" t="n"/>
      <c r="L227" s="360" t="n"/>
      <c r="M227" s="768" t="n"/>
      <c r="N227" s="769" t="inlineStr">
        <is>
          <t>Итого</t>
        </is>
      </c>
      <c r="O227" s="739" t="n"/>
      <c r="P227" s="739" t="n"/>
      <c r="Q227" s="739" t="n"/>
      <c r="R227" s="739" t="n"/>
      <c r="S227" s="739" t="n"/>
      <c r="T227" s="740" t="n"/>
      <c r="U227" s="43" t="inlineStr">
        <is>
          <t>кг</t>
        </is>
      </c>
      <c r="V227" s="770">
        <f>IFERROR(SUM(V220:V225),"0")</f>
        <v/>
      </c>
      <c r="W227" s="770">
        <f>IFERROR(SUM(W220:W225),"0")</f>
        <v/>
      </c>
      <c r="X227" s="43" t="n"/>
      <c r="Y227" s="771" t="n"/>
      <c r="Z227" s="771" t="n"/>
    </row>
    <row r="228" ht="16.5" customHeight="1">
      <c r="A228" s="392" t="inlineStr">
        <is>
          <t>Бордо</t>
        </is>
      </c>
      <c r="B228" s="360" t="n"/>
      <c r="C228" s="360" t="n"/>
      <c r="D228" s="360" t="n"/>
      <c r="E228" s="360" t="n"/>
      <c r="F228" s="360" t="n"/>
      <c r="G228" s="360" t="n"/>
      <c r="H228" s="360" t="n"/>
      <c r="I228" s="360" t="n"/>
      <c r="J228" s="360" t="n"/>
      <c r="K228" s="360" t="n"/>
      <c r="L228" s="360" t="n"/>
      <c r="M228" s="360" t="n"/>
      <c r="N228" s="360" t="n"/>
      <c r="O228" s="360" t="n"/>
      <c r="P228" s="360" t="n"/>
      <c r="Q228" s="360" t="n"/>
      <c r="R228" s="360" t="n"/>
      <c r="S228" s="360" t="n"/>
      <c r="T228" s="360" t="n"/>
      <c r="U228" s="360" t="n"/>
      <c r="V228" s="360" t="n"/>
      <c r="W228" s="360" t="n"/>
      <c r="X228" s="360" t="n"/>
      <c r="Y228" s="392" t="n"/>
      <c r="Z228" s="392" t="n"/>
    </row>
    <row r="229" ht="14.25" customHeight="1">
      <c r="A229" s="377" t="inlineStr">
        <is>
          <t>Вареные колбасы</t>
        </is>
      </c>
      <c r="B229" s="360" t="n"/>
      <c r="C229" s="360" t="n"/>
      <c r="D229" s="360" t="n"/>
      <c r="E229" s="360" t="n"/>
      <c r="F229" s="360" t="n"/>
      <c r="G229" s="360" t="n"/>
      <c r="H229" s="360" t="n"/>
      <c r="I229" s="360" t="n"/>
      <c r="J229" s="360" t="n"/>
      <c r="K229" s="360" t="n"/>
      <c r="L229" s="360" t="n"/>
      <c r="M229" s="360" t="n"/>
      <c r="N229" s="360" t="n"/>
      <c r="O229" s="360" t="n"/>
      <c r="P229" s="360" t="n"/>
      <c r="Q229" s="360" t="n"/>
      <c r="R229" s="360" t="n"/>
      <c r="S229" s="360" t="n"/>
      <c r="T229" s="360" t="n"/>
      <c r="U229" s="360" t="n"/>
      <c r="V229" s="360" t="n"/>
      <c r="W229" s="360" t="n"/>
      <c r="X229" s="360" t="n"/>
      <c r="Y229" s="377" t="n"/>
      <c r="Z229" s="377" t="n"/>
    </row>
    <row r="230" ht="27" customHeight="1">
      <c r="A230" s="64" t="inlineStr">
        <is>
          <t>SU000057</t>
        </is>
      </c>
      <c r="B230" s="64" t="inlineStr">
        <is>
          <t>P002047</t>
        </is>
      </c>
      <c r="C230" s="37" t="n">
        <v>4301011346</v>
      </c>
      <c r="D230" s="363" t="n">
        <v>4607091387445</v>
      </c>
      <c r="E230" s="731" t="n"/>
      <c r="F230" s="763" t="n">
        <v>0.9</v>
      </c>
      <c r="G230" s="38" t="n">
        <v>10</v>
      </c>
      <c r="H230" s="763" t="n">
        <v>9</v>
      </c>
      <c r="I230" s="763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89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30" s="765" t="n"/>
      <c r="P230" s="765" t="n"/>
      <c r="Q230" s="765" t="n"/>
      <c r="R230" s="731" t="n"/>
      <c r="S230" s="40" t="inlineStr"/>
      <c r="T230" s="40" t="inlineStr"/>
      <c r="U230" s="41" t="inlineStr">
        <is>
          <t>кг</t>
        </is>
      </c>
      <c r="V230" s="766" t="n">
        <v>0</v>
      </c>
      <c r="W230" s="767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SU001777</t>
        </is>
      </c>
      <c r="B231" s="64" t="inlineStr">
        <is>
          <t>P002226</t>
        </is>
      </c>
      <c r="C231" s="37" t="n">
        <v>4301011362</v>
      </c>
      <c r="D231" s="363" t="n">
        <v>4607091386004</v>
      </c>
      <c r="E231" s="731" t="n"/>
      <c r="F231" s="763" t="n">
        <v>1.35</v>
      </c>
      <c r="G231" s="38" t="n">
        <v>8</v>
      </c>
      <c r="H231" s="763" t="n">
        <v>10.8</v>
      </c>
      <c r="I231" s="763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89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31" s="765" t="n"/>
      <c r="P231" s="765" t="n"/>
      <c r="Q231" s="765" t="n"/>
      <c r="R231" s="731" t="n"/>
      <c r="S231" s="40" t="inlineStr"/>
      <c r="T231" s="40" t="inlineStr"/>
      <c r="U231" s="41" t="inlineStr">
        <is>
          <t>кг</t>
        </is>
      </c>
      <c r="V231" s="766" t="n">
        <v>0</v>
      </c>
      <c r="W231" s="767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SU001777</t>
        </is>
      </c>
      <c r="B232" s="64" t="inlineStr">
        <is>
          <t>P001777</t>
        </is>
      </c>
      <c r="C232" s="37" t="n">
        <v>4301011308</v>
      </c>
      <c r="D232" s="363" t="n">
        <v>4607091386004</v>
      </c>
      <c r="E232" s="731" t="n"/>
      <c r="F232" s="763" t="n">
        <v>1.35</v>
      </c>
      <c r="G232" s="38" t="n">
        <v>8</v>
      </c>
      <c r="H232" s="763" t="n">
        <v>10.8</v>
      </c>
      <c r="I232" s="763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90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32" s="765" t="n"/>
      <c r="P232" s="765" t="n"/>
      <c r="Q232" s="765" t="n"/>
      <c r="R232" s="731" t="n"/>
      <c r="S232" s="40" t="inlineStr"/>
      <c r="T232" s="40" t="inlineStr"/>
      <c r="U232" s="41" t="inlineStr">
        <is>
          <t>кг</t>
        </is>
      </c>
      <c r="V232" s="766" t="n">
        <v>0</v>
      </c>
      <c r="W232" s="767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SU000058</t>
        </is>
      </c>
      <c r="B233" s="64" t="inlineStr">
        <is>
          <t>P002048</t>
        </is>
      </c>
      <c r="C233" s="37" t="n">
        <v>4301011347</v>
      </c>
      <c r="D233" s="363" t="n">
        <v>4607091386073</v>
      </c>
      <c r="E233" s="731" t="n"/>
      <c r="F233" s="763" t="n">
        <v>0.9</v>
      </c>
      <c r="G233" s="38" t="n">
        <v>10</v>
      </c>
      <c r="H233" s="763" t="n">
        <v>9</v>
      </c>
      <c r="I233" s="763" t="n">
        <v>9.630000000000001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31</v>
      </c>
      <c r="N233" s="90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3" s="765" t="n"/>
      <c r="P233" s="765" t="n"/>
      <c r="Q233" s="765" t="n"/>
      <c r="R233" s="731" t="n"/>
      <c r="S233" s="40" t="inlineStr"/>
      <c r="T233" s="40" t="inlineStr"/>
      <c r="U233" s="41" t="inlineStr">
        <is>
          <t>кг</t>
        </is>
      </c>
      <c r="V233" s="766" t="n">
        <v>0</v>
      </c>
      <c r="W233" s="767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SU001780</t>
        </is>
      </c>
      <c r="B234" s="64" t="inlineStr">
        <is>
          <t>P001780</t>
        </is>
      </c>
      <c r="C234" s="37" t="n">
        <v>4301010928</v>
      </c>
      <c r="D234" s="363" t="n">
        <v>4607091387322</v>
      </c>
      <c r="E234" s="731" t="n"/>
      <c r="F234" s="763" t="n">
        <v>1.35</v>
      </c>
      <c r="G234" s="38" t="n">
        <v>8</v>
      </c>
      <c r="H234" s="763" t="n">
        <v>10.8</v>
      </c>
      <c r="I234" s="763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90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4" s="765" t="n"/>
      <c r="P234" s="765" t="n"/>
      <c r="Q234" s="765" t="n"/>
      <c r="R234" s="731" t="n"/>
      <c r="S234" s="40" t="inlineStr"/>
      <c r="T234" s="40" t="inlineStr"/>
      <c r="U234" s="41" t="inlineStr">
        <is>
          <t>кг</t>
        </is>
      </c>
      <c r="V234" s="766" t="n">
        <v>0</v>
      </c>
      <c r="W234" s="76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SU001780</t>
        </is>
      </c>
      <c r="B235" s="64" t="inlineStr">
        <is>
          <t>P003075</t>
        </is>
      </c>
      <c r="C235" s="37" t="n">
        <v>4301011395</v>
      </c>
      <c r="D235" s="363" t="n">
        <v>4607091387322</v>
      </c>
      <c r="E235" s="731" t="n"/>
      <c r="F235" s="763" t="n">
        <v>1.35</v>
      </c>
      <c r="G235" s="38" t="n">
        <v>8</v>
      </c>
      <c r="H235" s="763" t="n">
        <v>10.8</v>
      </c>
      <c r="I235" s="763" t="n">
        <v>11.28</v>
      </c>
      <c r="J235" s="38" t="n">
        <v>48</v>
      </c>
      <c r="K235" s="38" t="inlineStr">
        <is>
          <t>8</t>
        </is>
      </c>
      <c r="L235" s="39" t="inlineStr">
        <is>
          <t>ВЗ</t>
        </is>
      </c>
      <c r="M235" s="38" t="n">
        <v>55</v>
      </c>
      <c r="N235" s="90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5" s="765" t="n"/>
      <c r="P235" s="765" t="n"/>
      <c r="Q235" s="765" t="n"/>
      <c r="R235" s="731" t="n"/>
      <c r="S235" s="40" t="inlineStr"/>
      <c r="T235" s="40" t="inlineStr"/>
      <c r="U235" s="41" t="inlineStr">
        <is>
          <t>кг</t>
        </is>
      </c>
      <c r="V235" s="766" t="n">
        <v>0</v>
      </c>
      <c r="W235" s="767">
        <f>IFERROR(IF(V235="",0,CEILING((V235/$H235),1)*$H235),"")</f>
        <v/>
      </c>
      <c r="X235" s="42">
        <f>IFERROR(IF(W235=0,"",ROUNDUP(W235/H235,0)*0.02039),"")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SU001778</t>
        </is>
      </c>
      <c r="B236" s="64" t="inlineStr">
        <is>
          <t>P001778</t>
        </is>
      </c>
      <c r="C236" s="37" t="n">
        <v>4301011311</v>
      </c>
      <c r="D236" s="363" t="n">
        <v>4607091387377</v>
      </c>
      <c r="E236" s="731" t="n"/>
      <c r="F236" s="763" t="n">
        <v>1.35</v>
      </c>
      <c r="G236" s="38" t="n">
        <v>8</v>
      </c>
      <c r="H236" s="763" t="n">
        <v>10.8</v>
      </c>
      <c r="I236" s="763" t="n">
        <v>11.28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8" t="n">
        <v>55</v>
      </c>
      <c r="N236" s="90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6" s="765" t="n"/>
      <c r="P236" s="765" t="n"/>
      <c r="Q236" s="765" t="n"/>
      <c r="R236" s="731" t="n"/>
      <c r="S236" s="40" t="inlineStr"/>
      <c r="T236" s="40" t="inlineStr"/>
      <c r="U236" s="41" t="inlineStr">
        <is>
          <t>кг</t>
        </is>
      </c>
      <c r="V236" s="766" t="n">
        <v>0</v>
      </c>
      <c r="W236" s="767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SU000043</t>
        </is>
      </c>
      <c r="B237" s="64" t="inlineStr">
        <is>
          <t>P001807</t>
        </is>
      </c>
      <c r="C237" s="37" t="n">
        <v>4301010945</v>
      </c>
      <c r="D237" s="363" t="n">
        <v>4607091387353</v>
      </c>
      <c r="E237" s="731" t="n"/>
      <c r="F237" s="763" t="n">
        <v>1.35</v>
      </c>
      <c r="G237" s="38" t="n">
        <v>8</v>
      </c>
      <c r="H237" s="763" t="n">
        <v>10.8</v>
      </c>
      <c r="I237" s="763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8" t="n">
        <v>55</v>
      </c>
      <c r="N237" s="90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7" s="765" t="n"/>
      <c r="P237" s="765" t="n"/>
      <c r="Q237" s="765" t="n"/>
      <c r="R237" s="731" t="n"/>
      <c r="S237" s="40" t="inlineStr"/>
      <c r="T237" s="40" t="inlineStr"/>
      <c r="U237" s="41" t="inlineStr">
        <is>
          <t>кг</t>
        </is>
      </c>
      <c r="V237" s="766" t="n">
        <v>0</v>
      </c>
      <c r="W237" s="767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SU001800</t>
        </is>
      </c>
      <c r="B238" s="64" t="inlineStr">
        <is>
          <t>P001800</t>
        </is>
      </c>
      <c r="C238" s="37" t="n">
        <v>4301011328</v>
      </c>
      <c r="D238" s="363" t="n">
        <v>4607091386011</v>
      </c>
      <c r="E238" s="731" t="n"/>
      <c r="F238" s="763" t="n">
        <v>0.5</v>
      </c>
      <c r="G238" s="38" t="n">
        <v>10</v>
      </c>
      <c r="H238" s="763" t="n">
        <v>5</v>
      </c>
      <c r="I238" s="763" t="n">
        <v>5.21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55</v>
      </c>
      <c r="N238" s="90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8" s="765" t="n"/>
      <c r="P238" s="765" t="n"/>
      <c r="Q238" s="765" t="n"/>
      <c r="R238" s="731" t="n"/>
      <c r="S238" s="40" t="inlineStr"/>
      <c r="T238" s="40" t="inlineStr"/>
      <c r="U238" s="41" t="inlineStr">
        <is>
          <t>кг</t>
        </is>
      </c>
      <c r="V238" s="766" t="n">
        <v>0</v>
      </c>
      <c r="W238" s="767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SU001805</t>
        </is>
      </c>
      <c r="B239" s="64" t="inlineStr">
        <is>
          <t>P001805</t>
        </is>
      </c>
      <c r="C239" s="37" t="n">
        <v>4301011329</v>
      </c>
      <c r="D239" s="363" t="n">
        <v>4607091387308</v>
      </c>
      <c r="E239" s="731" t="n"/>
      <c r="F239" s="763" t="n">
        <v>0.5</v>
      </c>
      <c r="G239" s="38" t="n">
        <v>10</v>
      </c>
      <c r="H239" s="763" t="n">
        <v>5</v>
      </c>
      <c r="I239" s="763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55</v>
      </c>
      <c r="N239" s="90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9" s="765" t="n"/>
      <c r="P239" s="765" t="n"/>
      <c r="Q239" s="765" t="n"/>
      <c r="R239" s="731" t="n"/>
      <c r="S239" s="40" t="inlineStr"/>
      <c r="T239" s="40" t="inlineStr"/>
      <c r="U239" s="41" t="inlineStr">
        <is>
          <t>кг</t>
        </is>
      </c>
      <c r="V239" s="766" t="n">
        <v>0</v>
      </c>
      <c r="W239" s="767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SU001829</t>
        </is>
      </c>
      <c r="B240" s="64" t="inlineStr">
        <is>
          <t>P001829</t>
        </is>
      </c>
      <c r="C240" s="37" t="n">
        <v>4301011049</v>
      </c>
      <c r="D240" s="363" t="n">
        <v>4607091387339</v>
      </c>
      <c r="E240" s="731" t="n"/>
      <c r="F240" s="763" t="n">
        <v>0.5</v>
      </c>
      <c r="G240" s="38" t="n">
        <v>10</v>
      </c>
      <c r="H240" s="763" t="n">
        <v>5</v>
      </c>
      <c r="I240" s="763" t="n">
        <v>5.24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0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40" s="765" t="n"/>
      <c r="P240" s="765" t="n"/>
      <c r="Q240" s="765" t="n"/>
      <c r="R240" s="731" t="n"/>
      <c r="S240" s="40" t="inlineStr"/>
      <c r="T240" s="40" t="inlineStr"/>
      <c r="U240" s="41" t="inlineStr">
        <is>
          <t>кг</t>
        </is>
      </c>
      <c r="V240" s="766" t="n">
        <v>0</v>
      </c>
      <c r="W240" s="767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SU002787</t>
        </is>
      </c>
      <c r="B241" s="64" t="inlineStr">
        <is>
          <t>P003189</t>
        </is>
      </c>
      <c r="C241" s="37" t="n">
        <v>4301011433</v>
      </c>
      <c r="D241" s="363" t="n">
        <v>4680115882638</v>
      </c>
      <c r="E241" s="731" t="n"/>
      <c r="F241" s="763" t="n">
        <v>0.4</v>
      </c>
      <c r="G241" s="38" t="n">
        <v>10</v>
      </c>
      <c r="H241" s="763" t="n">
        <v>4</v>
      </c>
      <c r="I241" s="763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90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41" s="765" t="n"/>
      <c r="P241" s="765" t="n"/>
      <c r="Q241" s="765" t="n"/>
      <c r="R241" s="731" t="n"/>
      <c r="S241" s="40" t="inlineStr"/>
      <c r="T241" s="40" t="inlineStr"/>
      <c r="U241" s="41" t="inlineStr">
        <is>
          <t>кг</t>
        </is>
      </c>
      <c r="V241" s="766" t="n">
        <v>0</v>
      </c>
      <c r="W241" s="767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 ht="27" customHeight="1">
      <c r="A242" s="64" t="inlineStr">
        <is>
          <t>SU002894</t>
        </is>
      </c>
      <c r="B242" s="64" t="inlineStr">
        <is>
          <t>P003314</t>
        </is>
      </c>
      <c r="C242" s="37" t="n">
        <v>4301011573</v>
      </c>
      <c r="D242" s="363" t="n">
        <v>4680115881938</v>
      </c>
      <c r="E242" s="731" t="n"/>
      <c r="F242" s="763" t="n">
        <v>0.4</v>
      </c>
      <c r="G242" s="38" t="n">
        <v>10</v>
      </c>
      <c r="H242" s="763" t="n">
        <v>4</v>
      </c>
      <c r="I242" s="763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8" t="n">
        <v>90</v>
      </c>
      <c r="N242" s="91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42" s="765" t="n"/>
      <c r="P242" s="765" t="n"/>
      <c r="Q242" s="765" t="n"/>
      <c r="R242" s="731" t="n"/>
      <c r="S242" s="40" t="inlineStr"/>
      <c r="T242" s="40" t="inlineStr"/>
      <c r="U242" s="41" t="inlineStr">
        <is>
          <t>кг</t>
        </is>
      </c>
      <c r="V242" s="766" t="n">
        <v>0</v>
      </c>
      <c r="W242" s="767">
        <f>IFERROR(IF(V242="",0,CEILING((V242/$H242),1)*$H242),"")</f>
        <v/>
      </c>
      <c r="X242" s="42">
        <f>IFERROR(IF(W242=0,"",ROUNDUP(W242/H242,0)*0.00937),"")</f>
        <v/>
      </c>
      <c r="Y242" s="69" t="inlineStr"/>
      <c r="Z242" s="70" t="inlineStr"/>
      <c r="AD242" s="71" t="n"/>
      <c r="BA242" s="212" t="inlineStr">
        <is>
          <t>КИ</t>
        </is>
      </c>
    </row>
    <row r="243" ht="27" customHeight="1">
      <c r="A243" s="64" t="inlineStr">
        <is>
          <t>SU000078</t>
        </is>
      </c>
      <c r="B243" s="64" t="inlineStr">
        <is>
          <t>P001806</t>
        </is>
      </c>
      <c r="C243" s="37" t="n">
        <v>4301010944</v>
      </c>
      <c r="D243" s="363" t="n">
        <v>4607091387346</v>
      </c>
      <c r="E243" s="731" t="n"/>
      <c r="F243" s="763" t="n">
        <v>0.4</v>
      </c>
      <c r="G243" s="38" t="n">
        <v>10</v>
      </c>
      <c r="H243" s="763" t="n">
        <v>4</v>
      </c>
      <c r="I243" s="763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8" t="n">
        <v>55</v>
      </c>
      <c r="N243" s="91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3" s="765" t="n"/>
      <c r="P243" s="765" t="n"/>
      <c r="Q243" s="765" t="n"/>
      <c r="R243" s="731" t="n"/>
      <c r="S243" s="40" t="inlineStr"/>
      <c r="T243" s="40" t="inlineStr"/>
      <c r="U243" s="41" t="inlineStr">
        <is>
          <t>кг</t>
        </is>
      </c>
      <c r="V243" s="766" t="n">
        <v>0</v>
      </c>
      <c r="W243" s="767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3" t="inlineStr">
        <is>
          <t>КИ</t>
        </is>
      </c>
    </row>
    <row r="244" ht="27" customHeight="1">
      <c r="A244" s="64" t="inlineStr">
        <is>
          <t>SU002616</t>
        </is>
      </c>
      <c r="B244" s="64" t="inlineStr">
        <is>
          <t>P002950</t>
        </is>
      </c>
      <c r="C244" s="37" t="n">
        <v>4301011353</v>
      </c>
      <c r="D244" s="363" t="n">
        <v>4607091389807</v>
      </c>
      <c r="E244" s="731" t="n"/>
      <c r="F244" s="763" t="n">
        <v>0.4</v>
      </c>
      <c r="G244" s="38" t="n">
        <v>10</v>
      </c>
      <c r="H244" s="763" t="n">
        <v>4</v>
      </c>
      <c r="I244" s="763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8" t="n">
        <v>55</v>
      </c>
      <c r="N244" s="91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4" s="765" t="n"/>
      <c r="P244" s="765" t="n"/>
      <c r="Q244" s="765" t="n"/>
      <c r="R244" s="731" t="n"/>
      <c r="S244" s="40" t="inlineStr"/>
      <c r="T244" s="40" t="inlineStr"/>
      <c r="U244" s="41" t="inlineStr">
        <is>
          <t>кг</t>
        </is>
      </c>
      <c r="V244" s="766" t="n">
        <v>33.6</v>
      </c>
      <c r="W244" s="767">
        <f>IFERROR(IF(V244="",0,CEILING((V244/$H244),1)*$H244),"")</f>
        <v/>
      </c>
      <c r="X244" s="42">
        <f>IFERROR(IF(W244=0,"",ROUNDUP(W244/H244,0)*0.00937),"")</f>
        <v/>
      </c>
      <c r="Y244" s="69" t="inlineStr"/>
      <c r="Z244" s="70" t="inlineStr"/>
      <c r="AD244" s="71" t="n"/>
      <c r="BA244" s="214" t="inlineStr">
        <is>
          <t>КИ</t>
        </is>
      </c>
    </row>
    <row r="245">
      <c r="A245" s="372" t="n"/>
      <c r="B245" s="360" t="n"/>
      <c r="C245" s="360" t="n"/>
      <c r="D245" s="360" t="n"/>
      <c r="E245" s="360" t="n"/>
      <c r="F245" s="360" t="n"/>
      <c r="G245" s="360" t="n"/>
      <c r="H245" s="360" t="n"/>
      <c r="I245" s="360" t="n"/>
      <c r="J245" s="360" t="n"/>
      <c r="K245" s="360" t="n"/>
      <c r="L245" s="360" t="n"/>
      <c r="M245" s="768" t="n"/>
      <c r="N245" s="769" t="inlineStr">
        <is>
          <t>Итого</t>
        </is>
      </c>
      <c r="O245" s="739" t="n"/>
      <c r="P245" s="739" t="n"/>
      <c r="Q245" s="739" t="n"/>
      <c r="R245" s="739" t="n"/>
      <c r="S245" s="739" t="n"/>
      <c r="T245" s="740" t="n"/>
      <c r="U245" s="43" t="inlineStr">
        <is>
          <t>кор</t>
        </is>
      </c>
      <c r="V245" s="770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/>
      </c>
      <c r="W245" s="770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/>
      </c>
      <c r="X245" s="770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771" t="n"/>
      <c r="Z245" s="771" t="n"/>
    </row>
    <row r="246">
      <c r="A246" s="360" t="n"/>
      <c r="B246" s="360" t="n"/>
      <c r="C246" s="360" t="n"/>
      <c r="D246" s="360" t="n"/>
      <c r="E246" s="360" t="n"/>
      <c r="F246" s="360" t="n"/>
      <c r="G246" s="360" t="n"/>
      <c r="H246" s="360" t="n"/>
      <c r="I246" s="360" t="n"/>
      <c r="J246" s="360" t="n"/>
      <c r="K246" s="360" t="n"/>
      <c r="L246" s="360" t="n"/>
      <c r="M246" s="768" t="n"/>
      <c r="N246" s="769" t="inlineStr">
        <is>
          <t>Итого</t>
        </is>
      </c>
      <c r="O246" s="739" t="n"/>
      <c r="P246" s="739" t="n"/>
      <c r="Q246" s="739" t="n"/>
      <c r="R246" s="739" t="n"/>
      <c r="S246" s="739" t="n"/>
      <c r="T246" s="740" t="n"/>
      <c r="U246" s="43" t="inlineStr">
        <is>
          <t>кг</t>
        </is>
      </c>
      <c r="V246" s="770">
        <f>IFERROR(SUM(V230:V244),"0")</f>
        <v/>
      </c>
      <c r="W246" s="770">
        <f>IFERROR(SUM(W230:W244),"0")</f>
        <v/>
      </c>
      <c r="X246" s="43" t="n"/>
      <c r="Y246" s="771" t="n"/>
      <c r="Z246" s="771" t="n"/>
    </row>
    <row r="247" ht="14.25" customHeight="1">
      <c r="A247" s="377" t="inlineStr">
        <is>
          <t>Ветчины</t>
        </is>
      </c>
      <c r="B247" s="360" t="n"/>
      <c r="C247" s="360" t="n"/>
      <c r="D247" s="360" t="n"/>
      <c r="E247" s="360" t="n"/>
      <c r="F247" s="360" t="n"/>
      <c r="G247" s="360" t="n"/>
      <c r="H247" s="360" t="n"/>
      <c r="I247" s="360" t="n"/>
      <c r="J247" s="360" t="n"/>
      <c r="K247" s="360" t="n"/>
      <c r="L247" s="360" t="n"/>
      <c r="M247" s="360" t="n"/>
      <c r="N247" s="360" t="n"/>
      <c r="O247" s="360" t="n"/>
      <c r="P247" s="360" t="n"/>
      <c r="Q247" s="360" t="n"/>
      <c r="R247" s="360" t="n"/>
      <c r="S247" s="360" t="n"/>
      <c r="T247" s="360" t="n"/>
      <c r="U247" s="360" t="n"/>
      <c r="V247" s="360" t="n"/>
      <c r="W247" s="360" t="n"/>
      <c r="X247" s="360" t="n"/>
      <c r="Y247" s="377" t="n"/>
      <c r="Z247" s="377" t="n"/>
    </row>
    <row r="248" ht="27" customHeight="1">
      <c r="A248" s="64" t="inlineStr">
        <is>
          <t>SU002788</t>
        </is>
      </c>
      <c r="B248" s="64" t="inlineStr">
        <is>
          <t>P003190</t>
        </is>
      </c>
      <c r="C248" s="37" t="n">
        <v>4301020254</v>
      </c>
      <c r="D248" s="363" t="n">
        <v>4680115881914</v>
      </c>
      <c r="E248" s="731" t="n"/>
      <c r="F248" s="763" t="n">
        <v>0.4</v>
      </c>
      <c r="G248" s="38" t="n">
        <v>10</v>
      </c>
      <c r="H248" s="763" t="n">
        <v>4</v>
      </c>
      <c r="I248" s="763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8" t="n">
        <v>90</v>
      </c>
      <c r="N248" s="91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8" s="765" t="n"/>
      <c r="P248" s="765" t="n"/>
      <c r="Q248" s="765" t="n"/>
      <c r="R248" s="731" t="n"/>
      <c r="S248" s="40" t="inlineStr"/>
      <c r="T248" s="40" t="inlineStr"/>
      <c r="U248" s="41" t="inlineStr">
        <is>
          <t>кг</t>
        </is>
      </c>
      <c r="V248" s="766" t="n">
        <v>0</v>
      </c>
      <c r="W248" s="767">
        <f>IFERROR(IF(V248="",0,CEILING((V248/$H248),1)*$H248),"")</f>
        <v/>
      </c>
      <c r="X248" s="42">
        <f>IFERROR(IF(W248=0,"",ROUNDUP(W248/H248,0)*0.00937),"")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372" t="n"/>
      <c r="B249" s="360" t="n"/>
      <c r="C249" s="360" t="n"/>
      <c r="D249" s="360" t="n"/>
      <c r="E249" s="360" t="n"/>
      <c r="F249" s="360" t="n"/>
      <c r="G249" s="360" t="n"/>
      <c r="H249" s="360" t="n"/>
      <c r="I249" s="360" t="n"/>
      <c r="J249" s="360" t="n"/>
      <c r="K249" s="360" t="n"/>
      <c r="L249" s="360" t="n"/>
      <c r="M249" s="768" t="n"/>
      <c r="N249" s="769" t="inlineStr">
        <is>
          <t>Итого</t>
        </is>
      </c>
      <c r="O249" s="739" t="n"/>
      <c r="P249" s="739" t="n"/>
      <c r="Q249" s="739" t="n"/>
      <c r="R249" s="739" t="n"/>
      <c r="S249" s="739" t="n"/>
      <c r="T249" s="740" t="n"/>
      <c r="U249" s="43" t="inlineStr">
        <is>
          <t>кор</t>
        </is>
      </c>
      <c r="V249" s="770">
        <f>IFERROR(V248/H248,"0")</f>
        <v/>
      </c>
      <c r="W249" s="770">
        <f>IFERROR(W248/H248,"0")</f>
        <v/>
      </c>
      <c r="X249" s="770">
        <f>IFERROR(IF(X248="",0,X248),"0")</f>
        <v/>
      </c>
      <c r="Y249" s="771" t="n"/>
      <c r="Z249" s="771" t="n"/>
    </row>
    <row r="250">
      <c r="A250" s="360" t="n"/>
      <c r="B250" s="360" t="n"/>
      <c r="C250" s="360" t="n"/>
      <c r="D250" s="360" t="n"/>
      <c r="E250" s="360" t="n"/>
      <c r="F250" s="360" t="n"/>
      <c r="G250" s="360" t="n"/>
      <c r="H250" s="360" t="n"/>
      <c r="I250" s="360" t="n"/>
      <c r="J250" s="360" t="n"/>
      <c r="K250" s="360" t="n"/>
      <c r="L250" s="360" t="n"/>
      <c r="M250" s="768" t="n"/>
      <c r="N250" s="769" t="inlineStr">
        <is>
          <t>Итого</t>
        </is>
      </c>
      <c r="O250" s="739" t="n"/>
      <c r="P250" s="739" t="n"/>
      <c r="Q250" s="739" t="n"/>
      <c r="R250" s="739" t="n"/>
      <c r="S250" s="739" t="n"/>
      <c r="T250" s="740" t="n"/>
      <c r="U250" s="43" t="inlineStr">
        <is>
          <t>кг</t>
        </is>
      </c>
      <c r="V250" s="770">
        <f>IFERROR(SUM(V248:V248),"0")</f>
        <v/>
      </c>
      <c r="W250" s="770">
        <f>IFERROR(SUM(W248:W248),"0")</f>
        <v/>
      </c>
      <c r="X250" s="43" t="n"/>
      <c r="Y250" s="771" t="n"/>
      <c r="Z250" s="771" t="n"/>
    </row>
    <row r="251" ht="14.25" customHeight="1">
      <c r="A251" s="377" t="inlineStr">
        <is>
          <t>Копченые колбасы</t>
        </is>
      </c>
      <c r="B251" s="360" t="n"/>
      <c r="C251" s="360" t="n"/>
      <c r="D251" s="360" t="n"/>
      <c r="E251" s="360" t="n"/>
      <c r="F251" s="360" t="n"/>
      <c r="G251" s="360" t="n"/>
      <c r="H251" s="360" t="n"/>
      <c r="I251" s="360" t="n"/>
      <c r="J251" s="360" t="n"/>
      <c r="K251" s="360" t="n"/>
      <c r="L251" s="360" t="n"/>
      <c r="M251" s="360" t="n"/>
      <c r="N251" s="360" t="n"/>
      <c r="O251" s="360" t="n"/>
      <c r="P251" s="360" t="n"/>
      <c r="Q251" s="360" t="n"/>
      <c r="R251" s="360" t="n"/>
      <c r="S251" s="360" t="n"/>
      <c r="T251" s="360" t="n"/>
      <c r="U251" s="360" t="n"/>
      <c r="V251" s="360" t="n"/>
      <c r="W251" s="360" t="n"/>
      <c r="X251" s="360" t="n"/>
      <c r="Y251" s="377" t="n"/>
      <c r="Z251" s="377" t="n"/>
    </row>
    <row r="252" ht="27" customHeight="1">
      <c r="A252" s="64" t="inlineStr">
        <is>
          <t>SU001820</t>
        </is>
      </c>
      <c r="B252" s="64" t="inlineStr">
        <is>
          <t>P001820</t>
        </is>
      </c>
      <c r="C252" s="37" t="n">
        <v>4301030878</v>
      </c>
      <c r="D252" s="363" t="n">
        <v>4607091387193</v>
      </c>
      <c r="E252" s="731" t="n"/>
      <c r="F252" s="763" t="n">
        <v>0.7</v>
      </c>
      <c r="G252" s="38" t="n">
        <v>6</v>
      </c>
      <c r="H252" s="763" t="n">
        <v>4.2</v>
      </c>
      <c r="I252" s="763" t="n">
        <v>4.46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35</v>
      </c>
      <c r="N252" s="91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52" s="765" t="n"/>
      <c r="P252" s="765" t="n"/>
      <c r="Q252" s="765" t="n"/>
      <c r="R252" s="731" t="n"/>
      <c r="S252" s="40" t="inlineStr"/>
      <c r="T252" s="40" t="inlineStr"/>
      <c r="U252" s="41" t="inlineStr">
        <is>
          <t>кг</t>
        </is>
      </c>
      <c r="V252" s="766" t="n">
        <v>120</v>
      </c>
      <c r="W252" s="767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SU001822</t>
        </is>
      </c>
      <c r="B253" s="64" t="inlineStr">
        <is>
          <t>P003013</t>
        </is>
      </c>
      <c r="C253" s="37" t="n">
        <v>4301031153</v>
      </c>
      <c r="D253" s="363" t="n">
        <v>4607091387230</v>
      </c>
      <c r="E253" s="731" t="n"/>
      <c r="F253" s="763" t="n">
        <v>0.7</v>
      </c>
      <c r="G253" s="38" t="n">
        <v>6</v>
      </c>
      <c r="H253" s="763" t="n">
        <v>4.2</v>
      </c>
      <c r="I253" s="763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91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3" s="765" t="n"/>
      <c r="P253" s="765" t="n"/>
      <c r="Q253" s="765" t="n"/>
      <c r="R253" s="731" t="n"/>
      <c r="S253" s="40" t="inlineStr"/>
      <c r="T253" s="40" t="inlineStr"/>
      <c r="U253" s="41" t="inlineStr">
        <is>
          <t>кг</t>
        </is>
      </c>
      <c r="V253" s="766" t="n">
        <v>0</v>
      </c>
      <c r="W253" s="767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SU002579</t>
        </is>
      </c>
      <c r="B254" s="64" t="inlineStr">
        <is>
          <t>P003012</t>
        </is>
      </c>
      <c r="C254" s="37" t="n">
        <v>4301031152</v>
      </c>
      <c r="D254" s="363" t="n">
        <v>4607091387285</v>
      </c>
      <c r="E254" s="731" t="n"/>
      <c r="F254" s="763" t="n">
        <v>0.35</v>
      </c>
      <c r="G254" s="38" t="n">
        <v>6</v>
      </c>
      <c r="H254" s="763" t="n">
        <v>2.1</v>
      </c>
      <c r="I254" s="763" t="n">
        <v>2.23</v>
      </c>
      <c r="J254" s="38" t="n">
        <v>234</v>
      </c>
      <c r="K254" s="38" t="inlineStr">
        <is>
          <t>18</t>
        </is>
      </c>
      <c r="L254" s="39" t="inlineStr">
        <is>
          <t>СК2</t>
        </is>
      </c>
      <c r="M254" s="38" t="n">
        <v>40</v>
      </c>
      <c r="N254" s="91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4" s="765" t="n"/>
      <c r="P254" s="765" t="n"/>
      <c r="Q254" s="765" t="n"/>
      <c r="R254" s="731" t="n"/>
      <c r="S254" s="40" t="inlineStr"/>
      <c r="T254" s="40" t="inlineStr"/>
      <c r="U254" s="41" t="inlineStr">
        <is>
          <t>кг</t>
        </is>
      </c>
      <c r="V254" s="766" t="n">
        <v>6.3</v>
      </c>
      <c r="W254" s="767">
        <f>IFERROR(IF(V254="",0,CEILING((V254/$H254),1)*$H254),"")</f>
        <v/>
      </c>
      <c r="X254" s="42">
        <f>IFERROR(IF(W254=0,"",ROUNDUP(W254/H254,0)*0.00502),"")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SU002699</t>
        </is>
      </c>
      <c r="B255" s="64" t="inlineStr">
        <is>
          <t>P003073</t>
        </is>
      </c>
      <c r="C255" s="37" t="n">
        <v>4301031164</v>
      </c>
      <c r="D255" s="363" t="n">
        <v>4680115880481</v>
      </c>
      <c r="E255" s="731" t="n"/>
      <c r="F255" s="763" t="n">
        <v>0.28</v>
      </c>
      <c r="G255" s="38" t="n">
        <v>6</v>
      </c>
      <c r="H255" s="763" t="n">
        <v>1.68</v>
      </c>
      <c r="I255" s="763" t="n">
        <v>1.78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8" t="n">
        <v>40</v>
      </c>
      <c r="N255" s="917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5" s="765" t="n"/>
      <c r="P255" s="765" t="n"/>
      <c r="Q255" s="765" t="n"/>
      <c r="R255" s="731" t="n"/>
      <c r="S255" s="40" t="inlineStr"/>
      <c r="T255" s="40" t="inlineStr"/>
      <c r="U255" s="41" t="inlineStr">
        <is>
          <t>кг</t>
        </is>
      </c>
      <c r="V255" s="766" t="n">
        <v>21.5</v>
      </c>
      <c r="W255" s="767">
        <f>IFERROR(IF(V255="",0,CEILING((V255/$H255),1)*$H255),"")</f>
        <v/>
      </c>
      <c r="X255" s="42">
        <f>IFERROR(IF(W255=0,"",ROUNDUP(W255/H255,0)*0.00502),"")</f>
        <v/>
      </c>
      <c r="Y255" s="69" t="inlineStr"/>
      <c r="Z255" s="70" t="inlineStr"/>
      <c r="AD255" s="71" t="n"/>
      <c r="BA255" s="219" t="inlineStr">
        <is>
          <t>КИ</t>
        </is>
      </c>
    </row>
    <row r="256">
      <c r="A256" s="372" t="n"/>
      <c r="B256" s="360" t="n"/>
      <c r="C256" s="360" t="n"/>
      <c r="D256" s="360" t="n"/>
      <c r="E256" s="360" t="n"/>
      <c r="F256" s="360" t="n"/>
      <c r="G256" s="360" t="n"/>
      <c r="H256" s="360" t="n"/>
      <c r="I256" s="360" t="n"/>
      <c r="J256" s="360" t="n"/>
      <c r="K256" s="360" t="n"/>
      <c r="L256" s="360" t="n"/>
      <c r="M256" s="768" t="n"/>
      <c r="N256" s="769" t="inlineStr">
        <is>
          <t>Итого</t>
        </is>
      </c>
      <c r="O256" s="739" t="n"/>
      <c r="P256" s="739" t="n"/>
      <c r="Q256" s="739" t="n"/>
      <c r="R256" s="739" t="n"/>
      <c r="S256" s="739" t="n"/>
      <c r="T256" s="740" t="n"/>
      <c r="U256" s="43" t="inlineStr">
        <is>
          <t>кор</t>
        </is>
      </c>
      <c r="V256" s="770">
        <f>IFERROR(V252/H252,"0")+IFERROR(V253/H253,"0")+IFERROR(V254/H254,"0")+IFERROR(V255/H255,"0")</f>
        <v/>
      </c>
      <c r="W256" s="770">
        <f>IFERROR(W252/H252,"0")+IFERROR(W253/H253,"0")+IFERROR(W254/H254,"0")+IFERROR(W255/H255,"0")</f>
        <v/>
      </c>
      <c r="X256" s="770">
        <f>IFERROR(IF(X252="",0,X252),"0")+IFERROR(IF(X253="",0,X253),"0")+IFERROR(IF(X254="",0,X254),"0")+IFERROR(IF(X255="",0,X255),"0")</f>
        <v/>
      </c>
      <c r="Y256" s="771" t="n"/>
      <c r="Z256" s="771" t="n"/>
    </row>
    <row r="257">
      <c r="A257" s="360" t="n"/>
      <c r="B257" s="360" t="n"/>
      <c r="C257" s="360" t="n"/>
      <c r="D257" s="360" t="n"/>
      <c r="E257" s="360" t="n"/>
      <c r="F257" s="360" t="n"/>
      <c r="G257" s="360" t="n"/>
      <c r="H257" s="360" t="n"/>
      <c r="I257" s="360" t="n"/>
      <c r="J257" s="360" t="n"/>
      <c r="K257" s="360" t="n"/>
      <c r="L257" s="360" t="n"/>
      <c r="M257" s="768" t="n"/>
      <c r="N257" s="769" t="inlineStr">
        <is>
          <t>Итого</t>
        </is>
      </c>
      <c r="O257" s="739" t="n"/>
      <c r="P257" s="739" t="n"/>
      <c r="Q257" s="739" t="n"/>
      <c r="R257" s="739" t="n"/>
      <c r="S257" s="739" t="n"/>
      <c r="T257" s="740" t="n"/>
      <c r="U257" s="43" t="inlineStr">
        <is>
          <t>кг</t>
        </is>
      </c>
      <c r="V257" s="770">
        <f>IFERROR(SUM(V252:V255),"0")</f>
        <v/>
      </c>
      <c r="W257" s="770">
        <f>IFERROR(SUM(W252:W255),"0")</f>
        <v/>
      </c>
      <c r="X257" s="43" t="n"/>
      <c r="Y257" s="771" t="n"/>
      <c r="Z257" s="771" t="n"/>
    </row>
    <row r="258" ht="14.25" customHeight="1">
      <c r="A258" s="377" t="inlineStr">
        <is>
          <t>Сосиски</t>
        </is>
      </c>
      <c r="B258" s="360" t="n"/>
      <c r="C258" s="360" t="n"/>
      <c r="D258" s="360" t="n"/>
      <c r="E258" s="360" t="n"/>
      <c r="F258" s="360" t="n"/>
      <c r="G258" s="360" t="n"/>
      <c r="H258" s="360" t="n"/>
      <c r="I258" s="360" t="n"/>
      <c r="J258" s="360" t="n"/>
      <c r="K258" s="360" t="n"/>
      <c r="L258" s="360" t="n"/>
      <c r="M258" s="360" t="n"/>
      <c r="N258" s="360" t="n"/>
      <c r="O258" s="360" t="n"/>
      <c r="P258" s="360" t="n"/>
      <c r="Q258" s="360" t="n"/>
      <c r="R258" s="360" t="n"/>
      <c r="S258" s="360" t="n"/>
      <c r="T258" s="360" t="n"/>
      <c r="U258" s="360" t="n"/>
      <c r="V258" s="360" t="n"/>
      <c r="W258" s="360" t="n"/>
      <c r="X258" s="360" t="n"/>
      <c r="Y258" s="377" t="n"/>
      <c r="Z258" s="377" t="n"/>
    </row>
    <row r="259" ht="16.5" customHeight="1">
      <c r="A259" s="64" t="inlineStr">
        <is>
          <t>SU001340</t>
        </is>
      </c>
      <c r="B259" s="64" t="inlineStr">
        <is>
          <t>P002209</t>
        </is>
      </c>
      <c r="C259" s="37" t="n">
        <v>4301051100</v>
      </c>
      <c r="D259" s="363" t="n">
        <v>4607091387766</v>
      </c>
      <c r="E259" s="731" t="n"/>
      <c r="F259" s="763" t="n">
        <v>1.3</v>
      </c>
      <c r="G259" s="38" t="n">
        <v>6</v>
      </c>
      <c r="H259" s="763" t="n">
        <v>7.8</v>
      </c>
      <c r="I259" s="763" t="n">
        <v>8.358000000000001</v>
      </c>
      <c r="J259" s="38" t="n">
        <v>56</v>
      </c>
      <c r="K259" s="38" t="inlineStr">
        <is>
          <t>8</t>
        </is>
      </c>
      <c r="L259" s="39" t="inlineStr">
        <is>
          <t>СК3</t>
        </is>
      </c>
      <c r="M259" s="38" t="n">
        <v>40</v>
      </c>
      <c r="N259" s="918">
        <f>HYPERLINK("https://abi.ru/products/Охлажденные/Стародворье/Бордо/Сосиски/P002209/","Сосиски Ганноверские Бордо Весовые П/а мгс Баварушка")</f>
        <v/>
      </c>
      <c r="O259" s="765" t="n"/>
      <c r="P259" s="765" t="n"/>
      <c r="Q259" s="765" t="n"/>
      <c r="R259" s="731" t="n"/>
      <c r="S259" s="40" t="inlineStr"/>
      <c r="T259" s="40" t="inlineStr"/>
      <c r="U259" s="41" t="inlineStr">
        <is>
          <t>кг</t>
        </is>
      </c>
      <c r="V259" s="766" t="n">
        <v>0</v>
      </c>
      <c r="W259" s="767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SU001727</t>
        </is>
      </c>
      <c r="B260" s="64" t="inlineStr">
        <is>
          <t>P002205</t>
        </is>
      </c>
      <c r="C260" s="37" t="n">
        <v>4301051116</v>
      </c>
      <c r="D260" s="363" t="n">
        <v>4607091387957</v>
      </c>
      <c r="E260" s="731" t="n"/>
      <c r="F260" s="763" t="n">
        <v>1.3</v>
      </c>
      <c r="G260" s="38" t="n">
        <v>6</v>
      </c>
      <c r="H260" s="763" t="n">
        <v>7.8</v>
      </c>
      <c r="I260" s="763" t="n">
        <v>8.364000000000001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40</v>
      </c>
      <c r="N260" s="91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60" s="765" t="n"/>
      <c r="P260" s="765" t="n"/>
      <c r="Q260" s="765" t="n"/>
      <c r="R260" s="731" t="n"/>
      <c r="S260" s="40" t="inlineStr"/>
      <c r="T260" s="40" t="inlineStr"/>
      <c r="U260" s="41" t="inlineStr">
        <is>
          <t>кг</t>
        </is>
      </c>
      <c r="V260" s="766" t="n">
        <v>0</v>
      </c>
      <c r="W260" s="767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SU001728</t>
        </is>
      </c>
      <c r="B261" s="64" t="inlineStr">
        <is>
          <t>P002207</t>
        </is>
      </c>
      <c r="C261" s="37" t="n">
        <v>4301051115</v>
      </c>
      <c r="D261" s="363" t="n">
        <v>4607091387964</v>
      </c>
      <c r="E261" s="731" t="n"/>
      <c r="F261" s="763" t="n">
        <v>1.35</v>
      </c>
      <c r="G261" s="38" t="n">
        <v>6</v>
      </c>
      <c r="H261" s="763" t="n">
        <v>8.1</v>
      </c>
      <c r="I261" s="763" t="n">
        <v>8.646000000000001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40</v>
      </c>
      <c r="N261" s="92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61" s="765" t="n"/>
      <c r="P261" s="765" t="n"/>
      <c r="Q261" s="765" t="n"/>
      <c r="R261" s="731" t="n"/>
      <c r="S261" s="40" t="inlineStr"/>
      <c r="T261" s="40" t="inlineStr"/>
      <c r="U261" s="41" t="inlineStr">
        <is>
          <t>кг</t>
        </is>
      </c>
      <c r="V261" s="766" t="n">
        <v>0</v>
      </c>
      <c r="W261" s="76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SU003168</t>
        </is>
      </c>
      <c r="B262" s="64" t="inlineStr">
        <is>
          <t>P003364</t>
        </is>
      </c>
      <c r="C262" s="37" t="n">
        <v>4301051485</v>
      </c>
      <c r="D262" s="363" t="n">
        <v>4680115883567</v>
      </c>
      <c r="E262" s="731" t="n"/>
      <c r="F262" s="763" t="n">
        <v>0.35</v>
      </c>
      <c r="G262" s="38" t="n">
        <v>6</v>
      </c>
      <c r="H262" s="763" t="n">
        <v>2.1</v>
      </c>
      <c r="I262" s="763" t="n">
        <v>2.36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40</v>
      </c>
      <c r="N262" s="921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2" s="765" t="n"/>
      <c r="P262" s="765" t="n"/>
      <c r="Q262" s="765" t="n"/>
      <c r="R262" s="731" t="n"/>
      <c r="S262" s="40" t="inlineStr"/>
      <c r="T262" s="40" t="inlineStr"/>
      <c r="U262" s="41" t="inlineStr">
        <is>
          <t>кг</t>
        </is>
      </c>
      <c r="V262" s="766" t="n">
        <v>436.8</v>
      </c>
      <c r="W262" s="767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SU001341</t>
        </is>
      </c>
      <c r="B263" s="64" t="inlineStr">
        <is>
          <t>P002204</t>
        </is>
      </c>
      <c r="C263" s="37" t="n">
        <v>4301051134</v>
      </c>
      <c r="D263" s="363" t="n">
        <v>4607091381672</v>
      </c>
      <c r="E263" s="731" t="n"/>
      <c r="F263" s="763" t="n">
        <v>0.6</v>
      </c>
      <c r="G263" s="38" t="n">
        <v>6</v>
      </c>
      <c r="H263" s="763" t="n">
        <v>3.6</v>
      </c>
      <c r="I263" s="763" t="n">
        <v>3.876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2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3" s="765" t="n"/>
      <c r="P263" s="765" t="n"/>
      <c r="Q263" s="765" t="n"/>
      <c r="R263" s="731" t="n"/>
      <c r="S263" s="40" t="inlineStr"/>
      <c r="T263" s="40" t="inlineStr"/>
      <c r="U263" s="41" t="inlineStr">
        <is>
          <t>кг</t>
        </is>
      </c>
      <c r="V263" s="766" t="n">
        <v>0</v>
      </c>
      <c r="W263" s="76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SU001763</t>
        </is>
      </c>
      <c r="B264" s="64" t="inlineStr">
        <is>
          <t>P002206</t>
        </is>
      </c>
      <c r="C264" s="37" t="n">
        <v>4301051130</v>
      </c>
      <c r="D264" s="363" t="n">
        <v>4607091387537</v>
      </c>
      <c r="E264" s="731" t="n"/>
      <c r="F264" s="763" t="n">
        <v>0.45</v>
      </c>
      <c r="G264" s="38" t="n">
        <v>6</v>
      </c>
      <c r="H264" s="763" t="n">
        <v>2.7</v>
      </c>
      <c r="I264" s="763" t="n">
        <v>2.99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40</v>
      </c>
      <c r="N264" s="92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4" s="765" t="n"/>
      <c r="P264" s="765" t="n"/>
      <c r="Q264" s="765" t="n"/>
      <c r="R264" s="731" t="n"/>
      <c r="S264" s="40" t="inlineStr"/>
      <c r="T264" s="40" t="inlineStr"/>
      <c r="U264" s="41" t="inlineStr">
        <is>
          <t>кг</t>
        </is>
      </c>
      <c r="V264" s="766" t="n">
        <v>0</v>
      </c>
      <c r="W264" s="767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SU001762</t>
        </is>
      </c>
      <c r="B265" s="64" t="inlineStr">
        <is>
          <t>P002208</t>
        </is>
      </c>
      <c r="C265" s="37" t="n">
        <v>4301051132</v>
      </c>
      <c r="D265" s="363" t="n">
        <v>4607091387513</v>
      </c>
      <c r="E265" s="731" t="n"/>
      <c r="F265" s="763" t="n">
        <v>0.45</v>
      </c>
      <c r="G265" s="38" t="n">
        <v>6</v>
      </c>
      <c r="H265" s="763" t="n">
        <v>2.7</v>
      </c>
      <c r="I265" s="763" t="n">
        <v>2.978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40</v>
      </c>
      <c r="N265" s="92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5" s="765" t="n"/>
      <c r="P265" s="765" t="n"/>
      <c r="Q265" s="765" t="n"/>
      <c r="R265" s="731" t="n"/>
      <c r="S265" s="40" t="inlineStr"/>
      <c r="T265" s="40" t="inlineStr"/>
      <c r="U265" s="41" t="inlineStr">
        <is>
          <t>кг</t>
        </is>
      </c>
      <c r="V265" s="766" t="n">
        <v>0</v>
      </c>
      <c r="W265" s="767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SU002619</t>
        </is>
      </c>
      <c r="B266" s="64" t="inlineStr">
        <is>
          <t>P002953</t>
        </is>
      </c>
      <c r="C266" s="37" t="n">
        <v>4301051277</v>
      </c>
      <c r="D266" s="363" t="n">
        <v>4680115880511</v>
      </c>
      <c r="E266" s="731" t="n"/>
      <c r="F266" s="763" t="n">
        <v>0.33</v>
      </c>
      <c r="G266" s="38" t="n">
        <v>6</v>
      </c>
      <c r="H266" s="763" t="n">
        <v>1.98</v>
      </c>
      <c r="I266" s="763" t="n">
        <v>2.18</v>
      </c>
      <c r="J266" s="38" t="n">
        <v>156</v>
      </c>
      <c r="K266" s="38" t="inlineStr">
        <is>
          <t>12</t>
        </is>
      </c>
      <c r="L266" s="39" t="inlineStr">
        <is>
          <t>СК3</t>
        </is>
      </c>
      <c r="M266" s="38" t="n">
        <v>40</v>
      </c>
      <c r="N266" s="92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6" s="765" t="n"/>
      <c r="P266" s="765" t="n"/>
      <c r="Q266" s="765" t="n"/>
      <c r="R266" s="731" t="n"/>
      <c r="S266" s="40" t="inlineStr"/>
      <c r="T266" s="40" t="inlineStr"/>
      <c r="U266" s="41" t="inlineStr">
        <is>
          <t>кг</t>
        </is>
      </c>
      <c r="V266" s="766" t="n">
        <v>30.9</v>
      </c>
      <c r="W266" s="767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27" customHeight="1">
      <c r="A267" s="64" t="inlineStr">
        <is>
          <t>SU002723</t>
        </is>
      </c>
      <c r="B267" s="64" t="inlineStr">
        <is>
          <t>P003124</t>
        </is>
      </c>
      <c r="C267" s="37" t="n">
        <v>4301051344</v>
      </c>
      <c r="D267" s="363" t="n">
        <v>4680115880412</v>
      </c>
      <c r="E267" s="731" t="n"/>
      <c r="F267" s="763" t="n">
        <v>0.33</v>
      </c>
      <c r="G267" s="38" t="n">
        <v>6</v>
      </c>
      <c r="H267" s="763" t="n">
        <v>1.98</v>
      </c>
      <c r="I267" s="763" t="n">
        <v>2.246</v>
      </c>
      <c r="J267" s="38" t="n">
        <v>156</v>
      </c>
      <c r="K267" s="38" t="inlineStr">
        <is>
          <t>12</t>
        </is>
      </c>
      <c r="L267" s="39" t="inlineStr">
        <is>
          <t>СК3</t>
        </is>
      </c>
      <c r="M267" s="38" t="n">
        <v>45</v>
      </c>
      <c r="N267" s="926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7" s="765" t="n"/>
      <c r="P267" s="765" t="n"/>
      <c r="Q267" s="765" t="n"/>
      <c r="R267" s="731" t="n"/>
      <c r="S267" s="40" t="inlineStr"/>
      <c r="T267" s="40" t="inlineStr"/>
      <c r="U267" s="41" t="inlineStr">
        <is>
          <t>кг</t>
        </is>
      </c>
      <c r="V267" s="766" t="n">
        <v>30.9</v>
      </c>
      <c r="W267" s="767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8" t="inlineStr">
        <is>
          <t>КИ</t>
        </is>
      </c>
    </row>
    <row r="268">
      <c r="A268" s="372" t="n"/>
      <c r="B268" s="360" t="n"/>
      <c r="C268" s="360" t="n"/>
      <c r="D268" s="360" t="n"/>
      <c r="E268" s="360" t="n"/>
      <c r="F268" s="360" t="n"/>
      <c r="G268" s="360" t="n"/>
      <c r="H268" s="360" t="n"/>
      <c r="I268" s="360" t="n"/>
      <c r="J268" s="360" t="n"/>
      <c r="K268" s="360" t="n"/>
      <c r="L268" s="360" t="n"/>
      <c r="M268" s="768" t="n"/>
      <c r="N268" s="769" t="inlineStr">
        <is>
          <t>Итого</t>
        </is>
      </c>
      <c r="O268" s="739" t="n"/>
      <c r="P268" s="739" t="n"/>
      <c r="Q268" s="739" t="n"/>
      <c r="R268" s="739" t="n"/>
      <c r="S268" s="739" t="n"/>
      <c r="T268" s="740" t="n"/>
      <c r="U268" s="43" t="inlineStr">
        <is>
          <t>кор</t>
        </is>
      </c>
      <c r="V268" s="770">
        <f>IFERROR(V259/H259,"0")+IFERROR(V260/H260,"0")+IFERROR(V261/H261,"0")+IFERROR(V262/H262,"0")+IFERROR(V263/H263,"0")+IFERROR(V264/H264,"0")+IFERROR(V265/H265,"0")+IFERROR(V266/H266,"0")+IFERROR(V267/H267,"0")</f>
        <v/>
      </c>
      <c r="W268" s="770">
        <f>IFERROR(W259/H259,"0")+IFERROR(W260/H260,"0")+IFERROR(W261/H261,"0")+IFERROR(W262/H262,"0")+IFERROR(W263/H263,"0")+IFERROR(W264/H264,"0")+IFERROR(W265/H265,"0")+IFERROR(W266/H266,"0")+IFERROR(W267/H267,"0")</f>
        <v/>
      </c>
      <c r="X268" s="770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/>
      </c>
      <c r="Y268" s="771" t="n"/>
      <c r="Z268" s="771" t="n"/>
    </row>
    <row r="269">
      <c r="A269" s="360" t="n"/>
      <c r="B269" s="360" t="n"/>
      <c r="C269" s="360" t="n"/>
      <c r="D269" s="360" t="n"/>
      <c r="E269" s="360" t="n"/>
      <c r="F269" s="360" t="n"/>
      <c r="G269" s="360" t="n"/>
      <c r="H269" s="360" t="n"/>
      <c r="I269" s="360" t="n"/>
      <c r="J269" s="360" t="n"/>
      <c r="K269" s="360" t="n"/>
      <c r="L269" s="360" t="n"/>
      <c r="M269" s="768" t="n"/>
      <c r="N269" s="769" t="inlineStr">
        <is>
          <t>Итого</t>
        </is>
      </c>
      <c r="O269" s="739" t="n"/>
      <c r="P269" s="739" t="n"/>
      <c r="Q269" s="739" t="n"/>
      <c r="R269" s="739" t="n"/>
      <c r="S269" s="739" t="n"/>
      <c r="T269" s="740" t="n"/>
      <c r="U269" s="43" t="inlineStr">
        <is>
          <t>кг</t>
        </is>
      </c>
      <c r="V269" s="770">
        <f>IFERROR(SUM(V259:V267),"0")</f>
        <v/>
      </c>
      <c r="W269" s="770">
        <f>IFERROR(SUM(W259:W267),"0")</f>
        <v/>
      </c>
      <c r="X269" s="43" t="n"/>
      <c r="Y269" s="771" t="n"/>
      <c r="Z269" s="771" t="n"/>
    </row>
    <row r="270" ht="14.25" customHeight="1">
      <c r="A270" s="377" t="inlineStr">
        <is>
          <t>Сардельки</t>
        </is>
      </c>
      <c r="B270" s="360" t="n"/>
      <c r="C270" s="360" t="n"/>
      <c r="D270" s="360" t="n"/>
      <c r="E270" s="360" t="n"/>
      <c r="F270" s="360" t="n"/>
      <c r="G270" s="360" t="n"/>
      <c r="H270" s="360" t="n"/>
      <c r="I270" s="360" t="n"/>
      <c r="J270" s="360" t="n"/>
      <c r="K270" s="360" t="n"/>
      <c r="L270" s="360" t="n"/>
      <c r="M270" s="360" t="n"/>
      <c r="N270" s="360" t="n"/>
      <c r="O270" s="360" t="n"/>
      <c r="P270" s="360" t="n"/>
      <c r="Q270" s="360" t="n"/>
      <c r="R270" s="360" t="n"/>
      <c r="S270" s="360" t="n"/>
      <c r="T270" s="360" t="n"/>
      <c r="U270" s="360" t="n"/>
      <c r="V270" s="360" t="n"/>
      <c r="W270" s="360" t="n"/>
      <c r="X270" s="360" t="n"/>
      <c r="Y270" s="377" t="n"/>
      <c r="Z270" s="377" t="n"/>
    </row>
    <row r="271" ht="16.5" customHeight="1">
      <c r="A271" s="64" t="inlineStr">
        <is>
          <t>SU001051</t>
        </is>
      </c>
      <c r="B271" s="64" t="inlineStr">
        <is>
          <t>P002061</t>
        </is>
      </c>
      <c r="C271" s="37" t="n">
        <v>4301060326</v>
      </c>
      <c r="D271" s="363" t="n">
        <v>4607091380880</v>
      </c>
      <c r="E271" s="731" t="n"/>
      <c r="F271" s="763" t="n">
        <v>1.4</v>
      </c>
      <c r="G271" s="38" t="n">
        <v>6</v>
      </c>
      <c r="H271" s="763" t="n">
        <v>8.4</v>
      </c>
      <c r="I271" s="763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30</v>
      </c>
      <c r="N271" s="927">
        <f>HYPERLINK("https://abi.ru/products/Охлажденные/Стародворье/Бордо/Сардельки/P002061/","Сардельки Нежные Бордо Весовые н/о мгс Стародворье")</f>
        <v/>
      </c>
      <c r="O271" s="765" t="n"/>
      <c r="P271" s="765" t="n"/>
      <c r="Q271" s="765" t="n"/>
      <c r="R271" s="731" t="n"/>
      <c r="S271" s="40" t="inlineStr"/>
      <c r="T271" s="40" t="inlineStr"/>
      <c r="U271" s="41" t="inlineStr">
        <is>
          <t>кг</t>
        </is>
      </c>
      <c r="V271" s="766" t="n">
        <v>64.8</v>
      </c>
      <c r="W271" s="767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9" t="inlineStr">
        <is>
          <t>КИ</t>
        </is>
      </c>
    </row>
    <row r="272" ht="27" customHeight="1">
      <c r="A272" s="64" t="inlineStr">
        <is>
          <t>SU000227</t>
        </is>
      </c>
      <c r="B272" s="64" t="inlineStr">
        <is>
          <t>P002536</t>
        </is>
      </c>
      <c r="C272" s="37" t="n">
        <v>4301060308</v>
      </c>
      <c r="D272" s="363" t="n">
        <v>4607091384482</v>
      </c>
      <c r="E272" s="731" t="n"/>
      <c r="F272" s="763" t="n">
        <v>1.3</v>
      </c>
      <c r="G272" s="38" t="n">
        <v>6</v>
      </c>
      <c r="H272" s="763" t="n">
        <v>7.8</v>
      </c>
      <c r="I272" s="763" t="n">
        <v>8.364000000000001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30</v>
      </c>
      <c r="N272" s="92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2" s="765" t="n"/>
      <c r="P272" s="765" t="n"/>
      <c r="Q272" s="765" t="n"/>
      <c r="R272" s="731" t="n"/>
      <c r="S272" s="40" t="inlineStr"/>
      <c r="T272" s="40" t="inlineStr"/>
      <c r="U272" s="41" t="inlineStr">
        <is>
          <t>кг</t>
        </is>
      </c>
      <c r="V272" s="766" t="n">
        <v>301</v>
      </c>
      <c r="W272" s="767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16.5" customHeight="1">
      <c r="A273" s="64" t="inlineStr">
        <is>
          <t>SU001430</t>
        </is>
      </c>
      <c r="B273" s="64" t="inlineStr">
        <is>
          <t>P002036</t>
        </is>
      </c>
      <c r="C273" s="37" t="n">
        <v>4301060325</v>
      </c>
      <c r="D273" s="363" t="n">
        <v>4607091380897</v>
      </c>
      <c r="E273" s="731" t="n"/>
      <c r="F273" s="763" t="n">
        <v>1.4</v>
      </c>
      <c r="G273" s="38" t="n">
        <v>6</v>
      </c>
      <c r="H273" s="763" t="n">
        <v>8.4</v>
      </c>
      <c r="I273" s="763" t="n">
        <v>8.964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30</v>
      </c>
      <c r="N273" s="929">
        <f>HYPERLINK("https://abi.ru/products/Охлажденные/Стародворье/Бордо/Сардельки/P002036/","Сардельки Шпикачки Бордо Весовые NDX мгс Стародворье")</f>
        <v/>
      </c>
      <c r="O273" s="765" t="n"/>
      <c r="P273" s="765" t="n"/>
      <c r="Q273" s="765" t="n"/>
      <c r="R273" s="731" t="n"/>
      <c r="S273" s="40" t="inlineStr"/>
      <c r="T273" s="40" t="inlineStr"/>
      <c r="U273" s="41" t="inlineStr">
        <is>
          <t>кг</t>
        </is>
      </c>
      <c r="V273" s="766" t="n">
        <v>31.8</v>
      </c>
      <c r="W273" s="767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31" t="inlineStr">
        <is>
          <t>КИ</t>
        </is>
      </c>
    </row>
    <row r="274">
      <c r="A274" s="372" t="n"/>
      <c r="B274" s="360" t="n"/>
      <c r="C274" s="360" t="n"/>
      <c r="D274" s="360" t="n"/>
      <c r="E274" s="360" t="n"/>
      <c r="F274" s="360" t="n"/>
      <c r="G274" s="360" t="n"/>
      <c r="H274" s="360" t="n"/>
      <c r="I274" s="360" t="n"/>
      <c r="J274" s="360" t="n"/>
      <c r="K274" s="360" t="n"/>
      <c r="L274" s="360" t="n"/>
      <c r="M274" s="768" t="n"/>
      <c r="N274" s="769" t="inlineStr">
        <is>
          <t>Итого</t>
        </is>
      </c>
      <c r="O274" s="739" t="n"/>
      <c r="P274" s="739" t="n"/>
      <c r="Q274" s="739" t="n"/>
      <c r="R274" s="739" t="n"/>
      <c r="S274" s="739" t="n"/>
      <c r="T274" s="740" t="n"/>
      <c r="U274" s="43" t="inlineStr">
        <is>
          <t>кор</t>
        </is>
      </c>
      <c r="V274" s="770">
        <f>IFERROR(V271/H271,"0")+IFERROR(V272/H272,"0")+IFERROR(V273/H273,"0")</f>
        <v/>
      </c>
      <c r="W274" s="770">
        <f>IFERROR(W271/H271,"0")+IFERROR(W272/H272,"0")+IFERROR(W273/H273,"0")</f>
        <v/>
      </c>
      <c r="X274" s="770">
        <f>IFERROR(IF(X271="",0,X271),"0")+IFERROR(IF(X272="",0,X272),"0")+IFERROR(IF(X273="",0,X273),"0")</f>
        <v/>
      </c>
      <c r="Y274" s="771" t="n"/>
      <c r="Z274" s="771" t="n"/>
    </row>
    <row r="275">
      <c r="A275" s="360" t="n"/>
      <c r="B275" s="360" t="n"/>
      <c r="C275" s="360" t="n"/>
      <c r="D275" s="360" t="n"/>
      <c r="E275" s="360" t="n"/>
      <c r="F275" s="360" t="n"/>
      <c r="G275" s="360" t="n"/>
      <c r="H275" s="360" t="n"/>
      <c r="I275" s="360" t="n"/>
      <c r="J275" s="360" t="n"/>
      <c r="K275" s="360" t="n"/>
      <c r="L275" s="360" t="n"/>
      <c r="M275" s="768" t="n"/>
      <c r="N275" s="769" t="inlineStr">
        <is>
          <t>Итого</t>
        </is>
      </c>
      <c r="O275" s="739" t="n"/>
      <c r="P275" s="739" t="n"/>
      <c r="Q275" s="739" t="n"/>
      <c r="R275" s="739" t="n"/>
      <c r="S275" s="739" t="n"/>
      <c r="T275" s="740" t="n"/>
      <c r="U275" s="43" t="inlineStr">
        <is>
          <t>кг</t>
        </is>
      </c>
      <c r="V275" s="770">
        <f>IFERROR(SUM(V271:V273),"0")</f>
        <v/>
      </c>
      <c r="W275" s="770">
        <f>IFERROR(SUM(W271:W273),"0")</f>
        <v/>
      </c>
      <c r="X275" s="43" t="n"/>
      <c r="Y275" s="771" t="n"/>
      <c r="Z275" s="771" t="n"/>
    </row>
    <row r="276" ht="14.25" customHeight="1">
      <c r="A276" s="377" t="inlineStr">
        <is>
          <t>Сырокопченые колбасы</t>
        </is>
      </c>
      <c r="B276" s="360" t="n"/>
      <c r="C276" s="360" t="n"/>
      <c r="D276" s="360" t="n"/>
      <c r="E276" s="360" t="n"/>
      <c r="F276" s="360" t="n"/>
      <c r="G276" s="360" t="n"/>
      <c r="H276" s="360" t="n"/>
      <c r="I276" s="360" t="n"/>
      <c r="J276" s="360" t="n"/>
      <c r="K276" s="360" t="n"/>
      <c r="L276" s="360" t="n"/>
      <c r="M276" s="360" t="n"/>
      <c r="N276" s="360" t="n"/>
      <c r="O276" s="360" t="n"/>
      <c r="P276" s="360" t="n"/>
      <c r="Q276" s="360" t="n"/>
      <c r="R276" s="360" t="n"/>
      <c r="S276" s="360" t="n"/>
      <c r="T276" s="360" t="n"/>
      <c r="U276" s="360" t="n"/>
      <c r="V276" s="360" t="n"/>
      <c r="W276" s="360" t="n"/>
      <c r="X276" s="360" t="n"/>
      <c r="Y276" s="377" t="n"/>
      <c r="Z276" s="377" t="n"/>
    </row>
    <row r="277" ht="16.5" customHeight="1">
      <c r="A277" s="64" t="inlineStr">
        <is>
          <t>SU001920</t>
        </is>
      </c>
      <c r="B277" s="64" t="inlineStr">
        <is>
          <t>P001900</t>
        </is>
      </c>
      <c r="C277" s="37" t="n">
        <v>4301030232</v>
      </c>
      <c r="D277" s="363" t="n">
        <v>4607091388374</v>
      </c>
      <c r="E277" s="731" t="n"/>
      <c r="F277" s="763" t="n">
        <v>0.38</v>
      </c>
      <c r="G277" s="38" t="n">
        <v>8</v>
      </c>
      <c r="H277" s="763" t="n">
        <v>3.04</v>
      </c>
      <c r="I277" s="763" t="n">
        <v>3.28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8" t="n">
        <v>180</v>
      </c>
      <c r="N277" s="930" t="inlineStr">
        <is>
          <t>С/к колбасы Княжеская Бордо Весовые б/о терм/п Стародворье</t>
        </is>
      </c>
      <c r="O277" s="765" t="n"/>
      <c r="P277" s="765" t="n"/>
      <c r="Q277" s="765" t="n"/>
      <c r="R277" s="731" t="n"/>
      <c r="S277" s="40" t="inlineStr"/>
      <c r="T277" s="40" t="inlineStr"/>
      <c r="U277" s="41" t="inlineStr">
        <is>
          <t>кг</t>
        </is>
      </c>
      <c r="V277" s="766" t="n">
        <v>0</v>
      </c>
      <c r="W277" s="767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32" t="inlineStr">
        <is>
          <t>КИ</t>
        </is>
      </c>
    </row>
    <row r="278" ht="27" customHeight="1">
      <c r="A278" s="64" t="inlineStr">
        <is>
          <t>SU001921</t>
        </is>
      </c>
      <c r="B278" s="64" t="inlineStr">
        <is>
          <t>P001916</t>
        </is>
      </c>
      <c r="C278" s="37" t="n">
        <v>4301030235</v>
      </c>
      <c r="D278" s="363" t="n">
        <v>4607091388381</v>
      </c>
      <c r="E278" s="731" t="n"/>
      <c r="F278" s="763" t="n">
        <v>0.38</v>
      </c>
      <c r="G278" s="38" t="n">
        <v>8</v>
      </c>
      <c r="H278" s="763" t="n">
        <v>3.04</v>
      </c>
      <c r="I278" s="763" t="n">
        <v>3.32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8" t="n">
        <v>180</v>
      </c>
      <c r="N278" s="931" t="inlineStr">
        <is>
          <t>С/к колбасы Салями Охотничья Бордо Весовые б/о терм/п 180 Стародворье</t>
        </is>
      </c>
      <c r="O278" s="765" t="n"/>
      <c r="P278" s="765" t="n"/>
      <c r="Q278" s="765" t="n"/>
      <c r="R278" s="731" t="n"/>
      <c r="S278" s="40" t="inlineStr"/>
      <c r="T278" s="40" t="inlineStr"/>
      <c r="U278" s="41" t="inlineStr">
        <is>
          <t>кг</t>
        </is>
      </c>
      <c r="V278" s="766" t="n">
        <v>0</v>
      </c>
      <c r="W278" s="767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SU001869</t>
        </is>
      </c>
      <c r="B279" s="64" t="inlineStr">
        <is>
          <t>P001909</t>
        </is>
      </c>
      <c r="C279" s="37" t="n">
        <v>4301030233</v>
      </c>
      <c r="D279" s="363" t="n">
        <v>4607091388404</v>
      </c>
      <c r="E279" s="731" t="n"/>
      <c r="F279" s="763" t="n">
        <v>0.17</v>
      </c>
      <c r="G279" s="38" t="n">
        <v>15</v>
      </c>
      <c r="H279" s="763" t="n">
        <v>2.55</v>
      </c>
      <c r="I279" s="763" t="n">
        <v>2.9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8" t="n">
        <v>180</v>
      </c>
      <c r="N279" s="93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9" s="765" t="n"/>
      <c r="P279" s="765" t="n"/>
      <c r="Q279" s="765" t="n"/>
      <c r="R279" s="731" t="n"/>
      <c r="S279" s="40" t="inlineStr"/>
      <c r="T279" s="40" t="inlineStr"/>
      <c r="U279" s="41" t="inlineStr">
        <is>
          <t>кг</t>
        </is>
      </c>
      <c r="V279" s="766" t="n">
        <v>26.35</v>
      </c>
      <c r="W279" s="76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4" t="inlineStr">
        <is>
          <t>КИ</t>
        </is>
      </c>
    </row>
    <row r="280">
      <c r="A280" s="372" t="n"/>
      <c r="B280" s="360" t="n"/>
      <c r="C280" s="360" t="n"/>
      <c r="D280" s="360" t="n"/>
      <c r="E280" s="360" t="n"/>
      <c r="F280" s="360" t="n"/>
      <c r="G280" s="360" t="n"/>
      <c r="H280" s="360" t="n"/>
      <c r="I280" s="360" t="n"/>
      <c r="J280" s="360" t="n"/>
      <c r="K280" s="360" t="n"/>
      <c r="L280" s="360" t="n"/>
      <c r="M280" s="768" t="n"/>
      <c r="N280" s="769" t="inlineStr">
        <is>
          <t>Итого</t>
        </is>
      </c>
      <c r="O280" s="739" t="n"/>
      <c r="P280" s="739" t="n"/>
      <c r="Q280" s="739" t="n"/>
      <c r="R280" s="739" t="n"/>
      <c r="S280" s="739" t="n"/>
      <c r="T280" s="740" t="n"/>
      <c r="U280" s="43" t="inlineStr">
        <is>
          <t>кор</t>
        </is>
      </c>
      <c r="V280" s="770">
        <f>IFERROR(V277/H277,"0")+IFERROR(V278/H278,"0")+IFERROR(V279/H279,"0")</f>
        <v/>
      </c>
      <c r="W280" s="770">
        <f>IFERROR(W277/H277,"0")+IFERROR(W278/H278,"0")+IFERROR(W279/H279,"0")</f>
        <v/>
      </c>
      <c r="X280" s="770">
        <f>IFERROR(IF(X277="",0,X277),"0")+IFERROR(IF(X278="",0,X278),"0")+IFERROR(IF(X279="",0,X279),"0")</f>
        <v/>
      </c>
      <c r="Y280" s="771" t="n"/>
      <c r="Z280" s="771" t="n"/>
    </row>
    <row r="281">
      <c r="A281" s="360" t="n"/>
      <c r="B281" s="360" t="n"/>
      <c r="C281" s="360" t="n"/>
      <c r="D281" s="360" t="n"/>
      <c r="E281" s="360" t="n"/>
      <c r="F281" s="360" t="n"/>
      <c r="G281" s="360" t="n"/>
      <c r="H281" s="360" t="n"/>
      <c r="I281" s="360" t="n"/>
      <c r="J281" s="360" t="n"/>
      <c r="K281" s="360" t="n"/>
      <c r="L281" s="360" t="n"/>
      <c r="M281" s="768" t="n"/>
      <c r="N281" s="769" t="inlineStr">
        <is>
          <t>Итого</t>
        </is>
      </c>
      <c r="O281" s="739" t="n"/>
      <c r="P281" s="739" t="n"/>
      <c r="Q281" s="739" t="n"/>
      <c r="R281" s="739" t="n"/>
      <c r="S281" s="739" t="n"/>
      <c r="T281" s="740" t="n"/>
      <c r="U281" s="43" t="inlineStr">
        <is>
          <t>кг</t>
        </is>
      </c>
      <c r="V281" s="770">
        <f>IFERROR(SUM(V277:V279),"0")</f>
        <v/>
      </c>
      <c r="W281" s="770">
        <f>IFERROR(SUM(W277:W279),"0")</f>
        <v/>
      </c>
      <c r="X281" s="43" t="n"/>
      <c r="Y281" s="771" t="n"/>
      <c r="Z281" s="771" t="n"/>
    </row>
    <row r="282" ht="14.25" customHeight="1">
      <c r="A282" s="377" t="inlineStr">
        <is>
          <t>Паштеты</t>
        </is>
      </c>
      <c r="B282" s="360" t="n"/>
      <c r="C282" s="360" t="n"/>
      <c r="D282" s="360" t="n"/>
      <c r="E282" s="360" t="n"/>
      <c r="F282" s="360" t="n"/>
      <c r="G282" s="360" t="n"/>
      <c r="H282" s="360" t="n"/>
      <c r="I282" s="360" t="n"/>
      <c r="J282" s="360" t="n"/>
      <c r="K282" s="360" t="n"/>
      <c r="L282" s="360" t="n"/>
      <c r="M282" s="360" t="n"/>
      <c r="N282" s="360" t="n"/>
      <c r="O282" s="360" t="n"/>
      <c r="P282" s="360" t="n"/>
      <c r="Q282" s="360" t="n"/>
      <c r="R282" s="360" t="n"/>
      <c r="S282" s="360" t="n"/>
      <c r="T282" s="360" t="n"/>
      <c r="U282" s="360" t="n"/>
      <c r="V282" s="360" t="n"/>
      <c r="W282" s="360" t="n"/>
      <c r="X282" s="360" t="n"/>
      <c r="Y282" s="377" t="n"/>
      <c r="Z282" s="377" t="n"/>
    </row>
    <row r="283" ht="16.5" customHeight="1">
      <c r="A283" s="64" t="inlineStr">
        <is>
          <t>SU002841</t>
        </is>
      </c>
      <c r="B283" s="64" t="inlineStr">
        <is>
          <t>P003253</t>
        </is>
      </c>
      <c r="C283" s="37" t="n">
        <v>4301180007</v>
      </c>
      <c r="D283" s="363" t="n">
        <v>4680115881808</v>
      </c>
      <c r="E283" s="731" t="n"/>
      <c r="F283" s="763" t="n">
        <v>0.1</v>
      </c>
      <c r="G283" s="38" t="n">
        <v>20</v>
      </c>
      <c r="H283" s="763" t="n">
        <v>2</v>
      </c>
      <c r="I283" s="763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8" t="n">
        <v>730</v>
      </c>
      <c r="N283" s="93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3" s="765" t="n"/>
      <c r="P283" s="765" t="n"/>
      <c r="Q283" s="765" t="n"/>
      <c r="R283" s="731" t="n"/>
      <c r="S283" s="40" t="inlineStr"/>
      <c r="T283" s="40" t="inlineStr"/>
      <c r="U283" s="41" t="inlineStr">
        <is>
          <t>кг</t>
        </is>
      </c>
      <c r="V283" s="766" t="n">
        <v>0</v>
      </c>
      <c r="W283" s="767">
        <f>IFERROR(IF(V283="",0,CEILING((V283/$H283),1)*$H283),"")</f>
        <v/>
      </c>
      <c r="X283" s="42">
        <f>IFERROR(IF(W283=0,"",ROUNDUP(W283/H283,0)*0.00474),"")</f>
        <v/>
      </c>
      <c r="Y283" s="69" t="inlineStr"/>
      <c r="Z283" s="70" t="inlineStr"/>
      <c r="AD283" s="71" t="n"/>
      <c r="BA283" s="235" t="inlineStr">
        <is>
          <t>КИ</t>
        </is>
      </c>
    </row>
    <row r="284" ht="27" customHeight="1">
      <c r="A284" s="64" t="inlineStr">
        <is>
          <t>SU002840</t>
        </is>
      </c>
      <c r="B284" s="64" t="inlineStr">
        <is>
          <t>P003252</t>
        </is>
      </c>
      <c r="C284" s="37" t="n">
        <v>4301180006</v>
      </c>
      <c r="D284" s="363" t="n">
        <v>4680115881822</v>
      </c>
      <c r="E284" s="731" t="n"/>
      <c r="F284" s="763" t="n">
        <v>0.1</v>
      </c>
      <c r="G284" s="38" t="n">
        <v>20</v>
      </c>
      <c r="H284" s="763" t="n">
        <v>2</v>
      </c>
      <c r="I284" s="763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8" t="n">
        <v>730</v>
      </c>
      <c r="N284" s="93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4" s="765" t="n"/>
      <c r="P284" s="765" t="n"/>
      <c r="Q284" s="765" t="n"/>
      <c r="R284" s="731" t="n"/>
      <c r="S284" s="40" t="inlineStr"/>
      <c r="T284" s="40" t="inlineStr"/>
      <c r="U284" s="41" t="inlineStr">
        <is>
          <t>кг</t>
        </is>
      </c>
      <c r="V284" s="766" t="n">
        <v>0</v>
      </c>
      <c r="W284" s="767">
        <f>IFERROR(IF(V284="",0,CEILING((V284/$H284),1)*$H284),"")</f>
        <v/>
      </c>
      <c r="X284" s="42">
        <f>IFERROR(IF(W284=0,"",ROUNDUP(W284/H284,0)*0.00474),"")</f>
        <v/>
      </c>
      <c r="Y284" s="69" t="inlineStr"/>
      <c r="Z284" s="70" t="inlineStr"/>
      <c r="AD284" s="71" t="n"/>
      <c r="BA284" s="236" t="inlineStr">
        <is>
          <t>КИ</t>
        </is>
      </c>
    </row>
    <row r="285" ht="27" customHeight="1">
      <c r="A285" s="64" t="inlineStr">
        <is>
          <t>SU002368</t>
        </is>
      </c>
      <c r="B285" s="64" t="inlineStr">
        <is>
          <t>P002648</t>
        </is>
      </c>
      <c r="C285" s="37" t="n">
        <v>4301180001</v>
      </c>
      <c r="D285" s="363" t="n">
        <v>4680115880016</v>
      </c>
      <c r="E285" s="731" t="n"/>
      <c r="F285" s="763" t="n">
        <v>0.1</v>
      </c>
      <c r="G285" s="38" t="n">
        <v>20</v>
      </c>
      <c r="H285" s="763" t="n">
        <v>2</v>
      </c>
      <c r="I285" s="763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8" t="n">
        <v>730</v>
      </c>
      <c r="N285" s="93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5" s="765" t="n"/>
      <c r="P285" s="765" t="n"/>
      <c r="Q285" s="765" t="n"/>
      <c r="R285" s="731" t="n"/>
      <c r="S285" s="40" t="inlineStr"/>
      <c r="T285" s="40" t="inlineStr"/>
      <c r="U285" s="41" t="inlineStr">
        <is>
          <t>кг</t>
        </is>
      </c>
      <c r="V285" s="766" t="n">
        <v>0</v>
      </c>
      <c r="W285" s="767">
        <f>IFERROR(IF(V285="",0,CEILING((V285/$H285),1)*$H285),"")</f>
        <v/>
      </c>
      <c r="X285" s="42">
        <f>IFERROR(IF(W285=0,"",ROUNDUP(W285/H285,0)*0.00474),"")</f>
        <v/>
      </c>
      <c r="Y285" s="69" t="inlineStr"/>
      <c r="Z285" s="70" t="inlineStr"/>
      <c r="AD285" s="71" t="n"/>
      <c r="BA285" s="237" t="inlineStr">
        <is>
          <t>КИ</t>
        </is>
      </c>
    </row>
    <row r="286">
      <c r="A286" s="372" t="n"/>
      <c r="B286" s="360" t="n"/>
      <c r="C286" s="360" t="n"/>
      <c r="D286" s="360" t="n"/>
      <c r="E286" s="360" t="n"/>
      <c r="F286" s="360" t="n"/>
      <c r="G286" s="360" t="n"/>
      <c r="H286" s="360" t="n"/>
      <c r="I286" s="360" t="n"/>
      <c r="J286" s="360" t="n"/>
      <c r="K286" s="360" t="n"/>
      <c r="L286" s="360" t="n"/>
      <c r="M286" s="768" t="n"/>
      <c r="N286" s="769" t="inlineStr">
        <is>
          <t>Итого</t>
        </is>
      </c>
      <c r="O286" s="739" t="n"/>
      <c r="P286" s="739" t="n"/>
      <c r="Q286" s="739" t="n"/>
      <c r="R286" s="739" t="n"/>
      <c r="S286" s="739" t="n"/>
      <c r="T286" s="740" t="n"/>
      <c r="U286" s="43" t="inlineStr">
        <is>
          <t>кор</t>
        </is>
      </c>
      <c r="V286" s="770">
        <f>IFERROR(V283/H283,"0")+IFERROR(V284/H284,"0")+IFERROR(V285/H285,"0")</f>
        <v/>
      </c>
      <c r="W286" s="770">
        <f>IFERROR(W283/H283,"0")+IFERROR(W284/H284,"0")+IFERROR(W285/H285,"0")</f>
        <v/>
      </c>
      <c r="X286" s="770">
        <f>IFERROR(IF(X283="",0,X283),"0")+IFERROR(IF(X284="",0,X284),"0")+IFERROR(IF(X285="",0,X285),"0")</f>
        <v/>
      </c>
      <c r="Y286" s="771" t="n"/>
      <c r="Z286" s="771" t="n"/>
    </row>
    <row r="287">
      <c r="A287" s="360" t="n"/>
      <c r="B287" s="360" t="n"/>
      <c r="C287" s="360" t="n"/>
      <c r="D287" s="360" t="n"/>
      <c r="E287" s="360" t="n"/>
      <c r="F287" s="360" t="n"/>
      <c r="G287" s="360" t="n"/>
      <c r="H287" s="360" t="n"/>
      <c r="I287" s="360" t="n"/>
      <c r="J287" s="360" t="n"/>
      <c r="K287" s="360" t="n"/>
      <c r="L287" s="360" t="n"/>
      <c r="M287" s="768" t="n"/>
      <c r="N287" s="769" t="inlineStr">
        <is>
          <t>Итого</t>
        </is>
      </c>
      <c r="O287" s="739" t="n"/>
      <c r="P287" s="739" t="n"/>
      <c r="Q287" s="739" t="n"/>
      <c r="R287" s="739" t="n"/>
      <c r="S287" s="739" t="n"/>
      <c r="T287" s="740" t="n"/>
      <c r="U287" s="43" t="inlineStr">
        <is>
          <t>кг</t>
        </is>
      </c>
      <c r="V287" s="770">
        <f>IFERROR(SUM(V283:V285),"0")</f>
        <v/>
      </c>
      <c r="W287" s="770">
        <f>IFERROR(SUM(W283:W285),"0")</f>
        <v/>
      </c>
      <c r="X287" s="43" t="n"/>
      <c r="Y287" s="771" t="n"/>
      <c r="Z287" s="771" t="n"/>
    </row>
    <row r="288" ht="16.5" customHeight="1">
      <c r="A288" s="392" t="inlineStr">
        <is>
          <t>Фирменная</t>
        </is>
      </c>
      <c r="B288" s="360" t="n"/>
      <c r="C288" s="360" t="n"/>
      <c r="D288" s="360" t="n"/>
      <c r="E288" s="360" t="n"/>
      <c r="F288" s="360" t="n"/>
      <c r="G288" s="360" t="n"/>
      <c r="H288" s="360" t="n"/>
      <c r="I288" s="360" t="n"/>
      <c r="J288" s="360" t="n"/>
      <c r="K288" s="360" t="n"/>
      <c r="L288" s="360" t="n"/>
      <c r="M288" s="360" t="n"/>
      <c r="N288" s="360" t="n"/>
      <c r="O288" s="360" t="n"/>
      <c r="P288" s="360" t="n"/>
      <c r="Q288" s="360" t="n"/>
      <c r="R288" s="360" t="n"/>
      <c r="S288" s="360" t="n"/>
      <c r="T288" s="360" t="n"/>
      <c r="U288" s="360" t="n"/>
      <c r="V288" s="360" t="n"/>
      <c r="W288" s="360" t="n"/>
      <c r="X288" s="360" t="n"/>
      <c r="Y288" s="392" t="n"/>
      <c r="Z288" s="392" t="n"/>
    </row>
    <row r="289" ht="14.25" customHeight="1">
      <c r="A289" s="377" t="inlineStr">
        <is>
          <t>Вареные колбасы</t>
        </is>
      </c>
      <c r="B289" s="360" t="n"/>
      <c r="C289" s="360" t="n"/>
      <c r="D289" s="360" t="n"/>
      <c r="E289" s="360" t="n"/>
      <c r="F289" s="360" t="n"/>
      <c r="G289" s="360" t="n"/>
      <c r="H289" s="360" t="n"/>
      <c r="I289" s="360" t="n"/>
      <c r="J289" s="360" t="n"/>
      <c r="K289" s="360" t="n"/>
      <c r="L289" s="360" t="n"/>
      <c r="M289" s="360" t="n"/>
      <c r="N289" s="360" t="n"/>
      <c r="O289" s="360" t="n"/>
      <c r="P289" s="360" t="n"/>
      <c r="Q289" s="360" t="n"/>
      <c r="R289" s="360" t="n"/>
      <c r="S289" s="360" t="n"/>
      <c r="T289" s="360" t="n"/>
      <c r="U289" s="360" t="n"/>
      <c r="V289" s="360" t="n"/>
      <c r="W289" s="360" t="n"/>
      <c r="X289" s="360" t="n"/>
      <c r="Y289" s="377" t="n"/>
      <c r="Z289" s="377" t="n"/>
    </row>
    <row r="290" ht="27" customHeight="1">
      <c r="A290" s="64" t="inlineStr">
        <is>
          <t>SU001793</t>
        </is>
      </c>
      <c r="B290" s="64" t="inlineStr">
        <is>
          <t>P001793</t>
        </is>
      </c>
      <c r="C290" s="37" t="n">
        <v>4301011315</v>
      </c>
      <c r="D290" s="363" t="n">
        <v>4607091387421</v>
      </c>
      <c r="E290" s="731" t="n"/>
      <c r="F290" s="763" t="n">
        <v>1.35</v>
      </c>
      <c r="G290" s="38" t="n">
        <v>8</v>
      </c>
      <c r="H290" s="763" t="n">
        <v>10.8</v>
      </c>
      <c r="I290" s="763" t="n">
        <v>11.28</v>
      </c>
      <c r="J290" s="38" t="n">
        <v>56</v>
      </c>
      <c r="K290" s="38" t="inlineStr">
        <is>
          <t>8</t>
        </is>
      </c>
      <c r="L290" s="39" t="inlineStr">
        <is>
          <t>СК1</t>
        </is>
      </c>
      <c r="M290" s="38" t="n">
        <v>55</v>
      </c>
      <c r="N290" s="93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90" s="765" t="n"/>
      <c r="P290" s="765" t="n"/>
      <c r="Q290" s="765" t="n"/>
      <c r="R290" s="731" t="n"/>
      <c r="S290" s="40" t="inlineStr"/>
      <c r="T290" s="40" t="inlineStr"/>
      <c r="U290" s="41" t="inlineStr">
        <is>
          <t>кг</t>
        </is>
      </c>
      <c r="V290" s="766" t="n">
        <v>0</v>
      </c>
      <c r="W290" s="767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SU001793</t>
        </is>
      </c>
      <c r="B291" s="64" t="inlineStr">
        <is>
          <t>P002227</t>
        </is>
      </c>
      <c r="C291" s="37" t="n">
        <v>4301011121</v>
      </c>
      <c r="D291" s="363" t="n">
        <v>4607091387421</v>
      </c>
      <c r="E291" s="731" t="n"/>
      <c r="F291" s="763" t="n">
        <v>1.35</v>
      </c>
      <c r="G291" s="38" t="n">
        <v>8</v>
      </c>
      <c r="H291" s="763" t="n">
        <v>10.8</v>
      </c>
      <c r="I291" s="763" t="n">
        <v>11.28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55</v>
      </c>
      <c r="N291" s="93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91" s="765" t="n"/>
      <c r="P291" s="765" t="n"/>
      <c r="Q291" s="765" t="n"/>
      <c r="R291" s="731" t="n"/>
      <c r="S291" s="40" t="inlineStr"/>
      <c r="T291" s="40" t="inlineStr"/>
      <c r="U291" s="41" t="inlineStr">
        <is>
          <t>кг</t>
        </is>
      </c>
      <c r="V291" s="766" t="n">
        <v>0</v>
      </c>
      <c r="W291" s="767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SU001799</t>
        </is>
      </c>
      <c r="B292" s="64" t="inlineStr">
        <is>
          <t>P001799</t>
        </is>
      </c>
      <c r="C292" s="37" t="n">
        <v>4301011322</v>
      </c>
      <c r="D292" s="363" t="n">
        <v>4607091387452</v>
      </c>
      <c r="E292" s="731" t="n"/>
      <c r="F292" s="763" t="n">
        <v>1.35</v>
      </c>
      <c r="G292" s="38" t="n">
        <v>8</v>
      </c>
      <c r="H292" s="763" t="n">
        <v>10.8</v>
      </c>
      <c r="I292" s="763" t="n">
        <v>11.28</v>
      </c>
      <c r="J292" s="38" t="n">
        <v>56</v>
      </c>
      <c r="K292" s="38" t="inlineStr">
        <is>
          <t>8</t>
        </is>
      </c>
      <c r="L292" s="39" t="inlineStr">
        <is>
          <t>СК3</t>
        </is>
      </c>
      <c r="M292" s="38" t="n">
        <v>55</v>
      </c>
      <c r="N292" s="93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2" s="765" t="n"/>
      <c r="P292" s="765" t="n"/>
      <c r="Q292" s="765" t="n"/>
      <c r="R292" s="731" t="n"/>
      <c r="S292" s="40" t="inlineStr"/>
      <c r="T292" s="40" t="inlineStr"/>
      <c r="U292" s="41" t="inlineStr">
        <is>
          <t>кг</t>
        </is>
      </c>
      <c r="V292" s="766" t="n">
        <v>0</v>
      </c>
      <c r="W292" s="767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SU001799</t>
        </is>
      </c>
      <c r="B293" s="64" t="inlineStr">
        <is>
          <t>P003076</t>
        </is>
      </c>
      <c r="C293" s="37" t="n">
        <v>4301011396</v>
      </c>
      <c r="D293" s="363" t="n">
        <v>4607091387452</v>
      </c>
      <c r="E293" s="731" t="n"/>
      <c r="F293" s="763" t="n">
        <v>1.35</v>
      </c>
      <c r="G293" s="38" t="n">
        <v>8</v>
      </c>
      <c r="H293" s="763" t="n">
        <v>10.8</v>
      </c>
      <c r="I293" s="763" t="n">
        <v>11.28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55</v>
      </c>
      <c r="N293" s="93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3" s="765" t="n"/>
      <c r="P293" s="765" t="n"/>
      <c r="Q293" s="765" t="n"/>
      <c r="R293" s="731" t="n"/>
      <c r="S293" s="40" t="inlineStr"/>
      <c r="T293" s="40" t="inlineStr"/>
      <c r="U293" s="41" t="inlineStr">
        <is>
          <t>кг</t>
        </is>
      </c>
      <c r="V293" s="766" t="n">
        <v>0</v>
      </c>
      <c r="W293" s="767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SU001799</t>
        </is>
      </c>
      <c r="B294" s="64" t="inlineStr">
        <is>
          <t>P003673</t>
        </is>
      </c>
      <c r="C294" s="37" t="n">
        <v>4301011619</v>
      </c>
      <c r="D294" s="363" t="n">
        <v>4607091387452</v>
      </c>
      <c r="E294" s="731" t="n"/>
      <c r="F294" s="763" t="n">
        <v>1.45</v>
      </c>
      <c r="G294" s="38" t="n">
        <v>8</v>
      </c>
      <c r="H294" s="763" t="n">
        <v>11.6</v>
      </c>
      <c r="I294" s="763" t="n">
        <v>12.08</v>
      </c>
      <c r="J294" s="38" t="n">
        <v>56</v>
      </c>
      <c r="K294" s="38" t="inlineStr">
        <is>
          <t>8</t>
        </is>
      </c>
      <c r="L294" s="39" t="inlineStr">
        <is>
          <t>СК1</t>
        </is>
      </c>
      <c r="M294" s="38" t="n">
        <v>55</v>
      </c>
      <c r="N294" s="940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4" s="765" t="n"/>
      <c r="P294" s="765" t="n"/>
      <c r="Q294" s="765" t="n"/>
      <c r="R294" s="731" t="n"/>
      <c r="S294" s="40" t="inlineStr"/>
      <c r="T294" s="40" t="inlineStr"/>
      <c r="U294" s="41" t="inlineStr">
        <is>
          <t>кг</t>
        </is>
      </c>
      <c r="V294" s="766" t="n">
        <v>0</v>
      </c>
      <c r="W294" s="767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SU001792</t>
        </is>
      </c>
      <c r="B295" s="64" t="inlineStr">
        <is>
          <t>P001792</t>
        </is>
      </c>
      <c r="C295" s="37" t="n">
        <v>4301011313</v>
      </c>
      <c r="D295" s="363" t="n">
        <v>4607091385984</v>
      </c>
      <c r="E295" s="731" t="n"/>
      <c r="F295" s="763" t="n">
        <v>1.35</v>
      </c>
      <c r="G295" s="38" t="n">
        <v>8</v>
      </c>
      <c r="H295" s="763" t="n">
        <v>10.8</v>
      </c>
      <c r="I295" s="763" t="n">
        <v>11.28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8" t="n">
        <v>55</v>
      </c>
      <c r="N295" s="94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5" s="765" t="n"/>
      <c r="P295" s="765" t="n"/>
      <c r="Q295" s="765" t="n"/>
      <c r="R295" s="731" t="n"/>
      <c r="S295" s="40" t="inlineStr"/>
      <c r="T295" s="40" t="inlineStr"/>
      <c r="U295" s="41" t="inlineStr">
        <is>
          <t>кг</t>
        </is>
      </c>
      <c r="V295" s="766" t="n">
        <v>0</v>
      </c>
      <c r="W295" s="76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SU001794</t>
        </is>
      </c>
      <c r="B296" s="64" t="inlineStr">
        <is>
          <t>P001794</t>
        </is>
      </c>
      <c r="C296" s="37" t="n">
        <v>4301011316</v>
      </c>
      <c r="D296" s="363" t="n">
        <v>4607091387438</v>
      </c>
      <c r="E296" s="731" t="n"/>
      <c r="F296" s="763" t="n">
        <v>0.5</v>
      </c>
      <c r="G296" s="38" t="n">
        <v>10</v>
      </c>
      <c r="H296" s="763" t="n">
        <v>5</v>
      </c>
      <c r="I296" s="763" t="n">
        <v>5.24</v>
      </c>
      <c r="J296" s="38" t="n">
        <v>120</v>
      </c>
      <c r="K296" s="38" t="inlineStr">
        <is>
          <t>12</t>
        </is>
      </c>
      <c r="L296" s="39" t="inlineStr">
        <is>
          <t>СК1</t>
        </is>
      </c>
      <c r="M296" s="38" t="n">
        <v>55</v>
      </c>
      <c r="N296" s="94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6" s="765" t="n"/>
      <c r="P296" s="765" t="n"/>
      <c r="Q296" s="765" t="n"/>
      <c r="R296" s="731" t="n"/>
      <c r="S296" s="40" t="inlineStr"/>
      <c r="T296" s="40" t="inlineStr"/>
      <c r="U296" s="41" t="inlineStr">
        <is>
          <t>кг</t>
        </is>
      </c>
      <c r="V296" s="766" t="n">
        <v>0</v>
      </c>
      <c r="W296" s="767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44" t="inlineStr">
        <is>
          <t>КИ</t>
        </is>
      </c>
    </row>
    <row r="297" ht="27" customHeight="1">
      <c r="A297" s="64" t="inlineStr">
        <is>
          <t>SU001795</t>
        </is>
      </c>
      <c r="B297" s="64" t="inlineStr">
        <is>
          <t>P001795</t>
        </is>
      </c>
      <c r="C297" s="37" t="n">
        <v>4301011318</v>
      </c>
      <c r="D297" s="363" t="n">
        <v>4607091387469</v>
      </c>
      <c r="E297" s="731" t="n"/>
      <c r="F297" s="763" t="n">
        <v>0.5</v>
      </c>
      <c r="G297" s="38" t="n">
        <v>10</v>
      </c>
      <c r="H297" s="763" t="n">
        <v>5</v>
      </c>
      <c r="I297" s="763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55</v>
      </c>
      <c r="N297" s="94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7" s="765" t="n"/>
      <c r="P297" s="765" t="n"/>
      <c r="Q297" s="765" t="n"/>
      <c r="R297" s="731" t="n"/>
      <c r="S297" s="40" t="inlineStr"/>
      <c r="T297" s="40" t="inlineStr"/>
      <c r="U297" s="41" t="inlineStr">
        <is>
          <t>кг</t>
        </is>
      </c>
      <c r="V297" s="766" t="n">
        <v>0</v>
      </c>
      <c r="W297" s="767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45" t="inlineStr">
        <is>
          <t>КИ</t>
        </is>
      </c>
    </row>
    <row r="298">
      <c r="A298" s="372" t="n"/>
      <c r="B298" s="360" t="n"/>
      <c r="C298" s="360" t="n"/>
      <c r="D298" s="360" t="n"/>
      <c r="E298" s="360" t="n"/>
      <c r="F298" s="360" t="n"/>
      <c r="G298" s="360" t="n"/>
      <c r="H298" s="360" t="n"/>
      <c r="I298" s="360" t="n"/>
      <c r="J298" s="360" t="n"/>
      <c r="K298" s="360" t="n"/>
      <c r="L298" s="360" t="n"/>
      <c r="M298" s="768" t="n"/>
      <c r="N298" s="769" t="inlineStr">
        <is>
          <t>Итого</t>
        </is>
      </c>
      <c r="O298" s="739" t="n"/>
      <c r="P298" s="739" t="n"/>
      <c r="Q298" s="739" t="n"/>
      <c r="R298" s="739" t="n"/>
      <c r="S298" s="739" t="n"/>
      <c r="T298" s="740" t="n"/>
      <c r="U298" s="43" t="inlineStr">
        <is>
          <t>кор</t>
        </is>
      </c>
      <c r="V298" s="770">
        <f>IFERROR(V290/H290,"0")+IFERROR(V291/H291,"0")+IFERROR(V292/H292,"0")+IFERROR(V293/H293,"0")+IFERROR(V294/H294,"0")+IFERROR(V295/H295,"0")+IFERROR(V296/H296,"0")+IFERROR(V297/H297,"0")</f>
        <v/>
      </c>
      <c r="W298" s="770">
        <f>IFERROR(W290/H290,"0")+IFERROR(W291/H291,"0")+IFERROR(W292/H292,"0")+IFERROR(W293/H293,"0")+IFERROR(W294/H294,"0")+IFERROR(W295/H295,"0")+IFERROR(W296/H296,"0")+IFERROR(W297/H297,"0")</f>
        <v/>
      </c>
      <c r="X298" s="77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/>
      </c>
      <c r="Y298" s="771" t="n"/>
      <c r="Z298" s="771" t="n"/>
    </row>
    <row r="299">
      <c r="A299" s="360" t="n"/>
      <c r="B299" s="360" t="n"/>
      <c r="C299" s="360" t="n"/>
      <c r="D299" s="360" t="n"/>
      <c r="E299" s="360" t="n"/>
      <c r="F299" s="360" t="n"/>
      <c r="G299" s="360" t="n"/>
      <c r="H299" s="360" t="n"/>
      <c r="I299" s="360" t="n"/>
      <c r="J299" s="360" t="n"/>
      <c r="K299" s="360" t="n"/>
      <c r="L299" s="360" t="n"/>
      <c r="M299" s="768" t="n"/>
      <c r="N299" s="769" t="inlineStr">
        <is>
          <t>Итого</t>
        </is>
      </c>
      <c r="O299" s="739" t="n"/>
      <c r="P299" s="739" t="n"/>
      <c r="Q299" s="739" t="n"/>
      <c r="R299" s="739" t="n"/>
      <c r="S299" s="739" t="n"/>
      <c r="T299" s="740" t="n"/>
      <c r="U299" s="43" t="inlineStr">
        <is>
          <t>кг</t>
        </is>
      </c>
      <c r="V299" s="770">
        <f>IFERROR(SUM(V290:V297),"0")</f>
        <v/>
      </c>
      <c r="W299" s="770">
        <f>IFERROR(SUM(W290:W297),"0")</f>
        <v/>
      </c>
      <c r="X299" s="43" t="n"/>
      <c r="Y299" s="771" t="n"/>
      <c r="Z299" s="771" t="n"/>
    </row>
    <row r="300" ht="14.25" customHeight="1">
      <c r="A300" s="377" t="inlineStr">
        <is>
          <t>Копченые колбасы</t>
        </is>
      </c>
      <c r="B300" s="360" t="n"/>
      <c r="C300" s="360" t="n"/>
      <c r="D300" s="360" t="n"/>
      <c r="E300" s="360" t="n"/>
      <c r="F300" s="360" t="n"/>
      <c r="G300" s="360" t="n"/>
      <c r="H300" s="360" t="n"/>
      <c r="I300" s="360" t="n"/>
      <c r="J300" s="360" t="n"/>
      <c r="K300" s="360" t="n"/>
      <c r="L300" s="360" t="n"/>
      <c r="M300" s="360" t="n"/>
      <c r="N300" s="360" t="n"/>
      <c r="O300" s="360" t="n"/>
      <c r="P300" s="360" t="n"/>
      <c r="Q300" s="360" t="n"/>
      <c r="R300" s="360" t="n"/>
      <c r="S300" s="360" t="n"/>
      <c r="T300" s="360" t="n"/>
      <c r="U300" s="360" t="n"/>
      <c r="V300" s="360" t="n"/>
      <c r="W300" s="360" t="n"/>
      <c r="X300" s="360" t="n"/>
      <c r="Y300" s="377" t="n"/>
      <c r="Z300" s="377" t="n"/>
    </row>
    <row r="301" ht="27" customHeight="1">
      <c r="A301" s="64" t="inlineStr">
        <is>
          <t>SU001801</t>
        </is>
      </c>
      <c r="B301" s="64" t="inlineStr">
        <is>
          <t>P003014</t>
        </is>
      </c>
      <c r="C301" s="37" t="n">
        <v>4301031154</v>
      </c>
      <c r="D301" s="363" t="n">
        <v>4607091387292</v>
      </c>
      <c r="E301" s="731" t="n"/>
      <c r="F301" s="763" t="n">
        <v>0.73</v>
      </c>
      <c r="G301" s="38" t="n">
        <v>6</v>
      </c>
      <c r="H301" s="763" t="n">
        <v>4.38</v>
      </c>
      <c r="I301" s="763" t="n">
        <v>4.64</v>
      </c>
      <c r="J301" s="38" t="n">
        <v>156</v>
      </c>
      <c r="K301" s="38" t="inlineStr">
        <is>
          <t>12</t>
        </is>
      </c>
      <c r="L301" s="39" t="inlineStr">
        <is>
          <t>СК2</t>
        </is>
      </c>
      <c r="M301" s="38" t="n">
        <v>45</v>
      </c>
      <c r="N301" s="94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301" s="765" t="n"/>
      <c r="P301" s="765" t="n"/>
      <c r="Q301" s="765" t="n"/>
      <c r="R301" s="731" t="n"/>
      <c r="S301" s="40" t="inlineStr"/>
      <c r="T301" s="40" t="inlineStr"/>
      <c r="U301" s="41" t="inlineStr">
        <is>
          <t>кг</t>
        </is>
      </c>
      <c r="V301" s="766" t="n">
        <v>0</v>
      </c>
      <c r="W301" s="767">
        <f>IFERROR(IF(V301="",0,CEILING((V301/$H301),1)*$H301),"")</f>
        <v/>
      </c>
      <c r="X301" s="42">
        <f>IFERROR(IF(W301=0,"",ROUNDUP(W301/H301,0)*0.00753),"")</f>
        <v/>
      </c>
      <c r="Y301" s="69" t="inlineStr"/>
      <c r="Z301" s="70" t="inlineStr"/>
      <c r="AD301" s="71" t="n"/>
      <c r="BA301" s="246" t="inlineStr">
        <is>
          <t>КИ</t>
        </is>
      </c>
    </row>
    <row r="302" ht="27" customHeight="1">
      <c r="A302" s="64" t="inlineStr">
        <is>
          <t>SU000231</t>
        </is>
      </c>
      <c r="B302" s="64" t="inlineStr">
        <is>
          <t>P003015</t>
        </is>
      </c>
      <c r="C302" s="37" t="n">
        <v>4301031155</v>
      </c>
      <c r="D302" s="363" t="n">
        <v>4607091387315</v>
      </c>
      <c r="E302" s="731" t="n"/>
      <c r="F302" s="763" t="n">
        <v>0.7</v>
      </c>
      <c r="G302" s="38" t="n">
        <v>4</v>
      </c>
      <c r="H302" s="763" t="n">
        <v>2.8</v>
      </c>
      <c r="I302" s="763" t="n">
        <v>3.048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45</v>
      </c>
      <c r="N302" s="94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2" s="765" t="n"/>
      <c r="P302" s="765" t="n"/>
      <c r="Q302" s="765" t="n"/>
      <c r="R302" s="731" t="n"/>
      <c r="S302" s="40" t="inlineStr"/>
      <c r="T302" s="40" t="inlineStr"/>
      <c r="U302" s="41" t="inlineStr">
        <is>
          <t>кг</t>
        </is>
      </c>
      <c r="V302" s="766" t="n">
        <v>0</v>
      </c>
      <c r="W302" s="767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7" t="inlineStr">
        <is>
          <t>КИ</t>
        </is>
      </c>
    </row>
    <row r="303">
      <c r="A303" s="372" t="n"/>
      <c r="B303" s="360" t="n"/>
      <c r="C303" s="360" t="n"/>
      <c r="D303" s="360" t="n"/>
      <c r="E303" s="360" t="n"/>
      <c r="F303" s="360" t="n"/>
      <c r="G303" s="360" t="n"/>
      <c r="H303" s="360" t="n"/>
      <c r="I303" s="360" t="n"/>
      <c r="J303" s="360" t="n"/>
      <c r="K303" s="360" t="n"/>
      <c r="L303" s="360" t="n"/>
      <c r="M303" s="768" t="n"/>
      <c r="N303" s="769" t="inlineStr">
        <is>
          <t>Итого</t>
        </is>
      </c>
      <c r="O303" s="739" t="n"/>
      <c r="P303" s="739" t="n"/>
      <c r="Q303" s="739" t="n"/>
      <c r="R303" s="739" t="n"/>
      <c r="S303" s="739" t="n"/>
      <c r="T303" s="740" t="n"/>
      <c r="U303" s="43" t="inlineStr">
        <is>
          <t>кор</t>
        </is>
      </c>
      <c r="V303" s="770">
        <f>IFERROR(V301/H301,"0")+IFERROR(V302/H302,"0")</f>
        <v/>
      </c>
      <c r="W303" s="770">
        <f>IFERROR(W301/H301,"0")+IFERROR(W302/H302,"0")</f>
        <v/>
      </c>
      <c r="X303" s="770">
        <f>IFERROR(IF(X301="",0,X301),"0")+IFERROR(IF(X302="",0,X302),"0")</f>
        <v/>
      </c>
      <c r="Y303" s="771" t="n"/>
      <c r="Z303" s="771" t="n"/>
    </row>
    <row r="304">
      <c r="A304" s="360" t="n"/>
      <c r="B304" s="360" t="n"/>
      <c r="C304" s="360" t="n"/>
      <c r="D304" s="360" t="n"/>
      <c r="E304" s="360" t="n"/>
      <c r="F304" s="360" t="n"/>
      <c r="G304" s="360" t="n"/>
      <c r="H304" s="360" t="n"/>
      <c r="I304" s="360" t="n"/>
      <c r="J304" s="360" t="n"/>
      <c r="K304" s="360" t="n"/>
      <c r="L304" s="360" t="n"/>
      <c r="M304" s="768" t="n"/>
      <c r="N304" s="769" t="inlineStr">
        <is>
          <t>Итого</t>
        </is>
      </c>
      <c r="O304" s="739" t="n"/>
      <c r="P304" s="739" t="n"/>
      <c r="Q304" s="739" t="n"/>
      <c r="R304" s="739" t="n"/>
      <c r="S304" s="739" t="n"/>
      <c r="T304" s="740" t="n"/>
      <c r="U304" s="43" t="inlineStr">
        <is>
          <t>кг</t>
        </is>
      </c>
      <c r="V304" s="770">
        <f>IFERROR(SUM(V301:V302),"0")</f>
        <v/>
      </c>
      <c r="W304" s="770">
        <f>IFERROR(SUM(W301:W302),"0")</f>
        <v/>
      </c>
      <c r="X304" s="43" t="n"/>
      <c r="Y304" s="771" t="n"/>
      <c r="Z304" s="771" t="n"/>
    </row>
    <row r="305" ht="16.5" customHeight="1">
      <c r="A305" s="392" t="inlineStr">
        <is>
          <t>Бавария</t>
        </is>
      </c>
      <c r="B305" s="360" t="n"/>
      <c r="C305" s="360" t="n"/>
      <c r="D305" s="360" t="n"/>
      <c r="E305" s="360" t="n"/>
      <c r="F305" s="360" t="n"/>
      <c r="G305" s="360" t="n"/>
      <c r="H305" s="360" t="n"/>
      <c r="I305" s="360" t="n"/>
      <c r="J305" s="360" t="n"/>
      <c r="K305" s="360" t="n"/>
      <c r="L305" s="360" t="n"/>
      <c r="M305" s="360" t="n"/>
      <c r="N305" s="360" t="n"/>
      <c r="O305" s="360" t="n"/>
      <c r="P305" s="360" t="n"/>
      <c r="Q305" s="360" t="n"/>
      <c r="R305" s="360" t="n"/>
      <c r="S305" s="360" t="n"/>
      <c r="T305" s="360" t="n"/>
      <c r="U305" s="360" t="n"/>
      <c r="V305" s="360" t="n"/>
      <c r="W305" s="360" t="n"/>
      <c r="X305" s="360" t="n"/>
      <c r="Y305" s="392" t="n"/>
      <c r="Z305" s="392" t="n"/>
    </row>
    <row r="306" ht="14.25" customHeight="1">
      <c r="A306" s="377" t="inlineStr">
        <is>
          <t>Копченые колбасы</t>
        </is>
      </c>
      <c r="B306" s="360" t="n"/>
      <c r="C306" s="360" t="n"/>
      <c r="D306" s="360" t="n"/>
      <c r="E306" s="360" t="n"/>
      <c r="F306" s="360" t="n"/>
      <c r="G306" s="360" t="n"/>
      <c r="H306" s="360" t="n"/>
      <c r="I306" s="360" t="n"/>
      <c r="J306" s="360" t="n"/>
      <c r="K306" s="360" t="n"/>
      <c r="L306" s="360" t="n"/>
      <c r="M306" s="360" t="n"/>
      <c r="N306" s="360" t="n"/>
      <c r="O306" s="360" t="n"/>
      <c r="P306" s="360" t="n"/>
      <c r="Q306" s="360" t="n"/>
      <c r="R306" s="360" t="n"/>
      <c r="S306" s="360" t="n"/>
      <c r="T306" s="360" t="n"/>
      <c r="U306" s="360" t="n"/>
      <c r="V306" s="360" t="n"/>
      <c r="W306" s="360" t="n"/>
      <c r="X306" s="360" t="n"/>
      <c r="Y306" s="377" t="n"/>
      <c r="Z306" s="377" t="n"/>
    </row>
    <row r="307" ht="27" customHeight="1">
      <c r="A307" s="64" t="inlineStr">
        <is>
          <t>SU002252</t>
        </is>
      </c>
      <c r="B307" s="64" t="inlineStr">
        <is>
          <t>P002461</t>
        </is>
      </c>
      <c r="C307" s="37" t="n">
        <v>4301031066</v>
      </c>
      <c r="D307" s="363" t="n">
        <v>4607091383836</v>
      </c>
      <c r="E307" s="731" t="n"/>
      <c r="F307" s="763" t="n">
        <v>0.3</v>
      </c>
      <c r="G307" s="38" t="n">
        <v>6</v>
      </c>
      <c r="H307" s="763" t="n">
        <v>1.8</v>
      </c>
      <c r="I307" s="763" t="n">
        <v>2.048</v>
      </c>
      <c r="J307" s="38" t="n">
        <v>156</v>
      </c>
      <c r="K307" s="38" t="inlineStr">
        <is>
          <t>12</t>
        </is>
      </c>
      <c r="L307" s="39" t="inlineStr">
        <is>
          <t>СК2</t>
        </is>
      </c>
      <c r="M307" s="38" t="n">
        <v>40</v>
      </c>
      <c r="N307" s="94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7" s="765" t="n"/>
      <c r="P307" s="765" t="n"/>
      <c r="Q307" s="765" t="n"/>
      <c r="R307" s="731" t="n"/>
      <c r="S307" s="40" t="inlineStr"/>
      <c r="T307" s="40" t="inlineStr"/>
      <c r="U307" s="41" t="inlineStr">
        <is>
          <t>кг</t>
        </is>
      </c>
      <c r="V307" s="766" t="n">
        <v>0</v>
      </c>
      <c r="W307" s="767">
        <f>IFERROR(IF(V307="",0,CEILING((V307/$H307),1)*$H307),"")</f>
        <v/>
      </c>
      <c r="X307" s="42">
        <f>IFERROR(IF(W307=0,"",ROUNDUP(W307/H307,0)*0.00753),"")</f>
        <v/>
      </c>
      <c r="Y307" s="69" t="inlineStr"/>
      <c r="Z307" s="70" t="inlineStr"/>
      <c r="AD307" s="71" t="n"/>
      <c r="BA307" s="248" t="inlineStr">
        <is>
          <t>КИ</t>
        </is>
      </c>
    </row>
    <row r="308">
      <c r="A308" s="372" t="n"/>
      <c r="B308" s="360" t="n"/>
      <c r="C308" s="360" t="n"/>
      <c r="D308" s="360" t="n"/>
      <c r="E308" s="360" t="n"/>
      <c r="F308" s="360" t="n"/>
      <c r="G308" s="360" t="n"/>
      <c r="H308" s="360" t="n"/>
      <c r="I308" s="360" t="n"/>
      <c r="J308" s="360" t="n"/>
      <c r="K308" s="360" t="n"/>
      <c r="L308" s="360" t="n"/>
      <c r="M308" s="768" t="n"/>
      <c r="N308" s="769" t="inlineStr">
        <is>
          <t>Итого</t>
        </is>
      </c>
      <c r="O308" s="739" t="n"/>
      <c r="P308" s="739" t="n"/>
      <c r="Q308" s="739" t="n"/>
      <c r="R308" s="739" t="n"/>
      <c r="S308" s="739" t="n"/>
      <c r="T308" s="740" t="n"/>
      <c r="U308" s="43" t="inlineStr">
        <is>
          <t>кор</t>
        </is>
      </c>
      <c r="V308" s="770">
        <f>IFERROR(V307/H307,"0")</f>
        <v/>
      </c>
      <c r="W308" s="770">
        <f>IFERROR(W307/H307,"0")</f>
        <v/>
      </c>
      <c r="X308" s="770">
        <f>IFERROR(IF(X307="",0,X307),"0")</f>
        <v/>
      </c>
      <c r="Y308" s="771" t="n"/>
      <c r="Z308" s="771" t="n"/>
    </row>
    <row r="309">
      <c r="A309" s="360" t="n"/>
      <c r="B309" s="360" t="n"/>
      <c r="C309" s="360" t="n"/>
      <c r="D309" s="360" t="n"/>
      <c r="E309" s="360" t="n"/>
      <c r="F309" s="360" t="n"/>
      <c r="G309" s="360" t="n"/>
      <c r="H309" s="360" t="n"/>
      <c r="I309" s="360" t="n"/>
      <c r="J309" s="360" t="n"/>
      <c r="K309" s="360" t="n"/>
      <c r="L309" s="360" t="n"/>
      <c r="M309" s="768" t="n"/>
      <c r="N309" s="769" t="inlineStr">
        <is>
          <t>Итого</t>
        </is>
      </c>
      <c r="O309" s="739" t="n"/>
      <c r="P309" s="739" t="n"/>
      <c r="Q309" s="739" t="n"/>
      <c r="R309" s="739" t="n"/>
      <c r="S309" s="739" t="n"/>
      <c r="T309" s="740" t="n"/>
      <c r="U309" s="43" t="inlineStr">
        <is>
          <t>кг</t>
        </is>
      </c>
      <c r="V309" s="770">
        <f>IFERROR(SUM(V307:V307),"0")</f>
        <v/>
      </c>
      <c r="W309" s="770">
        <f>IFERROR(SUM(W307:W307),"0")</f>
        <v/>
      </c>
      <c r="X309" s="43" t="n"/>
      <c r="Y309" s="771" t="n"/>
      <c r="Z309" s="771" t="n"/>
    </row>
    <row r="310" ht="14.25" customHeight="1">
      <c r="A310" s="377" t="inlineStr">
        <is>
          <t>Сосиски</t>
        </is>
      </c>
      <c r="B310" s="360" t="n"/>
      <c r="C310" s="360" t="n"/>
      <c r="D310" s="360" t="n"/>
      <c r="E310" s="360" t="n"/>
      <c r="F310" s="360" t="n"/>
      <c r="G310" s="360" t="n"/>
      <c r="H310" s="360" t="n"/>
      <c r="I310" s="360" t="n"/>
      <c r="J310" s="360" t="n"/>
      <c r="K310" s="360" t="n"/>
      <c r="L310" s="360" t="n"/>
      <c r="M310" s="360" t="n"/>
      <c r="N310" s="360" t="n"/>
      <c r="O310" s="360" t="n"/>
      <c r="P310" s="360" t="n"/>
      <c r="Q310" s="360" t="n"/>
      <c r="R310" s="360" t="n"/>
      <c r="S310" s="360" t="n"/>
      <c r="T310" s="360" t="n"/>
      <c r="U310" s="360" t="n"/>
      <c r="V310" s="360" t="n"/>
      <c r="W310" s="360" t="n"/>
      <c r="X310" s="360" t="n"/>
      <c r="Y310" s="377" t="n"/>
      <c r="Z310" s="377" t="n"/>
    </row>
    <row r="311" ht="27" customHeight="1">
      <c r="A311" s="64" t="inlineStr">
        <is>
          <t>SU001835</t>
        </is>
      </c>
      <c r="B311" s="64" t="inlineStr">
        <is>
          <t>P002202</t>
        </is>
      </c>
      <c r="C311" s="37" t="n">
        <v>4301051142</v>
      </c>
      <c r="D311" s="363" t="n">
        <v>4607091387919</v>
      </c>
      <c r="E311" s="731" t="n"/>
      <c r="F311" s="763" t="n">
        <v>1.35</v>
      </c>
      <c r="G311" s="38" t="n">
        <v>6</v>
      </c>
      <c r="H311" s="763" t="n">
        <v>8.1</v>
      </c>
      <c r="I311" s="763" t="n">
        <v>8.664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45</v>
      </c>
      <c r="N311" s="94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11" s="765" t="n"/>
      <c r="P311" s="765" t="n"/>
      <c r="Q311" s="765" t="n"/>
      <c r="R311" s="731" t="n"/>
      <c r="S311" s="40" t="inlineStr"/>
      <c r="T311" s="40" t="inlineStr"/>
      <c r="U311" s="41" t="inlineStr">
        <is>
          <t>кг</t>
        </is>
      </c>
      <c r="V311" s="766" t="n">
        <v>0</v>
      </c>
      <c r="W311" s="767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9" t="inlineStr">
        <is>
          <t>КИ</t>
        </is>
      </c>
    </row>
    <row r="312" ht="27" customHeight="1">
      <c r="A312" s="64" t="inlineStr">
        <is>
          <t>SU003167</t>
        </is>
      </c>
      <c r="B312" s="64" t="inlineStr">
        <is>
          <t>P003363</t>
        </is>
      </c>
      <c r="C312" s="37" t="n">
        <v>4301051461</v>
      </c>
      <c r="D312" s="363" t="n">
        <v>4680115883604</v>
      </c>
      <c r="E312" s="731" t="n"/>
      <c r="F312" s="763" t="n">
        <v>0.35</v>
      </c>
      <c r="G312" s="38" t="n">
        <v>6</v>
      </c>
      <c r="H312" s="763" t="n">
        <v>2.1</v>
      </c>
      <c r="I312" s="763" t="n">
        <v>2.372</v>
      </c>
      <c r="J312" s="38" t="n">
        <v>156</v>
      </c>
      <c r="K312" s="38" t="inlineStr">
        <is>
          <t>12</t>
        </is>
      </c>
      <c r="L312" s="39" t="inlineStr">
        <is>
          <t>СК3</t>
        </is>
      </c>
      <c r="M312" s="38" t="n">
        <v>45</v>
      </c>
      <c r="N312" s="948">
        <f>HYPERLINK("https://abi.ru/products/Охлажденные/Стародворье/Бордо/Сосиски/P003363/","Сосиски «Баварские» Фикс.вес 0,35 П/а ТМ «Стародворье»")</f>
        <v/>
      </c>
      <c r="O312" s="765" t="n"/>
      <c r="P312" s="765" t="n"/>
      <c r="Q312" s="765" t="n"/>
      <c r="R312" s="731" t="n"/>
      <c r="S312" s="40" t="inlineStr"/>
      <c r="T312" s="40" t="inlineStr"/>
      <c r="U312" s="41" t="inlineStr">
        <is>
          <t>кг</t>
        </is>
      </c>
      <c r="V312" s="766" t="n">
        <v>761.25</v>
      </c>
      <c r="W312" s="767">
        <f>IFERROR(IF(V312="",0,CEILING((V312/$H312),1)*$H312),"")</f>
        <v/>
      </c>
      <c r="X312" s="42">
        <f>IFERROR(IF(W312=0,"",ROUNDUP(W312/H312,0)*0.00753),"")</f>
        <v/>
      </c>
      <c r="Y312" s="69" t="inlineStr"/>
      <c r="Z312" s="70" t="inlineStr"/>
      <c r="AD312" s="71" t="n"/>
      <c r="BA312" s="250" t="inlineStr">
        <is>
          <t>КИ</t>
        </is>
      </c>
    </row>
    <row r="313">
      <c r="A313" s="372" t="n"/>
      <c r="B313" s="360" t="n"/>
      <c r="C313" s="360" t="n"/>
      <c r="D313" s="360" t="n"/>
      <c r="E313" s="360" t="n"/>
      <c r="F313" s="360" t="n"/>
      <c r="G313" s="360" t="n"/>
      <c r="H313" s="360" t="n"/>
      <c r="I313" s="360" t="n"/>
      <c r="J313" s="360" t="n"/>
      <c r="K313" s="360" t="n"/>
      <c r="L313" s="360" t="n"/>
      <c r="M313" s="768" t="n"/>
      <c r="N313" s="769" t="inlineStr">
        <is>
          <t>Итого</t>
        </is>
      </c>
      <c r="O313" s="739" t="n"/>
      <c r="P313" s="739" t="n"/>
      <c r="Q313" s="739" t="n"/>
      <c r="R313" s="739" t="n"/>
      <c r="S313" s="739" t="n"/>
      <c r="T313" s="740" t="n"/>
      <c r="U313" s="43" t="inlineStr">
        <is>
          <t>кор</t>
        </is>
      </c>
      <c r="V313" s="770">
        <f>IFERROR(V311/H311,"0")+IFERROR(V312/H312,"0")</f>
        <v/>
      </c>
      <c r="W313" s="770">
        <f>IFERROR(W311/H311,"0")+IFERROR(W312/H312,"0")</f>
        <v/>
      </c>
      <c r="X313" s="770">
        <f>IFERROR(IF(X311="",0,X311),"0")+IFERROR(IF(X312="",0,X312),"0")</f>
        <v/>
      </c>
      <c r="Y313" s="771" t="n"/>
      <c r="Z313" s="771" t="n"/>
    </row>
    <row r="314">
      <c r="A314" s="360" t="n"/>
      <c r="B314" s="360" t="n"/>
      <c r="C314" s="360" t="n"/>
      <c r="D314" s="360" t="n"/>
      <c r="E314" s="360" t="n"/>
      <c r="F314" s="360" t="n"/>
      <c r="G314" s="360" t="n"/>
      <c r="H314" s="360" t="n"/>
      <c r="I314" s="360" t="n"/>
      <c r="J314" s="360" t="n"/>
      <c r="K314" s="360" t="n"/>
      <c r="L314" s="360" t="n"/>
      <c r="M314" s="768" t="n"/>
      <c r="N314" s="769" t="inlineStr">
        <is>
          <t>Итого</t>
        </is>
      </c>
      <c r="O314" s="739" t="n"/>
      <c r="P314" s="739" t="n"/>
      <c r="Q314" s="739" t="n"/>
      <c r="R314" s="739" t="n"/>
      <c r="S314" s="739" t="n"/>
      <c r="T314" s="740" t="n"/>
      <c r="U314" s="43" t="inlineStr">
        <is>
          <t>кг</t>
        </is>
      </c>
      <c r="V314" s="770">
        <f>IFERROR(SUM(V311:V312),"0")</f>
        <v/>
      </c>
      <c r="W314" s="770">
        <f>IFERROR(SUM(W311:W312),"0")</f>
        <v/>
      </c>
      <c r="X314" s="43" t="n"/>
      <c r="Y314" s="771" t="n"/>
      <c r="Z314" s="771" t="n"/>
    </row>
    <row r="315" ht="14.25" customHeight="1">
      <c r="A315" s="377" t="inlineStr">
        <is>
          <t>Сардельки</t>
        </is>
      </c>
      <c r="B315" s="360" t="n"/>
      <c r="C315" s="360" t="n"/>
      <c r="D315" s="360" t="n"/>
      <c r="E315" s="360" t="n"/>
      <c r="F315" s="360" t="n"/>
      <c r="G315" s="360" t="n"/>
      <c r="H315" s="360" t="n"/>
      <c r="I315" s="360" t="n"/>
      <c r="J315" s="360" t="n"/>
      <c r="K315" s="360" t="n"/>
      <c r="L315" s="360" t="n"/>
      <c r="M315" s="360" t="n"/>
      <c r="N315" s="360" t="n"/>
      <c r="O315" s="360" t="n"/>
      <c r="P315" s="360" t="n"/>
      <c r="Q315" s="360" t="n"/>
      <c r="R315" s="360" t="n"/>
      <c r="S315" s="360" t="n"/>
      <c r="T315" s="360" t="n"/>
      <c r="U315" s="360" t="n"/>
      <c r="V315" s="360" t="n"/>
      <c r="W315" s="360" t="n"/>
      <c r="X315" s="360" t="n"/>
      <c r="Y315" s="377" t="n"/>
      <c r="Z315" s="377" t="n"/>
    </row>
    <row r="316" ht="27" customHeight="1">
      <c r="A316" s="64" t="inlineStr">
        <is>
          <t>SU002173</t>
        </is>
      </c>
      <c r="B316" s="64" t="inlineStr">
        <is>
          <t>P002361</t>
        </is>
      </c>
      <c r="C316" s="37" t="n">
        <v>4301060324</v>
      </c>
      <c r="D316" s="363" t="n">
        <v>4607091388831</v>
      </c>
      <c r="E316" s="731" t="n"/>
      <c r="F316" s="763" t="n">
        <v>0.38</v>
      </c>
      <c r="G316" s="38" t="n">
        <v>6</v>
      </c>
      <c r="H316" s="763" t="n">
        <v>2.28</v>
      </c>
      <c r="I316" s="763" t="n">
        <v>2.552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8" t="n">
        <v>40</v>
      </c>
      <c r="N316" s="94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6" s="765" t="n"/>
      <c r="P316" s="765" t="n"/>
      <c r="Q316" s="765" t="n"/>
      <c r="R316" s="731" t="n"/>
      <c r="S316" s="40" t="inlineStr"/>
      <c r="T316" s="40" t="inlineStr"/>
      <c r="U316" s="41" t="inlineStr">
        <is>
          <t>кг</t>
        </is>
      </c>
      <c r="V316" s="766" t="n">
        <v>45.6</v>
      </c>
      <c r="W316" s="767">
        <f>IFERROR(IF(V316="",0,CEILING((V316/$H316),1)*$H316),"")</f>
        <v/>
      </c>
      <c r="X316" s="42">
        <f>IFERROR(IF(W316=0,"",ROUNDUP(W316/H316,0)*0.00753),"")</f>
        <v/>
      </c>
      <c r="Y316" s="69" t="inlineStr"/>
      <c r="Z316" s="70" t="inlineStr"/>
      <c r="AD316" s="71" t="n"/>
      <c r="BA316" s="251" t="inlineStr">
        <is>
          <t>КИ</t>
        </is>
      </c>
    </row>
    <row r="317">
      <c r="A317" s="372" t="n"/>
      <c r="B317" s="360" t="n"/>
      <c r="C317" s="360" t="n"/>
      <c r="D317" s="360" t="n"/>
      <c r="E317" s="360" t="n"/>
      <c r="F317" s="360" t="n"/>
      <c r="G317" s="360" t="n"/>
      <c r="H317" s="360" t="n"/>
      <c r="I317" s="360" t="n"/>
      <c r="J317" s="360" t="n"/>
      <c r="K317" s="360" t="n"/>
      <c r="L317" s="360" t="n"/>
      <c r="M317" s="768" t="n"/>
      <c r="N317" s="769" t="inlineStr">
        <is>
          <t>Итого</t>
        </is>
      </c>
      <c r="O317" s="739" t="n"/>
      <c r="P317" s="739" t="n"/>
      <c r="Q317" s="739" t="n"/>
      <c r="R317" s="739" t="n"/>
      <c r="S317" s="739" t="n"/>
      <c r="T317" s="740" t="n"/>
      <c r="U317" s="43" t="inlineStr">
        <is>
          <t>кор</t>
        </is>
      </c>
      <c r="V317" s="770">
        <f>IFERROR(V316/H316,"0")</f>
        <v/>
      </c>
      <c r="W317" s="770">
        <f>IFERROR(W316/H316,"0")</f>
        <v/>
      </c>
      <c r="X317" s="770">
        <f>IFERROR(IF(X316="",0,X316),"0")</f>
        <v/>
      </c>
      <c r="Y317" s="771" t="n"/>
      <c r="Z317" s="771" t="n"/>
    </row>
    <row r="318">
      <c r="A318" s="360" t="n"/>
      <c r="B318" s="360" t="n"/>
      <c r="C318" s="360" t="n"/>
      <c r="D318" s="360" t="n"/>
      <c r="E318" s="360" t="n"/>
      <c r="F318" s="360" t="n"/>
      <c r="G318" s="360" t="n"/>
      <c r="H318" s="360" t="n"/>
      <c r="I318" s="360" t="n"/>
      <c r="J318" s="360" t="n"/>
      <c r="K318" s="360" t="n"/>
      <c r="L318" s="360" t="n"/>
      <c r="M318" s="768" t="n"/>
      <c r="N318" s="769" t="inlineStr">
        <is>
          <t>Итого</t>
        </is>
      </c>
      <c r="O318" s="739" t="n"/>
      <c r="P318" s="739" t="n"/>
      <c r="Q318" s="739" t="n"/>
      <c r="R318" s="739" t="n"/>
      <c r="S318" s="739" t="n"/>
      <c r="T318" s="740" t="n"/>
      <c r="U318" s="43" t="inlineStr">
        <is>
          <t>кг</t>
        </is>
      </c>
      <c r="V318" s="770">
        <f>IFERROR(SUM(V316:V316),"0")</f>
        <v/>
      </c>
      <c r="W318" s="770">
        <f>IFERROR(SUM(W316:W316),"0")</f>
        <v/>
      </c>
      <c r="X318" s="43" t="n"/>
      <c r="Y318" s="771" t="n"/>
      <c r="Z318" s="771" t="n"/>
    </row>
    <row r="319" ht="14.25" customHeight="1">
      <c r="A319" s="377" t="inlineStr">
        <is>
          <t>Сырокопченые колбасы</t>
        </is>
      </c>
      <c r="B319" s="360" t="n"/>
      <c r="C319" s="360" t="n"/>
      <c r="D319" s="360" t="n"/>
      <c r="E319" s="360" t="n"/>
      <c r="F319" s="360" t="n"/>
      <c r="G319" s="360" t="n"/>
      <c r="H319" s="360" t="n"/>
      <c r="I319" s="360" t="n"/>
      <c r="J319" s="360" t="n"/>
      <c r="K319" s="360" t="n"/>
      <c r="L319" s="360" t="n"/>
      <c r="M319" s="360" t="n"/>
      <c r="N319" s="360" t="n"/>
      <c r="O319" s="360" t="n"/>
      <c r="P319" s="360" t="n"/>
      <c r="Q319" s="360" t="n"/>
      <c r="R319" s="360" t="n"/>
      <c r="S319" s="360" t="n"/>
      <c r="T319" s="360" t="n"/>
      <c r="U319" s="360" t="n"/>
      <c r="V319" s="360" t="n"/>
      <c r="W319" s="360" t="n"/>
      <c r="X319" s="360" t="n"/>
      <c r="Y319" s="377" t="n"/>
      <c r="Z319" s="377" t="n"/>
    </row>
    <row r="320" ht="27" customHeight="1">
      <c r="A320" s="64" t="inlineStr">
        <is>
          <t>SU002092</t>
        </is>
      </c>
      <c r="B320" s="64" t="inlineStr">
        <is>
          <t>P002290</t>
        </is>
      </c>
      <c r="C320" s="37" t="n">
        <v>4301032015</v>
      </c>
      <c r="D320" s="363" t="n">
        <v>4607091383102</v>
      </c>
      <c r="E320" s="731" t="n"/>
      <c r="F320" s="763" t="n">
        <v>0.17</v>
      </c>
      <c r="G320" s="38" t="n">
        <v>15</v>
      </c>
      <c r="H320" s="763" t="n">
        <v>2.55</v>
      </c>
      <c r="I320" s="763" t="n">
        <v>2.975</v>
      </c>
      <c r="J320" s="38" t="n">
        <v>156</v>
      </c>
      <c r="K320" s="38" t="inlineStr">
        <is>
          <t>12</t>
        </is>
      </c>
      <c r="L320" s="39" t="inlineStr">
        <is>
          <t>АК</t>
        </is>
      </c>
      <c r="M320" s="38" t="n">
        <v>180</v>
      </c>
      <c r="N320" s="95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20" s="765" t="n"/>
      <c r="P320" s="765" t="n"/>
      <c r="Q320" s="765" t="n"/>
      <c r="R320" s="731" t="n"/>
      <c r="S320" s="40" t="inlineStr"/>
      <c r="T320" s="40" t="inlineStr"/>
      <c r="U320" s="41" t="inlineStr">
        <is>
          <t>кг</t>
        </is>
      </c>
      <c r="V320" s="766" t="n">
        <v>0</v>
      </c>
      <c r="W320" s="767">
        <f>IFERROR(IF(V320="",0,CEILING((V320/$H320),1)*$H320),"")</f>
        <v/>
      </c>
      <c r="X320" s="42">
        <f>IFERROR(IF(W320=0,"",ROUNDUP(W320/H320,0)*0.00753),"")</f>
        <v/>
      </c>
      <c r="Y320" s="69" t="inlineStr"/>
      <c r="Z320" s="70" t="inlineStr"/>
      <c r="AD320" s="71" t="n"/>
      <c r="BA320" s="252" t="inlineStr">
        <is>
          <t>КИ</t>
        </is>
      </c>
    </row>
    <row r="321">
      <c r="A321" s="372" t="n"/>
      <c r="B321" s="360" t="n"/>
      <c r="C321" s="360" t="n"/>
      <c r="D321" s="360" t="n"/>
      <c r="E321" s="360" t="n"/>
      <c r="F321" s="360" t="n"/>
      <c r="G321" s="360" t="n"/>
      <c r="H321" s="360" t="n"/>
      <c r="I321" s="360" t="n"/>
      <c r="J321" s="360" t="n"/>
      <c r="K321" s="360" t="n"/>
      <c r="L321" s="360" t="n"/>
      <c r="M321" s="768" t="n"/>
      <c r="N321" s="769" t="inlineStr">
        <is>
          <t>Итого</t>
        </is>
      </c>
      <c r="O321" s="739" t="n"/>
      <c r="P321" s="739" t="n"/>
      <c r="Q321" s="739" t="n"/>
      <c r="R321" s="739" t="n"/>
      <c r="S321" s="739" t="n"/>
      <c r="T321" s="740" t="n"/>
      <c r="U321" s="43" t="inlineStr">
        <is>
          <t>кор</t>
        </is>
      </c>
      <c r="V321" s="770">
        <f>IFERROR(V320/H320,"0")</f>
        <v/>
      </c>
      <c r="W321" s="770">
        <f>IFERROR(W320/H320,"0")</f>
        <v/>
      </c>
      <c r="X321" s="770">
        <f>IFERROR(IF(X320="",0,X320),"0")</f>
        <v/>
      </c>
      <c r="Y321" s="771" t="n"/>
      <c r="Z321" s="771" t="n"/>
    </row>
    <row r="322">
      <c r="A322" s="360" t="n"/>
      <c r="B322" s="360" t="n"/>
      <c r="C322" s="360" t="n"/>
      <c r="D322" s="360" t="n"/>
      <c r="E322" s="360" t="n"/>
      <c r="F322" s="360" t="n"/>
      <c r="G322" s="360" t="n"/>
      <c r="H322" s="360" t="n"/>
      <c r="I322" s="360" t="n"/>
      <c r="J322" s="360" t="n"/>
      <c r="K322" s="360" t="n"/>
      <c r="L322" s="360" t="n"/>
      <c r="M322" s="768" t="n"/>
      <c r="N322" s="769" t="inlineStr">
        <is>
          <t>Итого</t>
        </is>
      </c>
      <c r="O322" s="739" t="n"/>
      <c r="P322" s="739" t="n"/>
      <c r="Q322" s="739" t="n"/>
      <c r="R322" s="739" t="n"/>
      <c r="S322" s="739" t="n"/>
      <c r="T322" s="740" t="n"/>
      <c r="U322" s="43" t="inlineStr">
        <is>
          <t>кг</t>
        </is>
      </c>
      <c r="V322" s="770">
        <f>IFERROR(SUM(V320:V320),"0")</f>
        <v/>
      </c>
      <c r="W322" s="770">
        <f>IFERROR(SUM(W320:W320),"0")</f>
        <v/>
      </c>
      <c r="X322" s="43" t="n"/>
      <c r="Y322" s="771" t="n"/>
      <c r="Z322" s="771" t="n"/>
    </row>
    <row r="323" ht="27.75" customHeight="1">
      <c r="A323" s="391" t="inlineStr">
        <is>
          <t>Колбасный стандарт</t>
        </is>
      </c>
      <c r="B323" s="762" t="n"/>
      <c r="C323" s="762" t="n"/>
      <c r="D323" s="762" t="n"/>
      <c r="E323" s="762" t="n"/>
      <c r="F323" s="762" t="n"/>
      <c r="G323" s="762" t="n"/>
      <c r="H323" s="762" t="n"/>
      <c r="I323" s="762" t="n"/>
      <c r="J323" s="762" t="n"/>
      <c r="K323" s="762" t="n"/>
      <c r="L323" s="762" t="n"/>
      <c r="M323" s="762" t="n"/>
      <c r="N323" s="762" t="n"/>
      <c r="O323" s="762" t="n"/>
      <c r="P323" s="762" t="n"/>
      <c r="Q323" s="762" t="n"/>
      <c r="R323" s="762" t="n"/>
      <c r="S323" s="762" t="n"/>
      <c r="T323" s="762" t="n"/>
      <c r="U323" s="762" t="n"/>
      <c r="V323" s="762" t="n"/>
      <c r="W323" s="762" t="n"/>
      <c r="X323" s="762" t="n"/>
      <c r="Y323" s="55" t="n"/>
      <c r="Z323" s="55" t="n"/>
    </row>
    <row r="324" ht="16.5" customHeight="1">
      <c r="A324" s="392" t="inlineStr">
        <is>
          <t>Выгодная цена</t>
        </is>
      </c>
      <c r="B324" s="360" t="n"/>
      <c r="C324" s="360" t="n"/>
      <c r="D324" s="360" t="n"/>
      <c r="E324" s="360" t="n"/>
      <c r="F324" s="360" t="n"/>
      <c r="G324" s="360" t="n"/>
      <c r="H324" s="360" t="n"/>
      <c r="I324" s="360" t="n"/>
      <c r="J324" s="360" t="n"/>
      <c r="K324" s="360" t="n"/>
      <c r="L324" s="360" t="n"/>
      <c r="M324" s="360" t="n"/>
      <c r="N324" s="360" t="n"/>
      <c r="O324" s="360" t="n"/>
      <c r="P324" s="360" t="n"/>
      <c r="Q324" s="360" t="n"/>
      <c r="R324" s="360" t="n"/>
      <c r="S324" s="360" t="n"/>
      <c r="T324" s="360" t="n"/>
      <c r="U324" s="360" t="n"/>
      <c r="V324" s="360" t="n"/>
      <c r="W324" s="360" t="n"/>
      <c r="X324" s="360" t="n"/>
      <c r="Y324" s="392" t="n"/>
      <c r="Z324" s="392" t="n"/>
    </row>
    <row r="325" ht="14.25" customHeight="1">
      <c r="A325" s="377" t="inlineStr">
        <is>
          <t>Сосиски</t>
        </is>
      </c>
      <c r="B325" s="360" t="n"/>
      <c r="C325" s="360" t="n"/>
      <c r="D325" s="360" t="n"/>
      <c r="E325" s="360" t="n"/>
      <c r="F325" s="360" t="n"/>
      <c r="G325" s="360" t="n"/>
      <c r="H325" s="360" t="n"/>
      <c r="I325" s="360" t="n"/>
      <c r="J325" s="360" t="n"/>
      <c r="K325" s="360" t="n"/>
      <c r="L325" s="360" t="n"/>
      <c r="M325" s="360" t="n"/>
      <c r="N325" s="360" t="n"/>
      <c r="O325" s="360" t="n"/>
      <c r="P325" s="360" t="n"/>
      <c r="Q325" s="360" t="n"/>
      <c r="R325" s="360" t="n"/>
      <c r="S325" s="360" t="n"/>
      <c r="T325" s="360" t="n"/>
      <c r="U325" s="360" t="n"/>
      <c r="V325" s="360" t="n"/>
      <c r="W325" s="360" t="n"/>
      <c r="X325" s="360" t="n"/>
      <c r="Y325" s="377" t="n"/>
      <c r="Z325" s="377" t="n"/>
    </row>
    <row r="326" ht="27" customHeight="1">
      <c r="A326" s="64" t="inlineStr">
        <is>
          <t>SU000255</t>
        </is>
      </c>
      <c r="B326" s="64" t="inlineStr">
        <is>
          <t>P002447</t>
        </is>
      </c>
      <c r="C326" s="37" t="n">
        <v>4301051292</v>
      </c>
      <c r="D326" s="363" t="n">
        <v>4607091383928</v>
      </c>
      <c r="E326" s="731" t="n"/>
      <c r="F326" s="763" t="n">
        <v>1.3</v>
      </c>
      <c r="G326" s="38" t="n">
        <v>6</v>
      </c>
      <c r="H326" s="763" t="n">
        <v>7.8</v>
      </c>
      <c r="I326" s="763" t="n">
        <v>8.369999999999999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951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26" s="765" t="n"/>
      <c r="P326" s="765" t="n"/>
      <c r="Q326" s="765" t="n"/>
      <c r="R326" s="731" t="n"/>
      <c r="S326" s="40" t="inlineStr"/>
      <c r="T326" s="40" t="inlineStr"/>
      <c r="U326" s="41" t="inlineStr">
        <is>
          <t>кг</t>
        </is>
      </c>
      <c r="V326" s="766" t="n">
        <v>0</v>
      </c>
      <c r="W326" s="76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>
      <c r="A327" s="372" t="n"/>
      <c r="B327" s="360" t="n"/>
      <c r="C327" s="360" t="n"/>
      <c r="D327" s="360" t="n"/>
      <c r="E327" s="360" t="n"/>
      <c r="F327" s="360" t="n"/>
      <c r="G327" s="360" t="n"/>
      <c r="H327" s="360" t="n"/>
      <c r="I327" s="360" t="n"/>
      <c r="J327" s="360" t="n"/>
      <c r="K327" s="360" t="n"/>
      <c r="L327" s="360" t="n"/>
      <c r="M327" s="768" t="n"/>
      <c r="N327" s="769" t="inlineStr">
        <is>
          <t>Итого</t>
        </is>
      </c>
      <c r="O327" s="739" t="n"/>
      <c r="P327" s="739" t="n"/>
      <c r="Q327" s="739" t="n"/>
      <c r="R327" s="739" t="n"/>
      <c r="S327" s="739" t="n"/>
      <c r="T327" s="740" t="n"/>
      <c r="U327" s="43" t="inlineStr">
        <is>
          <t>кор</t>
        </is>
      </c>
      <c r="V327" s="770">
        <f>IFERROR(V326/H326,"0")</f>
        <v/>
      </c>
      <c r="W327" s="770">
        <f>IFERROR(W326/H326,"0")</f>
        <v/>
      </c>
      <c r="X327" s="770">
        <f>IFERROR(IF(X326="",0,X326),"0")</f>
        <v/>
      </c>
      <c r="Y327" s="771" t="n"/>
      <c r="Z327" s="771" t="n"/>
    </row>
    <row r="328">
      <c r="A328" s="360" t="n"/>
      <c r="B328" s="360" t="n"/>
      <c r="C328" s="360" t="n"/>
      <c r="D328" s="360" t="n"/>
      <c r="E328" s="360" t="n"/>
      <c r="F328" s="360" t="n"/>
      <c r="G328" s="360" t="n"/>
      <c r="H328" s="360" t="n"/>
      <c r="I328" s="360" t="n"/>
      <c r="J328" s="360" t="n"/>
      <c r="K328" s="360" t="n"/>
      <c r="L328" s="360" t="n"/>
      <c r="M328" s="768" t="n"/>
      <c r="N328" s="769" t="inlineStr">
        <is>
          <t>Итого</t>
        </is>
      </c>
      <c r="O328" s="739" t="n"/>
      <c r="P328" s="739" t="n"/>
      <c r="Q328" s="739" t="n"/>
      <c r="R328" s="739" t="n"/>
      <c r="S328" s="739" t="n"/>
      <c r="T328" s="740" t="n"/>
      <c r="U328" s="43" t="inlineStr">
        <is>
          <t>кг</t>
        </is>
      </c>
      <c r="V328" s="770">
        <f>IFERROR(SUM(V326:V326),"0")</f>
        <v/>
      </c>
      <c r="W328" s="770">
        <f>IFERROR(SUM(W326:W326),"0")</f>
        <v/>
      </c>
      <c r="X328" s="43" t="n"/>
      <c r="Y328" s="771" t="n"/>
      <c r="Z328" s="771" t="n"/>
    </row>
    <row r="329" ht="27.75" customHeight="1">
      <c r="A329" s="391" t="inlineStr">
        <is>
          <t>Особый рецепт</t>
        </is>
      </c>
      <c r="B329" s="762" t="n"/>
      <c r="C329" s="762" t="n"/>
      <c r="D329" s="762" t="n"/>
      <c r="E329" s="762" t="n"/>
      <c r="F329" s="762" t="n"/>
      <c r="G329" s="762" t="n"/>
      <c r="H329" s="762" t="n"/>
      <c r="I329" s="762" t="n"/>
      <c r="J329" s="762" t="n"/>
      <c r="K329" s="762" t="n"/>
      <c r="L329" s="762" t="n"/>
      <c r="M329" s="762" t="n"/>
      <c r="N329" s="762" t="n"/>
      <c r="O329" s="762" t="n"/>
      <c r="P329" s="762" t="n"/>
      <c r="Q329" s="762" t="n"/>
      <c r="R329" s="762" t="n"/>
      <c r="S329" s="762" t="n"/>
      <c r="T329" s="762" t="n"/>
      <c r="U329" s="762" t="n"/>
      <c r="V329" s="762" t="n"/>
      <c r="W329" s="762" t="n"/>
      <c r="X329" s="762" t="n"/>
      <c r="Y329" s="55" t="n"/>
      <c r="Z329" s="55" t="n"/>
    </row>
    <row r="330" ht="16.5" customHeight="1">
      <c r="A330" s="392" t="inlineStr">
        <is>
          <t>Особая</t>
        </is>
      </c>
      <c r="B330" s="360" t="n"/>
      <c r="C330" s="360" t="n"/>
      <c r="D330" s="360" t="n"/>
      <c r="E330" s="360" t="n"/>
      <c r="F330" s="360" t="n"/>
      <c r="G330" s="360" t="n"/>
      <c r="H330" s="360" t="n"/>
      <c r="I330" s="360" t="n"/>
      <c r="J330" s="360" t="n"/>
      <c r="K330" s="360" t="n"/>
      <c r="L330" s="360" t="n"/>
      <c r="M330" s="360" t="n"/>
      <c r="N330" s="360" t="n"/>
      <c r="O330" s="360" t="n"/>
      <c r="P330" s="360" t="n"/>
      <c r="Q330" s="360" t="n"/>
      <c r="R330" s="360" t="n"/>
      <c r="S330" s="360" t="n"/>
      <c r="T330" s="360" t="n"/>
      <c r="U330" s="360" t="n"/>
      <c r="V330" s="360" t="n"/>
      <c r="W330" s="360" t="n"/>
      <c r="X330" s="360" t="n"/>
      <c r="Y330" s="392" t="n"/>
      <c r="Z330" s="392" t="n"/>
    </row>
    <row r="331" ht="14.25" customHeight="1">
      <c r="A331" s="377" t="inlineStr">
        <is>
          <t>Вареные колбасы</t>
        </is>
      </c>
      <c r="B331" s="360" t="n"/>
      <c r="C331" s="360" t="n"/>
      <c r="D331" s="360" t="n"/>
      <c r="E331" s="360" t="n"/>
      <c r="F331" s="360" t="n"/>
      <c r="G331" s="360" t="n"/>
      <c r="H331" s="360" t="n"/>
      <c r="I331" s="360" t="n"/>
      <c r="J331" s="360" t="n"/>
      <c r="K331" s="360" t="n"/>
      <c r="L331" s="360" t="n"/>
      <c r="M331" s="360" t="n"/>
      <c r="N331" s="360" t="n"/>
      <c r="O331" s="360" t="n"/>
      <c r="P331" s="360" t="n"/>
      <c r="Q331" s="360" t="n"/>
      <c r="R331" s="360" t="n"/>
      <c r="S331" s="360" t="n"/>
      <c r="T331" s="360" t="n"/>
      <c r="U331" s="360" t="n"/>
      <c r="V331" s="360" t="n"/>
      <c r="W331" s="360" t="n"/>
      <c r="X331" s="360" t="n"/>
      <c r="Y331" s="377" t="n"/>
      <c r="Z331" s="377" t="n"/>
    </row>
    <row r="332" ht="27" customHeight="1">
      <c r="A332" s="64" t="inlineStr">
        <is>
          <t>SU000251</t>
        </is>
      </c>
      <c r="B332" s="64" t="inlineStr">
        <is>
          <t>P002581</t>
        </is>
      </c>
      <c r="C332" s="37" t="n">
        <v>4301011239</v>
      </c>
      <c r="D332" s="363" t="n">
        <v>4607091383997</v>
      </c>
      <c r="E332" s="731" t="n"/>
      <c r="F332" s="763" t="n">
        <v>2.5</v>
      </c>
      <c r="G332" s="38" t="n">
        <v>6</v>
      </c>
      <c r="H332" s="763" t="n">
        <v>15</v>
      </c>
      <c r="I332" s="763" t="n">
        <v>15.48</v>
      </c>
      <c r="J332" s="38" t="n">
        <v>48</v>
      </c>
      <c r="K332" s="38" t="inlineStr">
        <is>
          <t>8</t>
        </is>
      </c>
      <c r="L332" s="39" t="inlineStr">
        <is>
          <t>ВЗ</t>
        </is>
      </c>
      <c r="M332" s="38" t="n">
        <v>60</v>
      </c>
      <c r="N332" s="95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32" s="765" t="n"/>
      <c r="P332" s="765" t="n"/>
      <c r="Q332" s="765" t="n"/>
      <c r="R332" s="731" t="n"/>
      <c r="S332" s="40" t="inlineStr"/>
      <c r="T332" s="40" t="inlineStr"/>
      <c r="U332" s="41" t="inlineStr">
        <is>
          <t>кг</t>
        </is>
      </c>
      <c r="V332" s="766" t="n">
        <v>0</v>
      </c>
      <c r="W332" s="767">
        <f>IFERROR(IF(V332="",0,CEILING((V332/$H332),1)*$H332),"")</f>
        <v/>
      </c>
      <c r="X332" s="42">
        <f>IFERROR(IF(W332=0,"",ROUNDUP(W332/H332,0)*0.02039),"")</f>
        <v/>
      </c>
      <c r="Y332" s="69" t="inlineStr"/>
      <c r="Z332" s="70" t="inlineStr"/>
      <c r="AD332" s="71" t="n"/>
      <c r="BA332" s="254" t="inlineStr">
        <is>
          <t>КИ</t>
        </is>
      </c>
    </row>
    <row r="333" ht="27" customHeight="1">
      <c r="A333" s="64" t="inlineStr">
        <is>
          <t>SU000251</t>
        </is>
      </c>
      <c r="B333" s="64" t="inlineStr">
        <is>
          <t>P002584</t>
        </is>
      </c>
      <c r="C333" s="37" t="n">
        <v>4301011339</v>
      </c>
      <c r="D333" s="363" t="n">
        <v>4607091383997</v>
      </c>
      <c r="E333" s="731" t="n"/>
      <c r="F333" s="763" t="n">
        <v>2.5</v>
      </c>
      <c r="G333" s="38" t="n">
        <v>6</v>
      </c>
      <c r="H333" s="763" t="n">
        <v>15</v>
      </c>
      <c r="I333" s="763" t="n">
        <v>15.48</v>
      </c>
      <c r="J333" s="38" t="n">
        <v>48</v>
      </c>
      <c r="K333" s="38" t="inlineStr">
        <is>
          <t>8</t>
        </is>
      </c>
      <c r="L333" s="39" t="inlineStr">
        <is>
          <t>СК2</t>
        </is>
      </c>
      <c r="M333" s="38" t="n">
        <v>60</v>
      </c>
      <c r="N333" s="95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33" s="765" t="n"/>
      <c r="P333" s="765" t="n"/>
      <c r="Q333" s="765" t="n"/>
      <c r="R333" s="731" t="n"/>
      <c r="S333" s="40" t="inlineStr"/>
      <c r="T333" s="40" t="inlineStr"/>
      <c r="U333" s="41" t="inlineStr">
        <is>
          <t>кг</t>
        </is>
      </c>
      <c r="V333" s="766" t="n">
        <v>2960</v>
      </c>
      <c r="W333" s="767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5" t="inlineStr">
        <is>
          <t>КИ</t>
        </is>
      </c>
    </row>
    <row r="334" ht="27" customHeight="1">
      <c r="A334" s="64" t="inlineStr">
        <is>
          <t>SU001578</t>
        </is>
      </c>
      <c r="B334" s="64" t="inlineStr">
        <is>
          <t>P002582</t>
        </is>
      </c>
      <c r="C334" s="37" t="n">
        <v>4301011240</v>
      </c>
      <c r="D334" s="363" t="n">
        <v>4607091384130</v>
      </c>
      <c r="E334" s="731" t="n"/>
      <c r="F334" s="763" t="n">
        <v>2.5</v>
      </c>
      <c r="G334" s="38" t="n">
        <v>6</v>
      </c>
      <c r="H334" s="763" t="n">
        <v>15</v>
      </c>
      <c r="I334" s="763" t="n">
        <v>15.48</v>
      </c>
      <c r="J334" s="38" t="n">
        <v>48</v>
      </c>
      <c r="K334" s="38" t="inlineStr">
        <is>
          <t>8</t>
        </is>
      </c>
      <c r="L334" s="39" t="inlineStr">
        <is>
          <t>ВЗ</t>
        </is>
      </c>
      <c r="M334" s="38" t="n">
        <v>60</v>
      </c>
      <c r="N334" s="95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34" s="765" t="n"/>
      <c r="P334" s="765" t="n"/>
      <c r="Q334" s="765" t="n"/>
      <c r="R334" s="731" t="n"/>
      <c r="S334" s="40" t="inlineStr"/>
      <c r="T334" s="40" t="inlineStr"/>
      <c r="U334" s="41" t="inlineStr">
        <is>
          <t>кг</t>
        </is>
      </c>
      <c r="V334" s="766" t="n">
        <v>0</v>
      </c>
      <c r="W334" s="767">
        <f>IFERROR(IF(V334="",0,CEILING((V334/$H334),1)*$H334),"")</f>
        <v/>
      </c>
      <c r="X334" s="42">
        <f>IFERROR(IF(W334=0,"",ROUNDUP(W334/H334,0)*0.02039),"")</f>
        <v/>
      </c>
      <c r="Y334" s="69" t="inlineStr"/>
      <c r="Z334" s="70" t="inlineStr"/>
      <c r="AD334" s="71" t="n"/>
      <c r="BA334" s="256" t="inlineStr">
        <is>
          <t>КИ</t>
        </is>
      </c>
    </row>
    <row r="335" ht="27" customHeight="1">
      <c r="A335" s="64" t="inlineStr">
        <is>
          <t>SU001578</t>
        </is>
      </c>
      <c r="B335" s="64" t="inlineStr">
        <is>
          <t>P002562</t>
        </is>
      </c>
      <c r="C335" s="37" t="n">
        <v>4301011326</v>
      </c>
      <c r="D335" s="363" t="n">
        <v>4607091384130</v>
      </c>
      <c r="E335" s="731" t="n"/>
      <c r="F335" s="763" t="n">
        <v>2.5</v>
      </c>
      <c r="G335" s="38" t="n">
        <v>6</v>
      </c>
      <c r="H335" s="763" t="n">
        <v>15</v>
      </c>
      <c r="I335" s="763" t="n">
        <v>15.48</v>
      </c>
      <c r="J335" s="38" t="n">
        <v>48</v>
      </c>
      <c r="K335" s="38" t="inlineStr">
        <is>
          <t>8</t>
        </is>
      </c>
      <c r="L335" s="39" t="inlineStr">
        <is>
          <t>СК2</t>
        </is>
      </c>
      <c r="M335" s="38" t="n">
        <v>60</v>
      </c>
      <c r="N335" s="95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35" s="765" t="n"/>
      <c r="P335" s="765" t="n"/>
      <c r="Q335" s="765" t="n"/>
      <c r="R335" s="731" t="n"/>
      <c r="S335" s="40" t="inlineStr"/>
      <c r="T335" s="40" t="inlineStr"/>
      <c r="U335" s="41" t="inlineStr">
        <is>
          <t>кг</t>
        </is>
      </c>
      <c r="V335" s="766" t="n">
        <v>1470</v>
      </c>
      <c r="W335" s="767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7" t="inlineStr">
        <is>
          <t>КИ</t>
        </is>
      </c>
    </row>
    <row r="336" ht="27" customHeight="1">
      <c r="A336" s="64" t="inlineStr">
        <is>
          <t>SU000102</t>
        </is>
      </c>
      <c r="B336" s="64" t="inlineStr">
        <is>
          <t>P002580</t>
        </is>
      </c>
      <c r="C336" s="37" t="n">
        <v>4301011238</v>
      </c>
      <c r="D336" s="363" t="n">
        <v>4607091384147</v>
      </c>
      <c r="E336" s="731" t="n"/>
      <c r="F336" s="763" t="n">
        <v>2.5</v>
      </c>
      <c r="G336" s="38" t="n">
        <v>6</v>
      </c>
      <c r="H336" s="763" t="n">
        <v>15</v>
      </c>
      <c r="I336" s="763" t="n">
        <v>15.48</v>
      </c>
      <c r="J336" s="38" t="n">
        <v>48</v>
      </c>
      <c r="K336" s="38" t="inlineStr">
        <is>
          <t>8</t>
        </is>
      </c>
      <c r="L336" s="39" t="inlineStr">
        <is>
          <t>ВЗ</t>
        </is>
      </c>
      <c r="M336" s="38" t="n">
        <v>60</v>
      </c>
      <c r="N336" s="956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6" s="765" t="n"/>
      <c r="P336" s="765" t="n"/>
      <c r="Q336" s="765" t="n"/>
      <c r="R336" s="731" t="n"/>
      <c r="S336" s="40" t="inlineStr"/>
      <c r="T336" s="40" t="inlineStr"/>
      <c r="U336" s="41" t="inlineStr">
        <is>
          <t>кг</t>
        </is>
      </c>
      <c r="V336" s="766" t="n">
        <v>0</v>
      </c>
      <c r="W336" s="767">
        <f>IFERROR(IF(V336="",0,CEILING((V336/$H336),1)*$H336),"")</f>
        <v/>
      </c>
      <c r="X336" s="42">
        <f>IFERROR(IF(W336=0,"",ROUNDUP(W336/H336,0)*0.02039),"")</f>
        <v/>
      </c>
      <c r="Y336" s="69" t="inlineStr"/>
      <c r="Z336" s="70" t="inlineStr"/>
      <c r="AD336" s="71" t="n"/>
      <c r="BA336" s="258" t="inlineStr">
        <is>
          <t>КИ</t>
        </is>
      </c>
    </row>
    <row r="337" ht="27" customHeight="1">
      <c r="A337" s="64" t="inlineStr">
        <is>
          <t>SU000102</t>
        </is>
      </c>
      <c r="B337" s="64" t="inlineStr">
        <is>
          <t>P002564</t>
        </is>
      </c>
      <c r="C337" s="37" t="n">
        <v>4301011330</v>
      </c>
      <c r="D337" s="363" t="n">
        <v>4607091384147</v>
      </c>
      <c r="E337" s="731" t="n"/>
      <c r="F337" s="763" t="n">
        <v>2.5</v>
      </c>
      <c r="G337" s="38" t="n">
        <v>6</v>
      </c>
      <c r="H337" s="763" t="n">
        <v>15</v>
      </c>
      <c r="I337" s="763" t="n">
        <v>15.48</v>
      </c>
      <c r="J337" s="38" t="n">
        <v>48</v>
      </c>
      <c r="K337" s="38" t="inlineStr">
        <is>
          <t>8</t>
        </is>
      </c>
      <c r="L337" s="39" t="inlineStr">
        <is>
          <t>СК2</t>
        </is>
      </c>
      <c r="M337" s="38" t="n">
        <v>60</v>
      </c>
      <c r="N337" s="95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7" s="765" t="n"/>
      <c r="P337" s="765" t="n"/>
      <c r="Q337" s="765" t="n"/>
      <c r="R337" s="731" t="n"/>
      <c r="S337" s="40" t="inlineStr"/>
      <c r="T337" s="40" t="inlineStr"/>
      <c r="U337" s="41" t="inlineStr">
        <is>
          <t>кг</t>
        </is>
      </c>
      <c r="V337" s="766" t="n">
        <v>1310</v>
      </c>
      <c r="W337" s="76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9" t="inlineStr">
        <is>
          <t>КИ</t>
        </is>
      </c>
    </row>
    <row r="338" ht="27" customHeight="1">
      <c r="A338" s="64" t="inlineStr">
        <is>
          <t>SU001989</t>
        </is>
      </c>
      <c r="B338" s="64" t="inlineStr">
        <is>
          <t>P002560</t>
        </is>
      </c>
      <c r="C338" s="37" t="n">
        <v>4301011327</v>
      </c>
      <c r="D338" s="363" t="n">
        <v>4607091384154</v>
      </c>
      <c r="E338" s="731" t="n"/>
      <c r="F338" s="763" t="n">
        <v>0.5</v>
      </c>
      <c r="G338" s="38" t="n">
        <v>10</v>
      </c>
      <c r="H338" s="763" t="n">
        <v>5</v>
      </c>
      <c r="I338" s="763" t="n">
        <v>5.21</v>
      </c>
      <c r="J338" s="38" t="n">
        <v>120</v>
      </c>
      <c r="K338" s="38" t="inlineStr">
        <is>
          <t>12</t>
        </is>
      </c>
      <c r="L338" s="39" t="inlineStr">
        <is>
          <t>СК2</t>
        </is>
      </c>
      <c r="M338" s="38" t="n">
        <v>60</v>
      </c>
      <c r="N338" s="958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8" s="765" t="n"/>
      <c r="P338" s="765" t="n"/>
      <c r="Q338" s="765" t="n"/>
      <c r="R338" s="731" t="n"/>
      <c r="S338" s="40" t="inlineStr"/>
      <c r="T338" s="40" t="inlineStr"/>
      <c r="U338" s="41" t="inlineStr">
        <is>
          <t>кг</t>
        </is>
      </c>
      <c r="V338" s="766" t="n">
        <v>36</v>
      </c>
      <c r="W338" s="767">
        <f>IFERROR(IF(V338="",0,CEILING((V338/$H338),1)*$H338),"")</f>
        <v/>
      </c>
      <c r="X338" s="42">
        <f>IFERROR(IF(W338=0,"",ROUNDUP(W338/H338,0)*0.00937),"")</f>
        <v/>
      </c>
      <c r="Y338" s="69" t="inlineStr"/>
      <c r="Z338" s="70" t="inlineStr"/>
      <c r="AD338" s="71" t="n"/>
      <c r="BA338" s="260" t="inlineStr">
        <is>
          <t>КИ</t>
        </is>
      </c>
    </row>
    <row r="339" ht="27" customHeight="1">
      <c r="A339" s="64" t="inlineStr">
        <is>
          <t>SU000256</t>
        </is>
      </c>
      <c r="B339" s="64" t="inlineStr">
        <is>
          <t>P002565</t>
        </is>
      </c>
      <c r="C339" s="37" t="n">
        <v>4301011332</v>
      </c>
      <c r="D339" s="363" t="n">
        <v>4607091384161</v>
      </c>
      <c r="E339" s="731" t="n"/>
      <c r="F339" s="763" t="n">
        <v>0.5</v>
      </c>
      <c r="G339" s="38" t="n">
        <v>10</v>
      </c>
      <c r="H339" s="763" t="n">
        <v>5</v>
      </c>
      <c r="I339" s="763" t="n">
        <v>5.21</v>
      </c>
      <c r="J339" s="38" t="n">
        <v>120</v>
      </c>
      <c r="K339" s="38" t="inlineStr">
        <is>
          <t>12</t>
        </is>
      </c>
      <c r="L339" s="39" t="inlineStr">
        <is>
          <t>СК2</t>
        </is>
      </c>
      <c r="M339" s="38" t="n">
        <v>60</v>
      </c>
      <c r="N339" s="959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9" s="765" t="n"/>
      <c r="P339" s="765" t="n"/>
      <c r="Q339" s="765" t="n"/>
      <c r="R339" s="731" t="n"/>
      <c r="S339" s="40" t="inlineStr"/>
      <c r="T339" s="40" t="inlineStr"/>
      <c r="U339" s="41" t="inlineStr">
        <is>
          <t>кг</t>
        </is>
      </c>
      <c r="V339" s="766" t="n">
        <v>6</v>
      </c>
      <c r="W339" s="767">
        <f>IFERROR(IF(V339="",0,CEILING((V339/$H339),1)*$H339),"")</f>
        <v/>
      </c>
      <c r="X339" s="42">
        <f>IFERROR(IF(W339=0,"",ROUNDUP(W339/H339,0)*0.00937),"")</f>
        <v/>
      </c>
      <c r="Y339" s="69" t="inlineStr"/>
      <c r="Z339" s="70" t="inlineStr"/>
      <c r="AD339" s="71" t="n"/>
      <c r="BA339" s="261" t="inlineStr">
        <is>
          <t>КИ</t>
        </is>
      </c>
    </row>
    <row r="340">
      <c r="A340" s="372" t="n"/>
      <c r="B340" s="360" t="n"/>
      <c r="C340" s="360" t="n"/>
      <c r="D340" s="360" t="n"/>
      <c r="E340" s="360" t="n"/>
      <c r="F340" s="360" t="n"/>
      <c r="G340" s="360" t="n"/>
      <c r="H340" s="360" t="n"/>
      <c r="I340" s="360" t="n"/>
      <c r="J340" s="360" t="n"/>
      <c r="K340" s="360" t="n"/>
      <c r="L340" s="360" t="n"/>
      <c r="M340" s="768" t="n"/>
      <c r="N340" s="769" t="inlineStr">
        <is>
          <t>Итого</t>
        </is>
      </c>
      <c r="O340" s="739" t="n"/>
      <c r="P340" s="739" t="n"/>
      <c r="Q340" s="739" t="n"/>
      <c r="R340" s="739" t="n"/>
      <c r="S340" s="739" t="n"/>
      <c r="T340" s="740" t="n"/>
      <c r="U340" s="43" t="inlineStr">
        <is>
          <t>кор</t>
        </is>
      </c>
      <c r="V340" s="770">
        <f>IFERROR(V332/H332,"0")+IFERROR(V333/H333,"0")+IFERROR(V334/H334,"0")+IFERROR(V335/H335,"0")+IFERROR(V336/H336,"0")+IFERROR(V337/H337,"0")+IFERROR(V338/H338,"0")+IFERROR(V339/H339,"0")</f>
        <v/>
      </c>
      <c r="W340" s="770">
        <f>IFERROR(W332/H332,"0")+IFERROR(W333/H333,"0")+IFERROR(W334/H334,"0")+IFERROR(W335/H335,"0")+IFERROR(W336/H336,"0")+IFERROR(W337/H337,"0")+IFERROR(W338/H338,"0")+IFERROR(W339/H339,"0")</f>
        <v/>
      </c>
      <c r="X340" s="770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/>
      </c>
      <c r="Y340" s="771" t="n"/>
      <c r="Z340" s="771" t="n"/>
    </row>
    <row r="341">
      <c r="A341" s="360" t="n"/>
      <c r="B341" s="360" t="n"/>
      <c r="C341" s="360" t="n"/>
      <c r="D341" s="360" t="n"/>
      <c r="E341" s="360" t="n"/>
      <c r="F341" s="360" t="n"/>
      <c r="G341" s="360" t="n"/>
      <c r="H341" s="360" t="n"/>
      <c r="I341" s="360" t="n"/>
      <c r="J341" s="360" t="n"/>
      <c r="K341" s="360" t="n"/>
      <c r="L341" s="360" t="n"/>
      <c r="M341" s="768" t="n"/>
      <c r="N341" s="769" t="inlineStr">
        <is>
          <t>Итого</t>
        </is>
      </c>
      <c r="O341" s="739" t="n"/>
      <c r="P341" s="739" t="n"/>
      <c r="Q341" s="739" t="n"/>
      <c r="R341" s="739" t="n"/>
      <c r="S341" s="739" t="n"/>
      <c r="T341" s="740" t="n"/>
      <c r="U341" s="43" t="inlineStr">
        <is>
          <t>кг</t>
        </is>
      </c>
      <c r="V341" s="770">
        <f>IFERROR(SUM(V332:V339),"0")</f>
        <v/>
      </c>
      <c r="W341" s="770">
        <f>IFERROR(SUM(W332:W339),"0")</f>
        <v/>
      </c>
      <c r="X341" s="43" t="n"/>
      <c r="Y341" s="771" t="n"/>
      <c r="Z341" s="771" t="n"/>
    </row>
    <row r="342" ht="14.25" customHeight="1">
      <c r="A342" s="377" t="inlineStr">
        <is>
          <t>Ветчины</t>
        </is>
      </c>
      <c r="B342" s="360" t="n"/>
      <c r="C342" s="360" t="n"/>
      <c r="D342" s="360" t="n"/>
      <c r="E342" s="360" t="n"/>
      <c r="F342" s="360" t="n"/>
      <c r="G342" s="360" t="n"/>
      <c r="H342" s="360" t="n"/>
      <c r="I342" s="360" t="n"/>
      <c r="J342" s="360" t="n"/>
      <c r="K342" s="360" t="n"/>
      <c r="L342" s="360" t="n"/>
      <c r="M342" s="360" t="n"/>
      <c r="N342" s="360" t="n"/>
      <c r="O342" s="360" t="n"/>
      <c r="P342" s="360" t="n"/>
      <c r="Q342" s="360" t="n"/>
      <c r="R342" s="360" t="n"/>
      <c r="S342" s="360" t="n"/>
      <c r="T342" s="360" t="n"/>
      <c r="U342" s="360" t="n"/>
      <c r="V342" s="360" t="n"/>
      <c r="W342" s="360" t="n"/>
      <c r="X342" s="360" t="n"/>
      <c r="Y342" s="377" t="n"/>
      <c r="Z342" s="377" t="n"/>
    </row>
    <row r="343" ht="27" customHeight="1">
      <c r="A343" s="64" t="inlineStr">
        <is>
          <t>SU000126</t>
        </is>
      </c>
      <c r="B343" s="64" t="inlineStr">
        <is>
          <t>P002555</t>
        </is>
      </c>
      <c r="C343" s="37" t="n">
        <v>4301020178</v>
      </c>
      <c r="D343" s="363" t="n">
        <v>4607091383980</v>
      </c>
      <c r="E343" s="731" t="n"/>
      <c r="F343" s="763" t="n">
        <v>2.5</v>
      </c>
      <c r="G343" s="38" t="n">
        <v>6</v>
      </c>
      <c r="H343" s="763" t="n">
        <v>15</v>
      </c>
      <c r="I343" s="763" t="n">
        <v>15.48</v>
      </c>
      <c r="J343" s="38" t="n">
        <v>48</v>
      </c>
      <c r="K343" s="38" t="inlineStr">
        <is>
          <t>8</t>
        </is>
      </c>
      <c r="L343" s="39" t="inlineStr">
        <is>
          <t>СК1</t>
        </is>
      </c>
      <c r="M343" s="38" t="n">
        <v>50</v>
      </c>
      <c r="N343" s="960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43" s="765" t="n"/>
      <c r="P343" s="765" t="n"/>
      <c r="Q343" s="765" t="n"/>
      <c r="R343" s="731" t="n"/>
      <c r="S343" s="40" t="inlineStr"/>
      <c r="T343" s="40" t="inlineStr"/>
      <c r="U343" s="41" t="inlineStr">
        <is>
          <t>кг</t>
        </is>
      </c>
      <c r="V343" s="766" t="n">
        <v>2520</v>
      </c>
      <c r="W343" s="767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2" t="inlineStr">
        <is>
          <t>КИ</t>
        </is>
      </c>
    </row>
    <row r="344" ht="16.5" customHeight="1">
      <c r="A344" s="64" t="inlineStr">
        <is>
          <t>SU003121</t>
        </is>
      </c>
      <c r="B344" s="64" t="inlineStr">
        <is>
          <t>P003715</t>
        </is>
      </c>
      <c r="C344" s="37" t="n">
        <v>4301020270</v>
      </c>
      <c r="D344" s="363" t="n">
        <v>4680115883314</v>
      </c>
      <c r="E344" s="731" t="n"/>
      <c r="F344" s="763" t="n">
        <v>1.35</v>
      </c>
      <c r="G344" s="38" t="n">
        <v>8</v>
      </c>
      <c r="H344" s="763" t="n">
        <v>10.8</v>
      </c>
      <c r="I344" s="763" t="n">
        <v>11.28</v>
      </c>
      <c r="J344" s="38" t="n">
        <v>56</v>
      </c>
      <c r="K344" s="38" t="inlineStr">
        <is>
          <t>8</t>
        </is>
      </c>
      <c r="L344" s="39" t="inlineStr">
        <is>
          <t>СК3</t>
        </is>
      </c>
      <c r="M344" s="38" t="n">
        <v>50</v>
      </c>
      <c r="N344" s="961">
        <f>HYPERLINK("https://abi.ru/products/Охлажденные/Особый рецепт/Особая/Ветчины/P003715/","Ветчины «Славница» Весовой п/а ТМ «Особый рецепт»")</f>
        <v/>
      </c>
      <c r="O344" s="765" t="n"/>
      <c r="P344" s="765" t="n"/>
      <c r="Q344" s="765" t="n"/>
      <c r="R344" s="731" t="n"/>
      <c r="S344" s="40" t="inlineStr"/>
      <c r="T344" s="40" t="inlineStr"/>
      <c r="U344" s="41" t="inlineStr">
        <is>
          <t>кг</t>
        </is>
      </c>
      <c r="V344" s="766" t="n">
        <v>0</v>
      </c>
      <c r="W344" s="767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3" t="inlineStr">
        <is>
          <t>КИ</t>
        </is>
      </c>
    </row>
    <row r="345" ht="27" customHeight="1">
      <c r="A345" s="64" t="inlineStr">
        <is>
          <t>SU002027</t>
        </is>
      </c>
      <c r="B345" s="64" t="inlineStr">
        <is>
          <t>P002556</t>
        </is>
      </c>
      <c r="C345" s="37" t="n">
        <v>4301020179</v>
      </c>
      <c r="D345" s="363" t="n">
        <v>4607091384178</v>
      </c>
      <c r="E345" s="731" t="n"/>
      <c r="F345" s="763" t="n">
        <v>0.4</v>
      </c>
      <c r="G345" s="38" t="n">
        <v>10</v>
      </c>
      <c r="H345" s="763" t="n">
        <v>4</v>
      </c>
      <c r="I345" s="763" t="n">
        <v>4.24</v>
      </c>
      <c r="J345" s="38" t="n">
        <v>120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96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45" s="765" t="n"/>
      <c r="P345" s="765" t="n"/>
      <c r="Q345" s="765" t="n"/>
      <c r="R345" s="731" t="n"/>
      <c r="S345" s="40" t="inlineStr"/>
      <c r="T345" s="40" t="inlineStr"/>
      <c r="U345" s="41" t="inlineStr">
        <is>
          <t>кг</t>
        </is>
      </c>
      <c r="V345" s="766" t="n">
        <v>0</v>
      </c>
      <c r="W345" s="767">
        <f>IFERROR(IF(V345="",0,CEILING((V345/$H345),1)*$H345),"")</f>
        <v/>
      </c>
      <c r="X345" s="42">
        <f>IFERROR(IF(W345=0,"",ROUNDUP(W345/H345,0)*0.00937),"")</f>
        <v/>
      </c>
      <c r="Y345" s="69" t="inlineStr"/>
      <c r="Z345" s="70" t="inlineStr"/>
      <c r="AD345" s="71" t="n"/>
      <c r="BA345" s="264" t="inlineStr">
        <is>
          <t>КИ</t>
        </is>
      </c>
    </row>
    <row r="346">
      <c r="A346" s="372" t="n"/>
      <c r="B346" s="360" t="n"/>
      <c r="C346" s="360" t="n"/>
      <c r="D346" s="360" t="n"/>
      <c r="E346" s="360" t="n"/>
      <c r="F346" s="360" t="n"/>
      <c r="G346" s="360" t="n"/>
      <c r="H346" s="360" t="n"/>
      <c r="I346" s="360" t="n"/>
      <c r="J346" s="360" t="n"/>
      <c r="K346" s="360" t="n"/>
      <c r="L346" s="360" t="n"/>
      <c r="M346" s="768" t="n"/>
      <c r="N346" s="769" t="inlineStr">
        <is>
          <t>Итого</t>
        </is>
      </c>
      <c r="O346" s="739" t="n"/>
      <c r="P346" s="739" t="n"/>
      <c r="Q346" s="739" t="n"/>
      <c r="R346" s="739" t="n"/>
      <c r="S346" s="739" t="n"/>
      <c r="T346" s="740" t="n"/>
      <c r="U346" s="43" t="inlineStr">
        <is>
          <t>кор</t>
        </is>
      </c>
      <c r="V346" s="770">
        <f>IFERROR(V343/H343,"0")+IFERROR(V344/H344,"0")+IFERROR(V345/H345,"0")</f>
        <v/>
      </c>
      <c r="W346" s="770">
        <f>IFERROR(W343/H343,"0")+IFERROR(W344/H344,"0")+IFERROR(W345/H345,"0")</f>
        <v/>
      </c>
      <c r="X346" s="770">
        <f>IFERROR(IF(X343="",0,X343),"0")+IFERROR(IF(X344="",0,X344),"0")+IFERROR(IF(X345="",0,X345),"0")</f>
        <v/>
      </c>
      <c r="Y346" s="771" t="n"/>
      <c r="Z346" s="771" t="n"/>
    </row>
    <row r="347">
      <c r="A347" s="360" t="n"/>
      <c r="B347" s="360" t="n"/>
      <c r="C347" s="360" t="n"/>
      <c r="D347" s="360" t="n"/>
      <c r="E347" s="360" t="n"/>
      <c r="F347" s="360" t="n"/>
      <c r="G347" s="360" t="n"/>
      <c r="H347" s="360" t="n"/>
      <c r="I347" s="360" t="n"/>
      <c r="J347" s="360" t="n"/>
      <c r="K347" s="360" t="n"/>
      <c r="L347" s="360" t="n"/>
      <c r="M347" s="768" t="n"/>
      <c r="N347" s="769" t="inlineStr">
        <is>
          <t>Итого</t>
        </is>
      </c>
      <c r="O347" s="739" t="n"/>
      <c r="P347" s="739" t="n"/>
      <c r="Q347" s="739" t="n"/>
      <c r="R347" s="739" t="n"/>
      <c r="S347" s="739" t="n"/>
      <c r="T347" s="740" t="n"/>
      <c r="U347" s="43" t="inlineStr">
        <is>
          <t>кг</t>
        </is>
      </c>
      <c r="V347" s="770">
        <f>IFERROR(SUM(V343:V345),"0")</f>
        <v/>
      </c>
      <c r="W347" s="770">
        <f>IFERROR(SUM(W343:W345),"0")</f>
        <v/>
      </c>
      <c r="X347" s="43" t="n"/>
      <c r="Y347" s="771" t="n"/>
      <c r="Z347" s="771" t="n"/>
    </row>
    <row r="348" ht="14.25" customHeight="1">
      <c r="A348" s="377" t="inlineStr">
        <is>
          <t>Сосиски</t>
        </is>
      </c>
      <c r="B348" s="360" t="n"/>
      <c r="C348" s="360" t="n"/>
      <c r="D348" s="360" t="n"/>
      <c r="E348" s="360" t="n"/>
      <c r="F348" s="360" t="n"/>
      <c r="G348" s="360" t="n"/>
      <c r="H348" s="360" t="n"/>
      <c r="I348" s="360" t="n"/>
      <c r="J348" s="360" t="n"/>
      <c r="K348" s="360" t="n"/>
      <c r="L348" s="360" t="n"/>
      <c r="M348" s="360" t="n"/>
      <c r="N348" s="360" t="n"/>
      <c r="O348" s="360" t="n"/>
      <c r="P348" s="360" t="n"/>
      <c r="Q348" s="360" t="n"/>
      <c r="R348" s="360" t="n"/>
      <c r="S348" s="360" t="n"/>
      <c r="T348" s="360" t="n"/>
      <c r="U348" s="360" t="n"/>
      <c r="V348" s="360" t="n"/>
      <c r="W348" s="360" t="n"/>
      <c r="X348" s="360" t="n"/>
      <c r="Y348" s="377" t="n"/>
      <c r="Z348" s="377" t="n"/>
    </row>
    <row r="349" ht="27" customHeight="1">
      <c r="A349" s="64" t="inlineStr">
        <is>
          <t>SU003161</t>
        </is>
      </c>
      <c r="B349" s="64" t="inlineStr">
        <is>
          <t>P003767</t>
        </is>
      </c>
      <c r="C349" s="37" t="n">
        <v>4301051560</v>
      </c>
      <c r="D349" s="363" t="n">
        <v>4607091383928</v>
      </c>
      <c r="E349" s="731" t="n"/>
      <c r="F349" s="763" t="n">
        <v>1.3</v>
      </c>
      <c r="G349" s="38" t="n">
        <v>6</v>
      </c>
      <c r="H349" s="763" t="n">
        <v>7.8</v>
      </c>
      <c r="I349" s="763" t="n">
        <v>8.369999999999999</v>
      </c>
      <c r="J349" s="38" t="n">
        <v>56</v>
      </c>
      <c r="K349" s="38" t="inlineStr">
        <is>
          <t>8</t>
        </is>
      </c>
      <c r="L349" s="39" t="inlineStr">
        <is>
          <t>СК3</t>
        </is>
      </c>
      <c r="M349" s="38" t="n">
        <v>40</v>
      </c>
      <c r="N349" s="963" t="inlineStr">
        <is>
          <t>Сосиски «Датские» Весовые п/а мгс ТМ «Особый рецепт»</t>
        </is>
      </c>
      <c r="O349" s="765" t="n"/>
      <c r="P349" s="765" t="n"/>
      <c r="Q349" s="765" t="n"/>
      <c r="R349" s="731" t="n"/>
      <c r="S349" s="40" t="inlineStr"/>
      <c r="T349" s="40" t="inlineStr"/>
      <c r="U349" s="41" t="inlineStr">
        <is>
          <t>кг</t>
        </is>
      </c>
      <c r="V349" s="766" t="n">
        <v>0</v>
      </c>
      <c r="W349" s="767">
        <f>IFERROR(IF(V349="",0,CEILING((V349/$H349),1)*$H349),"")</f>
        <v/>
      </c>
      <c r="X349" s="42">
        <f>IFERROR(IF(W349=0,"",ROUNDUP(W349/H349,0)*0.02175),"")</f>
        <v/>
      </c>
      <c r="Y349" s="69" t="inlineStr"/>
      <c r="Z349" s="70" t="inlineStr"/>
      <c r="AD349" s="71" t="n"/>
      <c r="BA349" s="265" t="inlineStr">
        <is>
          <t>КИ</t>
        </is>
      </c>
    </row>
    <row r="350" ht="27" customHeight="1">
      <c r="A350" s="64" t="inlineStr">
        <is>
          <t>SU000246</t>
        </is>
      </c>
      <c r="B350" s="64" t="inlineStr">
        <is>
          <t>P002690</t>
        </is>
      </c>
      <c r="C350" s="37" t="n">
        <v>4301051298</v>
      </c>
      <c r="D350" s="363" t="n">
        <v>4607091384260</v>
      </c>
      <c r="E350" s="731" t="n"/>
      <c r="F350" s="763" t="n">
        <v>1.3</v>
      </c>
      <c r="G350" s="38" t="n">
        <v>6</v>
      </c>
      <c r="H350" s="763" t="n">
        <v>7.8</v>
      </c>
      <c r="I350" s="763" t="n">
        <v>8.364000000000001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35</v>
      </c>
      <c r="N350" s="96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50" s="765" t="n"/>
      <c r="P350" s="765" t="n"/>
      <c r="Q350" s="765" t="n"/>
      <c r="R350" s="731" t="n"/>
      <c r="S350" s="40" t="inlineStr"/>
      <c r="T350" s="40" t="inlineStr"/>
      <c r="U350" s="41" t="inlineStr">
        <is>
          <t>кг</t>
        </is>
      </c>
      <c r="V350" s="766" t="n">
        <v>79.5</v>
      </c>
      <c r="W350" s="767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6" t="inlineStr">
        <is>
          <t>КИ</t>
        </is>
      </c>
    </row>
    <row r="351">
      <c r="A351" s="372" t="n"/>
      <c r="B351" s="360" t="n"/>
      <c r="C351" s="360" t="n"/>
      <c r="D351" s="360" t="n"/>
      <c r="E351" s="360" t="n"/>
      <c r="F351" s="360" t="n"/>
      <c r="G351" s="360" t="n"/>
      <c r="H351" s="360" t="n"/>
      <c r="I351" s="360" t="n"/>
      <c r="J351" s="360" t="n"/>
      <c r="K351" s="360" t="n"/>
      <c r="L351" s="360" t="n"/>
      <c r="M351" s="768" t="n"/>
      <c r="N351" s="769" t="inlineStr">
        <is>
          <t>Итого</t>
        </is>
      </c>
      <c r="O351" s="739" t="n"/>
      <c r="P351" s="739" t="n"/>
      <c r="Q351" s="739" t="n"/>
      <c r="R351" s="739" t="n"/>
      <c r="S351" s="739" t="n"/>
      <c r="T351" s="740" t="n"/>
      <c r="U351" s="43" t="inlineStr">
        <is>
          <t>кор</t>
        </is>
      </c>
      <c r="V351" s="770">
        <f>IFERROR(V349/H349,"0")+IFERROR(V350/H350,"0")</f>
        <v/>
      </c>
      <c r="W351" s="770">
        <f>IFERROR(W349/H349,"0")+IFERROR(W350/H350,"0")</f>
        <v/>
      </c>
      <c r="X351" s="770">
        <f>IFERROR(IF(X349="",0,X349),"0")+IFERROR(IF(X350="",0,X350),"0")</f>
        <v/>
      </c>
      <c r="Y351" s="771" t="n"/>
      <c r="Z351" s="771" t="n"/>
    </row>
    <row r="352">
      <c r="A352" s="360" t="n"/>
      <c r="B352" s="360" t="n"/>
      <c r="C352" s="360" t="n"/>
      <c r="D352" s="360" t="n"/>
      <c r="E352" s="360" t="n"/>
      <c r="F352" s="360" t="n"/>
      <c r="G352" s="360" t="n"/>
      <c r="H352" s="360" t="n"/>
      <c r="I352" s="360" t="n"/>
      <c r="J352" s="360" t="n"/>
      <c r="K352" s="360" t="n"/>
      <c r="L352" s="360" t="n"/>
      <c r="M352" s="768" t="n"/>
      <c r="N352" s="769" t="inlineStr">
        <is>
          <t>Итого</t>
        </is>
      </c>
      <c r="O352" s="739" t="n"/>
      <c r="P352" s="739" t="n"/>
      <c r="Q352" s="739" t="n"/>
      <c r="R352" s="739" t="n"/>
      <c r="S352" s="739" t="n"/>
      <c r="T352" s="740" t="n"/>
      <c r="U352" s="43" t="inlineStr">
        <is>
          <t>кг</t>
        </is>
      </c>
      <c r="V352" s="770">
        <f>IFERROR(SUM(V349:V350),"0")</f>
        <v/>
      </c>
      <c r="W352" s="770">
        <f>IFERROR(SUM(W349:W350),"0")</f>
        <v/>
      </c>
      <c r="X352" s="43" t="n"/>
      <c r="Y352" s="771" t="n"/>
      <c r="Z352" s="771" t="n"/>
    </row>
    <row r="353" ht="14.25" customHeight="1">
      <c r="A353" s="377" t="inlineStr">
        <is>
          <t>Сардельки</t>
        </is>
      </c>
      <c r="B353" s="360" t="n"/>
      <c r="C353" s="360" t="n"/>
      <c r="D353" s="360" t="n"/>
      <c r="E353" s="360" t="n"/>
      <c r="F353" s="360" t="n"/>
      <c r="G353" s="360" t="n"/>
      <c r="H353" s="360" t="n"/>
      <c r="I353" s="360" t="n"/>
      <c r="J353" s="360" t="n"/>
      <c r="K353" s="360" t="n"/>
      <c r="L353" s="360" t="n"/>
      <c r="M353" s="360" t="n"/>
      <c r="N353" s="360" t="n"/>
      <c r="O353" s="360" t="n"/>
      <c r="P353" s="360" t="n"/>
      <c r="Q353" s="360" t="n"/>
      <c r="R353" s="360" t="n"/>
      <c r="S353" s="360" t="n"/>
      <c r="T353" s="360" t="n"/>
      <c r="U353" s="360" t="n"/>
      <c r="V353" s="360" t="n"/>
      <c r="W353" s="360" t="n"/>
      <c r="X353" s="360" t="n"/>
      <c r="Y353" s="377" t="n"/>
      <c r="Z353" s="377" t="n"/>
    </row>
    <row r="354" ht="16.5" customHeight="1">
      <c r="A354" s="64" t="inlineStr">
        <is>
          <t>SU002287</t>
        </is>
      </c>
      <c r="B354" s="64" t="inlineStr">
        <is>
          <t>P002490</t>
        </is>
      </c>
      <c r="C354" s="37" t="n">
        <v>4301060314</v>
      </c>
      <c r="D354" s="363" t="n">
        <v>4607091384673</v>
      </c>
      <c r="E354" s="731" t="n"/>
      <c r="F354" s="763" t="n">
        <v>1.3</v>
      </c>
      <c r="G354" s="38" t="n">
        <v>6</v>
      </c>
      <c r="H354" s="763" t="n">
        <v>7.8</v>
      </c>
      <c r="I354" s="763" t="n">
        <v>8.364000000000001</v>
      </c>
      <c r="J354" s="38" t="n">
        <v>56</v>
      </c>
      <c r="K354" s="38" t="inlineStr">
        <is>
          <t>8</t>
        </is>
      </c>
      <c r="L354" s="39" t="inlineStr">
        <is>
          <t>СК2</t>
        </is>
      </c>
      <c r="M354" s="38" t="n">
        <v>30</v>
      </c>
      <c r="N354" s="96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54" s="765" t="n"/>
      <c r="P354" s="765" t="n"/>
      <c r="Q354" s="765" t="n"/>
      <c r="R354" s="731" t="n"/>
      <c r="S354" s="40" t="inlineStr"/>
      <c r="T354" s="40" t="inlineStr"/>
      <c r="U354" s="41" t="inlineStr">
        <is>
          <t>кг</t>
        </is>
      </c>
      <c r="V354" s="766" t="n">
        <v>20</v>
      </c>
      <c r="W354" s="767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7" t="inlineStr">
        <is>
          <t>КИ</t>
        </is>
      </c>
    </row>
    <row r="355">
      <c r="A355" s="372" t="n"/>
      <c r="B355" s="360" t="n"/>
      <c r="C355" s="360" t="n"/>
      <c r="D355" s="360" t="n"/>
      <c r="E355" s="360" t="n"/>
      <c r="F355" s="360" t="n"/>
      <c r="G355" s="360" t="n"/>
      <c r="H355" s="360" t="n"/>
      <c r="I355" s="360" t="n"/>
      <c r="J355" s="360" t="n"/>
      <c r="K355" s="360" t="n"/>
      <c r="L355" s="360" t="n"/>
      <c r="M355" s="768" t="n"/>
      <c r="N355" s="769" t="inlineStr">
        <is>
          <t>Итого</t>
        </is>
      </c>
      <c r="O355" s="739" t="n"/>
      <c r="P355" s="739" t="n"/>
      <c r="Q355" s="739" t="n"/>
      <c r="R355" s="739" t="n"/>
      <c r="S355" s="739" t="n"/>
      <c r="T355" s="740" t="n"/>
      <c r="U355" s="43" t="inlineStr">
        <is>
          <t>кор</t>
        </is>
      </c>
      <c r="V355" s="770">
        <f>IFERROR(V354/H354,"0")</f>
        <v/>
      </c>
      <c r="W355" s="770">
        <f>IFERROR(W354/H354,"0")</f>
        <v/>
      </c>
      <c r="X355" s="770">
        <f>IFERROR(IF(X354="",0,X354),"0")</f>
        <v/>
      </c>
      <c r="Y355" s="771" t="n"/>
      <c r="Z355" s="771" t="n"/>
    </row>
    <row r="356">
      <c r="A356" s="360" t="n"/>
      <c r="B356" s="360" t="n"/>
      <c r="C356" s="360" t="n"/>
      <c r="D356" s="360" t="n"/>
      <c r="E356" s="360" t="n"/>
      <c r="F356" s="360" t="n"/>
      <c r="G356" s="360" t="n"/>
      <c r="H356" s="360" t="n"/>
      <c r="I356" s="360" t="n"/>
      <c r="J356" s="360" t="n"/>
      <c r="K356" s="360" t="n"/>
      <c r="L356" s="360" t="n"/>
      <c r="M356" s="768" t="n"/>
      <c r="N356" s="769" t="inlineStr">
        <is>
          <t>Итого</t>
        </is>
      </c>
      <c r="O356" s="739" t="n"/>
      <c r="P356" s="739" t="n"/>
      <c r="Q356" s="739" t="n"/>
      <c r="R356" s="739" t="n"/>
      <c r="S356" s="739" t="n"/>
      <c r="T356" s="740" t="n"/>
      <c r="U356" s="43" t="inlineStr">
        <is>
          <t>кг</t>
        </is>
      </c>
      <c r="V356" s="770">
        <f>IFERROR(SUM(V354:V354),"0")</f>
        <v/>
      </c>
      <c r="W356" s="770">
        <f>IFERROR(SUM(W354:W354),"0")</f>
        <v/>
      </c>
      <c r="X356" s="43" t="n"/>
      <c r="Y356" s="771" t="n"/>
      <c r="Z356" s="771" t="n"/>
    </row>
    <row r="357" ht="16.5" customHeight="1">
      <c r="A357" s="392" t="inlineStr">
        <is>
          <t>Особая Без свинины</t>
        </is>
      </c>
      <c r="B357" s="360" t="n"/>
      <c r="C357" s="360" t="n"/>
      <c r="D357" s="360" t="n"/>
      <c r="E357" s="360" t="n"/>
      <c r="F357" s="360" t="n"/>
      <c r="G357" s="360" t="n"/>
      <c r="H357" s="360" t="n"/>
      <c r="I357" s="360" t="n"/>
      <c r="J357" s="360" t="n"/>
      <c r="K357" s="360" t="n"/>
      <c r="L357" s="360" t="n"/>
      <c r="M357" s="360" t="n"/>
      <c r="N357" s="360" t="n"/>
      <c r="O357" s="360" t="n"/>
      <c r="P357" s="360" t="n"/>
      <c r="Q357" s="360" t="n"/>
      <c r="R357" s="360" t="n"/>
      <c r="S357" s="360" t="n"/>
      <c r="T357" s="360" t="n"/>
      <c r="U357" s="360" t="n"/>
      <c r="V357" s="360" t="n"/>
      <c r="W357" s="360" t="n"/>
      <c r="X357" s="360" t="n"/>
      <c r="Y357" s="392" t="n"/>
      <c r="Z357" s="392" t="n"/>
    </row>
    <row r="358" ht="14.25" customHeight="1">
      <c r="A358" s="377" t="inlineStr">
        <is>
          <t>Вареные колбасы</t>
        </is>
      </c>
      <c r="B358" s="360" t="n"/>
      <c r="C358" s="360" t="n"/>
      <c r="D358" s="360" t="n"/>
      <c r="E358" s="360" t="n"/>
      <c r="F358" s="360" t="n"/>
      <c r="G358" s="360" t="n"/>
      <c r="H358" s="360" t="n"/>
      <c r="I358" s="360" t="n"/>
      <c r="J358" s="360" t="n"/>
      <c r="K358" s="360" t="n"/>
      <c r="L358" s="360" t="n"/>
      <c r="M358" s="360" t="n"/>
      <c r="N358" s="360" t="n"/>
      <c r="O358" s="360" t="n"/>
      <c r="P358" s="360" t="n"/>
      <c r="Q358" s="360" t="n"/>
      <c r="R358" s="360" t="n"/>
      <c r="S358" s="360" t="n"/>
      <c r="T358" s="360" t="n"/>
      <c r="U358" s="360" t="n"/>
      <c r="V358" s="360" t="n"/>
      <c r="W358" s="360" t="n"/>
      <c r="X358" s="360" t="n"/>
      <c r="Y358" s="377" t="n"/>
      <c r="Z358" s="377" t="n"/>
    </row>
    <row r="359" ht="37.5" customHeight="1">
      <c r="A359" s="64" t="inlineStr">
        <is>
          <t>SU002073</t>
        </is>
      </c>
      <c r="B359" s="64" t="inlineStr">
        <is>
          <t>P002563</t>
        </is>
      </c>
      <c r="C359" s="37" t="n">
        <v>4301011324</v>
      </c>
      <c r="D359" s="363" t="n">
        <v>4607091384185</v>
      </c>
      <c r="E359" s="731" t="n"/>
      <c r="F359" s="763" t="n">
        <v>0.8</v>
      </c>
      <c r="G359" s="38" t="n">
        <v>15</v>
      </c>
      <c r="H359" s="763" t="n">
        <v>12</v>
      </c>
      <c r="I359" s="763" t="n">
        <v>12.48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60</v>
      </c>
      <c r="N359" s="96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9" s="765" t="n"/>
      <c r="P359" s="765" t="n"/>
      <c r="Q359" s="765" t="n"/>
      <c r="R359" s="731" t="n"/>
      <c r="S359" s="40" t="inlineStr"/>
      <c r="T359" s="40" t="inlineStr"/>
      <c r="U359" s="41" t="inlineStr">
        <is>
          <t>кг</t>
        </is>
      </c>
      <c r="V359" s="766" t="n">
        <v>36</v>
      </c>
      <c r="W359" s="767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68" t="inlineStr">
        <is>
          <t>КИ</t>
        </is>
      </c>
    </row>
    <row r="360" ht="37.5" customHeight="1">
      <c r="A360" s="64" t="inlineStr">
        <is>
          <t>SU002187</t>
        </is>
      </c>
      <c r="B360" s="64" t="inlineStr">
        <is>
          <t>P002559</t>
        </is>
      </c>
      <c r="C360" s="37" t="n">
        <v>4301011312</v>
      </c>
      <c r="D360" s="363" t="n">
        <v>4607091384192</v>
      </c>
      <c r="E360" s="731" t="n"/>
      <c r="F360" s="763" t="n">
        <v>1.8</v>
      </c>
      <c r="G360" s="38" t="n">
        <v>6</v>
      </c>
      <c r="H360" s="763" t="n">
        <v>10.8</v>
      </c>
      <c r="I360" s="763" t="n">
        <v>11.28</v>
      </c>
      <c r="J360" s="38" t="n">
        <v>56</v>
      </c>
      <c r="K360" s="38" t="inlineStr">
        <is>
          <t>8</t>
        </is>
      </c>
      <c r="L360" s="39" t="inlineStr">
        <is>
          <t>СК1</t>
        </is>
      </c>
      <c r="M360" s="38" t="n">
        <v>60</v>
      </c>
      <c r="N360" s="96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60" s="765" t="n"/>
      <c r="P360" s="765" t="n"/>
      <c r="Q360" s="765" t="n"/>
      <c r="R360" s="731" t="n"/>
      <c r="S360" s="40" t="inlineStr"/>
      <c r="T360" s="40" t="inlineStr"/>
      <c r="U360" s="41" t="inlineStr">
        <is>
          <t>кг</t>
        </is>
      </c>
      <c r="V360" s="766" t="n">
        <v>0</v>
      </c>
      <c r="W360" s="767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9" t="inlineStr">
        <is>
          <t>КИ</t>
        </is>
      </c>
    </row>
    <row r="361" ht="27" customHeight="1">
      <c r="A361" s="64" t="inlineStr">
        <is>
          <t>SU002899</t>
        </is>
      </c>
      <c r="B361" s="64" t="inlineStr">
        <is>
          <t>P003323</t>
        </is>
      </c>
      <c r="C361" s="37" t="n">
        <v>4301011483</v>
      </c>
      <c r="D361" s="363" t="n">
        <v>4680115881907</v>
      </c>
      <c r="E361" s="731" t="n"/>
      <c r="F361" s="763" t="n">
        <v>1.8</v>
      </c>
      <c r="G361" s="38" t="n">
        <v>6</v>
      </c>
      <c r="H361" s="763" t="n">
        <v>10.8</v>
      </c>
      <c r="I361" s="763" t="n">
        <v>11.28</v>
      </c>
      <c r="J361" s="38" t="n">
        <v>56</v>
      </c>
      <c r="K361" s="38" t="inlineStr">
        <is>
          <t>8</t>
        </is>
      </c>
      <c r="L361" s="39" t="inlineStr">
        <is>
          <t>СК2</t>
        </is>
      </c>
      <c r="M361" s="38" t="n">
        <v>60</v>
      </c>
      <c r="N361" s="96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61" s="765" t="n"/>
      <c r="P361" s="765" t="n"/>
      <c r="Q361" s="765" t="n"/>
      <c r="R361" s="731" t="n"/>
      <c r="S361" s="40" t="inlineStr"/>
      <c r="T361" s="40" t="inlineStr"/>
      <c r="U361" s="41" t="inlineStr">
        <is>
          <t>кг</t>
        </is>
      </c>
      <c r="V361" s="766" t="n">
        <v>0</v>
      </c>
      <c r="W361" s="767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70" t="inlineStr">
        <is>
          <t>КИ</t>
        </is>
      </c>
    </row>
    <row r="362" ht="27" customHeight="1">
      <c r="A362" s="64" t="inlineStr">
        <is>
          <t>SU003226</t>
        </is>
      </c>
      <c r="B362" s="64" t="inlineStr">
        <is>
          <t>P003844</t>
        </is>
      </c>
      <c r="C362" s="37" t="n">
        <v>4301011655</v>
      </c>
      <c r="D362" s="363" t="n">
        <v>4680115883925</v>
      </c>
      <c r="E362" s="731" t="n"/>
      <c r="F362" s="763" t="n">
        <v>2.5</v>
      </c>
      <c r="G362" s="38" t="n">
        <v>6</v>
      </c>
      <c r="H362" s="763" t="n">
        <v>15</v>
      </c>
      <c r="I362" s="763" t="n">
        <v>15.48</v>
      </c>
      <c r="J362" s="38" t="n">
        <v>48</v>
      </c>
      <c r="K362" s="38" t="inlineStr">
        <is>
          <t>8</t>
        </is>
      </c>
      <c r="L362" s="39" t="inlineStr">
        <is>
          <t>СК2</t>
        </is>
      </c>
      <c r="M362" s="38" t="n">
        <v>60</v>
      </c>
      <c r="N362" s="969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62" s="765" t="n"/>
      <c r="P362" s="765" t="n"/>
      <c r="Q362" s="765" t="n"/>
      <c r="R362" s="731" t="n"/>
      <c r="S362" s="40" t="inlineStr"/>
      <c r="T362" s="40" t="inlineStr"/>
      <c r="U362" s="41" t="inlineStr">
        <is>
          <t>кг</t>
        </is>
      </c>
      <c r="V362" s="766" t="n">
        <v>0</v>
      </c>
      <c r="W362" s="767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71" t="inlineStr">
        <is>
          <t>КИ</t>
        </is>
      </c>
    </row>
    <row r="363" ht="37.5" customHeight="1">
      <c r="A363" s="64" t="inlineStr">
        <is>
          <t>SU002462</t>
        </is>
      </c>
      <c r="B363" s="64" t="inlineStr">
        <is>
          <t>P002768</t>
        </is>
      </c>
      <c r="C363" s="37" t="n">
        <v>4301011303</v>
      </c>
      <c r="D363" s="363" t="n">
        <v>4607091384680</v>
      </c>
      <c r="E363" s="731" t="n"/>
      <c r="F363" s="763" t="n">
        <v>0.4</v>
      </c>
      <c r="G363" s="38" t="n">
        <v>10</v>
      </c>
      <c r="H363" s="763" t="n">
        <v>4</v>
      </c>
      <c r="I363" s="763" t="n">
        <v>4.21</v>
      </c>
      <c r="J363" s="38" t="n">
        <v>120</v>
      </c>
      <c r="K363" s="38" t="inlineStr">
        <is>
          <t>12</t>
        </is>
      </c>
      <c r="L363" s="39" t="inlineStr">
        <is>
          <t>СК2</t>
        </is>
      </c>
      <c r="M363" s="38" t="n">
        <v>60</v>
      </c>
      <c r="N363" s="97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63" s="765" t="n"/>
      <c r="P363" s="765" t="n"/>
      <c r="Q363" s="765" t="n"/>
      <c r="R363" s="731" t="n"/>
      <c r="S363" s="40" t="inlineStr"/>
      <c r="T363" s="40" t="inlineStr"/>
      <c r="U363" s="41" t="inlineStr">
        <is>
          <t>кг</t>
        </is>
      </c>
      <c r="V363" s="766" t="n">
        <v>0</v>
      </c>
      <c r="W363" s="767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72" t="inlineStr">
        <is>
          <t>КИ</t>
        </is>
      </c>
    </row>
    <row r="364">
      <c r="A364" s="372" t="n"/>
      <c r="B364" s="360" t="n"/>
      <c r="C364" s="360" t="n"/>
      <c r="D364" s="360" t="n"/>
      <c r="E364" s="360" t="n"/>
      <c r="F364" s="360" t="n"/>
      <c r="G364" s="360" t="n"/>
      <c r="H364" s="360" t="n"/>
      <c r="I364" s="360" t="n"/>
      <c r="J364" s="360" t="n"/>
      <c r="K364" s="360" t="n"/>
      <c r="L364" s="360" t="n"/>
      <c r="M364" s="768" t="n"/>
      <c r="N364" s="769" t="inlineStr">
        <is>
          <t>Итого</t>
        </is>
      </c>
      <c r="O364" s="739" t="n"/>
      <c r="P364" s="739" t="n"/>
      <c r="Q364" s="739" t="n"/>
      <c r="R364" s="739" t="n"/>
      <c r="S364" s="739" t="n"/>
      <c r="T364" s="740" t="n"/>
      <c r="U364" s="43" t="inlineStr">
        <is>
          <t>кор</t>
        </is>
      </c>
      <c r="V364" s="770">
        <f>IFERROR(V359/H359,"0")+IFERROR(V360/H360,"0")+IFERROR(V361/H361,"0")+IFERROR(V362/H362,"0")+IFERROR(V363/H363,"0")</f>
        <v/>
      </c>
      <c r="W364" s="770">
        <f>IFERROR(W359/H359,"0")+IFERROR(W360/H360,"0")+IFERROR(W361/H361,"0")+IFERROR(W362/H362,"0")+IFERROR(W363/H363,"0")</f>
        <v/>
      </c>
      <c r="X364" s="770">
        <f>IFERROR(IF(X359="",0,X359),"0")+IFERROR(IF(X360="",0,X360),"0")+IFERROR(IF(X361="",0,X361),"0")+IFERROR(IF(X362="",0,X362),"0")+IFERROR(IF(X363="",0,X363),"0")</f>
        <v/>
      </c>
      <c r="Y364" s="771" t="n"/>
      <c r="Z364" s="771" t="n"/>
    </row>
    <row r="365">
      <c r="A365" s="360" t="n"/>
      <c r="B365" s="360" t="n"/>
      <c r="C365" s="360" t="n"/>
      <c r="D365" s="360" t="n"/>
      <c r="E365" s="360" t="n"/>
      <c r="F365" s="360" t="n"/>
      <c r="G365" s="360" t="n"/>
      <c r="H365" s="360" t="n"/>
      <c r="I365" s="360" t="n"/>
      <c r="J365" s="360" t="n"/>
      <c r="K365" s="360" t="n"/>
      <c r="L365" s="360" t="n"/>
      <c r="M365" s="768" t="n"/>
      <c r="N365" s="769" t="inlineStr">
        <is>
          <t>Итого</t>
        </is>
      </c>
      <c r="O365" s="739" t="n"/>
      <c r="P365" s="739" t="n"/>
      <c r="Q365" s="739" t="n"/>
      <c r="R365" s="739" t="n"/>
      <c r="S365" s="739" t="n"/>
      <c r="T365" s="740" t="n"/>
      <c r="U365" s="43" t="inlineStr">
        <is>
          <t>кг</t>
        </is>
      </c>
      <c r="V365" s="770">
        <f>IFERROR(SUM(V359:V363),"0")</f>
        <v/>
      </c>
      <c r="W365" s="770">
        <f>IFERROR(SUM(W359:W363),"0")</f>
        <v/>
      </c>
      <c r="X365" s="43" t="n"/>
      <c r="Y365" s="771" t="n"/>
      <c r="Z365" s="771" t="n"/>
    </row>
    <row r="366" ht="14.25" customHeight="1">
      <c r="A366" s="377" t="inlineStr">
        <is>
          <t>Копченые колбасы</t>
        </is>
      </c>
      <c r="B366" s="360" t="n"/>
      <c r="C366" s="360" t="n"/>
      <c r="D366" s="360" t="n"/>
      <c r="E366" s="360" t="n"/>
      <c r="F366" s="360" t="n"/>
      <c r="G366" s="360" t="n"/>
      <c r="H366" s="360" t="n"/>
      <c r="I366" s="360" t="n"/>
      <c r="J366" s="360" t="n"/>
      <c r="K366" s="360" t="n"/>
      <c r="L366" s="360" t="n"/>
      <c r="M366" s="360" t="n"/>
      <c r="N366" s="360" t="n"/>
      <c r="O366" s="360" t="n"/>
      <c r="P366" s="360" t="n"/>
      <c r="Q366" s="360" t="n"/>
      <c r="R366" s="360" t="n"/>
      <c r="S366" s="360" t="n"/>
      <c r="T366" s="360" t="n"/>
      <c r="U366" s="360" t="n"/>
      <c r="V366" s="360" t="n"/>
      <c r="W366" s="360" t="n"/>
      <c r="X366" s="360" t="n"/>
      <c r="Y366" s="377" t="n"/>
      <c r="Z366" s="377" t="n"/>
    </row>
    <row r="367" ht="27" customHeight="1">
      <c r="A367" s="64" t="inlineStr">
        <is>
          <t>SU002360</t>
        </is>
      </c>
      <c r="B367" s="64" t="inlineStr">
        <is>
          <t>P002629</t>
        </is>
      </c>
      <c r="C367" s="37" t="n">
        <v>4301031139</v>
      </c>
      <c r="D367" s="363" t="n">
        <v>4607091384802</v>
      </c>
      <c r="E367" s="731" t="n"/>
      <c r="F367" s="763" t="n">
        <v>0.73</v>
      </c>
      <c r="G367" s="38" t="n">
        <v>6</v>
      </c>
      <c r="H367" s="763" t="n">
        <v>4.38</v>
      </c>
      <c r="I367" s="763" t="n">
        <v>4.58</v>
      </c>
      <c r="J367" s="38" t="n">
        <v>156</v>
      </c>
      <c r="K367" s="38" t="inlineStr">
        <is>
          <t>12</t>
        </is>
      </c>
      <c r="L367" s="39" t="inlineStr">
        <is>
          <t>СК2</t>
        </is>
      </c>
      <c r="M367" s="38" t="n">
        <v>35</v>
      </c>
      <c r="N367" s="97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7" s="765" t="n"/>
      <c r="P367" s="765" t="n"/>
      <c r="Q367" s="765" t="n"/>
      <c r="R367" s="731" t="n"/>
      <c r="S367" s="40" t="inlineStr"/>
      <c r="T367" s="40" t="inlineStr"/>
      <c r="U367" s="41" t="inlineStr">
        <is>
          <t>кг</t>
        </is>
      </c>
      <c r="V367" s="766" t="n">
        <v>0</v>
      </c>
      <c r="W367" s="767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73" t="inlineStr">
        <is>
          <t>КИ</t>
        </is>
      </c>
    </row>
    <row r="368" ht="27" customHeight="1">
      <c r="A368" s="64" t="inlineStr">
        <is>
          <t>SU002361</t>
        </is>
      </c>
      <c r="B368" s="64" t="inlineStr">
        <is>
          <t>P002630</t>
        </is>
      </c>
      <c r="C368" s="37" t="n">
        <v>4301031140</v>
      </c>
      <c r="D368" s="363" t="n">
        <v>4607091384826</v>
      </c>
      <c r="E368" s="731" t="n"/>
      <c r="F368" s="763" t="n">
        <v>0.35</v>
      </c>
      <c r="G368" s="38" t="n">
        <v>8</v>
      </c>
      <c r="H368" s="763" t="n">
        <v>2.8</v>
      </c>
      <c r="I368" s="763" t="n">
        <v>2.9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35</v>
      </c>
      <c r="N368" s="97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8" s="765" t="n"/>
      <c r="P368" s="765" t="n"/>
      <c r="Q368" s="765" t="n"/>
      <c r="R368" s="731" t="n"/>
      <c r="S368" s="40" t="inlineStr"/>
      <c r="T368" s="40" t="inlineStr"/>
      <c r="U368" s="41" t="inlineStr">
        <is>
          <t>кг</t>
        </is>
      </c>
      <c r="V368" s="766" t="n">
        <v>0</v>
      </c>
      <c r="W368" s="767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4" t="inlineStr">
        <is>
          <t>КИ</t>
        </is>
      </c>
    </row>
    <row r="369">
      <c r="A369" s="372" t="n"/>
      <c r="B369" s="360" t="n"/>
      <c r="C369" s="360" t="n"/>
      <c r="D369" s="360" t="n"/>
      <c r="E369" s="360" t="n"/>
      <c r="F369" s="360" t="n"/>
      <c r="G369" s="360" t="n"/>
      <c r="H369" s="360" t="n"/>
      <c r="I369" s="360" t="n"/>
      <c r="J369" s="360" t="n"/>
      <c r="K369" s="360" t="n"/>
      <c r="L369" s="360" t="n"/>
      <c r="M369" s="768" t="n"/>
      <c r="N369" s="769" t="inlineStr">
        <is>
          <t>Итого</t>
        </is>
      </c>
      <c r="O369" s="739" t="n"/>
      <c r="P369" s="739" t="n"/>
      <c r="Q369" s="739" t="n"/>
      <c r="R369" s="739" t="n"/>
      <c r="S369" s="739" t="n"/>
      <c r="T369" s="740" t="n"/>
      <c r="U369" s="43" t="inlineStr">
        <is>
          <t>кор</t>
        </is>
      </c>
      <c r="V369" s="770">
        <f>IFERROR(V367/H367,"0")+IFERROR(V368/H368,"0")</f>
        <v/>
      </c>
      <c r="W369" s="770">
        <f>IFERROR(W367/H367,"0")+IFERROR(W368/H368,"0")</f>
        <v/>
      </c>
      <c r="X369" s="770">
        <f>IFERROR(IF(X367="",0,X367),"0")+IFERROR(IF(X368="",0,X368),"0")</f>
        <v/>
      </c>
      <c r="Y369" s="771" t="n"/>
      <c r="Z369" s="771" t="n"/>
    </row>
    <row r="370">
      <c r="A370" s="360" t="n"/>
      <c r="B370" s="360" t="n"/>
      <c r="C370" s="360" t="n"/>
      <c r="D370" s="360" t="n"/>
      <c r="E370" s="360" t="n"/>
      <c r="F370" s="360" t="n"/>
      <c r="G370" s="360" t="n"/>
      <c r="H370" s="360" t="n"/>
      <c r="I370" s="360" t="n"/>
      <c r="J370" s="360" t="n"/>
      <c r="K370" s="360" t="n"/>
      <c r="L370" s="360" t="n"/>
      <c r="M370" s="768" t="n"/>
      <c r="N370" s="769" t="inlineStr">
        <is>
          <t>Итого</t>
        </is>
      </c>
      <c r="O370" s="739" t="n"/>
      <c r="P370" s="739" t="n"/>
      <c r="Q370" s="739" t="n"/>
      <c r="R370" s="739" t="n"/>
      <c r="S370" s="739" t="n"/>
      <c r="T370" s="740" t="n"/>
      <c r="U370" s="43" t="inlineStr">
        <is>
          <t>кг</t>
        </is>
      </c>
      <c r="V370" s="770">
        <f>IFERROR(SUM(V367:V368),"0")</f>
        <v/>
      </c>
      <c r="W370" s="770">
        <f>IFERROR(SUM(W367:W368),"0")</f>
        <v/>
      </c>
      <c r="X370" s="43" t="n"/>
      <c r="Y370" s="771" t="n"/>
      <c r="Z370" s="771" t="n"/>
    </row>
    <row r="371" ht="14.25" customHeight="1">
      <c r="A371" s="377" t="inlineStr">
        <is>
          <t>Сосиски</t>
        </is>
      </c>
      <c r="B371" s="360" t="n"/>
      <c r="C371" s="360" t="n"/>
      <c r="D371" s="360" t="n"/>
      <c r="E371" s="360" t="n"/>
      <c r="F371" s="360" t="n"/>
      <c r="G371" s="360" t="n"/>
      <c r="H371" s="360" t="n"/>
      <c r="I371" s="360" t="n"/>
      <c r="J371" s="360" t="n"/>
      <c r="K371" s="360" t="n"/>
      <c r="L371" s="360" t="n"/>
      <c r="M371" s="360" t="n"/>
      <c r="N371" s="360" t="n"/>
      <c r="O371" s="360" t="n"/>
      <c r="P371" s="360" t="n"/>
      <c r="Q371" s="360" t="n"/>
      <c r="R371" s="360" t="n"/>
      <c r="S371" s="360" t="n"/>
      <c r="T371" s="360" t="n"/>
      <c r="U371" s="360" t="n"/>
      <c r="V371" s="360" t="n"/>
      <c r="W371" s="360" t="n"/>
      <c r="X371" s="360" t="n"/>
      <c r="Y371" s="377" t="n"/>
      <c r="Z371" s="377" t="n"/>
    </row>
    <row r="372" ht="27" customHeight="1">
      <c r="A372" s="64" t="inlineStr">
        <is>
          <t>SU002074</t>
        </is>
      </c>
      <c r="B372" s="64" t="inlineStr">
        <is>
          <t>P002693</t>
        </is>
      </c>
      <c r="C372" s="37" t="n">
        <v>4301051303</v>
      </c>
      <c r="D372" s="363" t="n">
        <v>4607091384246</v>
      </c>
      <c r="E372" s="731" t="n"/>
      <c r="F372" s="763" t="n">
        <v>1.3</v>
      </c>
      <c r="G372" s="38" t="n">
        <v>6</v>
      </c>
      <c r="H372" s="763" t="n">
        <v>7.8</v>
      </c>
      <c r="I372" s="763" t="n">
        <v>8.364000000000001</v>
      </c>
      <c r="J372" s="38" t="n">
        <v>56</v>
      </c>
      <c r="K372" s="38" t="inlineStr">
        <is>
          <t>8</t>
        </is>
      </c>
      <c r="L372" s="39" t="inlineStr">
        <is>
          <t>СК2</t>
        </is>
      </c>
      <c r="M372" s="38" t="n">
        <v>40</v>
      </c>
      <c r="N372" s="97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72" s="765" t="n"/>
      <c r="P372" s="765" t="n"/>
      <c r="Q372" s="765" t="n"/>
      <c r="R372" s="731" t="n"/>
      <c r="S372" s="40" t="inlineStr"/>
      <c r="T372" s="40" t="inlineStr"/>
      <c r="U372" s="41" t="inlineStr">
        <is>
          <t>кг</t>
        </is>
      </c>
      <c r="V372" s="766" t="n">
        <v>0</v>
      </c>
      <c r="W372" s="767">
        <f>IFERROR(IF(V372="",0,CEILING((V372/$H372),1)*$H372),"")</f>
        <v/>
      </c>
      <c r="X372" s="42">
        <f>IFERROR(IF(W372=0,"",ROUNDUP(W372/H372,0)*0.02175),"")</f>
        <v/>
      </c>
      <c r="Y372" s="69" t="inlineStr"/>
      <c r="Z372" s="70" t="inlineStr"/>
      <c r="AD372" s="71" t="n"/>
      <c r="BA372" s="275" t="inlineStr">
        <is>
          <t>КИ</t>
        </is>
      </c>
    </row>
    <row r="373" ht="27" customHeight="1">
      <c r="A373" s="64" t="inlineStr">
        <is>
          <t>SU002896</t>
        </is>
      </c>
      <c r="B373" s="64" t="inlineStr">
        <is>
          <t>P003330</t>
        </is>
      </c>
      <c r="C373" s="37" t="n">
        <v>4301051445</v>
      </c>
      <c r="D373" s="363" t="n">
        <v>4680115881976</v>
      </c>
      <c r="E373" s="731" t="n"/>
      <c r="F373" s="763" t="n">
        <v>1.3</v>
      </c>
      <c r="G373" s="38" t="n">
        <v>6</v>
      </c>
      <c r="H373" s="763" t="n">
        <v>7.8</v>
      </c>
      <c r="I373" s="763" t="n">
        <v>8.279999999999999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8" t="n">
        <v>40</v>
      </c>
      <c r="N373" s="97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73" s="765" t="n"/>
      <c r="P373" s="765" t="n"/>
      <c r="Q373" s="765" t="n"/>
      <c r="R373" s="731" t="n"/>
      <c r="S373" s="40" t="inlineStr"/>
      <c r="T373" s="40" t="inlineStr"/>
      <c r="U373" s="41" t="inlineStr">
        <is>
          <t>кг</t>
        </is>
      </c>
      <c r="V373" s="766" t="n">
        <v>0</v>
      </c>
      <c r="W373" s="767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6" t="inlineStr">
        <is>
          <t>КИ</t>
        </is>
      </c>
    </row>
    <row r="374" ht="27" customHeight="1">
      <c r="A374" s="64" t="inlineStr">
        <is>
          <t>SU002205</t>
        </is>
      </c>
      <c r="B374" s="64" t="inlineStr">
        <is>
          <t>P002694</t>
        </is>
      </c>
      <c r="C374" s="37" t="n">
        <v>4301051297</v>
      </c>
      <c r="D374" s="363" t="n">
        <v>4607091384253</v>
      </c>
      <c r="E374" s="731" t="n"/>
      <c r="F374" s="763" t="n">
        <v>0.4</v>
      </c>
      <c r="G374" s="38" t="n">
        <v>6</v>
      </c>
      <c r="H374" s="763" t="n">
        <v>2.4</v>
      </c>
      <c r="I374" s="763" t="n">
        <v>2.684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8" t="n">
        <v>40</v>
      </c>
      <c r="N374" s="97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74" s="765" t="n"/>
      <c r="P374" s="765" t="n"/>
      <c r="Q374" s="765" t="n"/>
      <c r="R374" s="731" t="n"/>
      <c r="S374" s="40" t="inlineStr"/>
      <c r="T374" s="40" t="inlineStr"/>
      <c r="U374" s="41" t="inlineStr">
        <is>
          <t>кг</t>
        </is>
      </c>
      <c r="V374" s="766" t="n">
        <v>0</v>
      </c>
      <c r="W374" s="767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7" t="inlineStr">
        <is>
          <t>КИ</t>
        </is>
      </c>
    </row>
    <row r="375" ht="27" customHeight="1">
      <c r="A375" s="64" t="inlineStr">
        <is>
          <t>SU002895</t>
        </is>
      </c>
      <c r="B375" s="64" t="inlineStr">
        <is>
          <t>P003329</t>
        </is>
      </c>
      <c r="C375" s="37" t="n">
        <v>4301051444</v>
      </c>
      <c r="D375" s="363" t="n">
        <v>4680115881969</v>
      </c>
      <c r="E375" s="731" t="n"/>
      <c r="F375" s="763" t="n">
        <v>0.4</v>
      </c>
      <c r="G375" s="38" t="n">
        <v>6</v>
      </c>
      <c r="H375" s="763" t="n">
        <v>2.4</v>
      </c>
      <c r="I375" s="763" t="n">
        <v>2.6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8" t="n">
        <v>40</v>
      </c>
      <c r="N375" s="97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75" s="765" t="n"/>
      <c r="P375" s="765" t="n"/>
      <c r="Q375" s="765" t="n"/>
      <c r="R375" s="731" t="n"/>
      <c r="S375" s="40" t="inlineStr"/>
      <c r="T375" s="40" t="inlineStr"/>
      <c r="U375" s="41" t="inlineStr">
        <is>
          <t>кг</t>
        </is>
      </c>
      <c r="V375" s="766" t="n">
        <v>0</v>
      </c>
      <c r="W375" s="767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8" t="inlineStr">
        <is>
          <t>КИ</t>
        </is>
      </c>
    </row>
    <row r="376">
      <c r="A376" s="372" t="n"/>
      <c r="B376" s="360" t="n"/>
      <c r="C376" s="360" t="n"/>
      <c r="D376" s="360" t="n"/>
      <c r="E376" s="360" t="n"/>
      <c r="F376" s="360" t="n"/>
      <c r="G376" s="360" t="n"/>
      <c r="H376" s="360" t="n"/>
      <c r="I376" s="360" t="n"/>
      <c r="J376" s="360" t="n"/>
      <c r="K376" s="360" t="n"/>
      <c r="L376" s="360" t="n"/>
      <c r="M376" s="768" t="n"/>
      <c r="N376" s="769" t="inlineStr">
        <is>
          <t>Итого</t>
        </is>
      </c>
      <c r="O376" s="739" t="n"/>
      <c r="P376" s="739" t="n"/>
      <c r="Q376" s="739" t="n"/>
      <c r="R376" s="739" t="n"/>
      <c r="S376" s="739" t="n"/>
      <c r="T376" s="740" t="n"/>
      <c r="U376" s="43" t="inlineStr">
        <is>
          <t>кор</t>
        </is>
      </c>
      <c r="V376" s="770">
        <f>IFERROR(V372/H372,"0")+IFERROR(V373/H373,"0")+IFERROR(V374/H374,"0")+IFERROR(V375/H375,"0")</f>
        <v/>
      </c>
      <c r="W376" s="770">
        <f>IFERROR(W372/H372,"0")+IFERROR(W373/H373,"0")+IFERROR(W374/H374,"0")+IFERROR(W375/H375,"0")</f>
        <v/>
      </c>
      <c r="X376" s="770">
        <f>IFERROR(IF(X372="",0,X372),"0")+IFERROR(IF(X373="",0,X373),"0")+IFERROR(IF(X374="",0,X374),"0")+IFERROR(IF(X375="",0,X375),"0")</f>
        <v/>
      </c>
      <c r="Y376" s="771" t="n"/>
      <c r="Z376" s="771" t="n"/>
    </row>
    <row r="377">
      <c r="A377" s="360" t="n"/>
      <c r="B377" s="360" t="n"/>
      <c r="C377" s="360" t="n"/>
      <c r="D377" s="360" t="n"/>
      <c r="E377" s="360" t="n"/>
      <c r="F377" s="360" t="n"/>
      <c r="G377" s="360" t="n"/>
      <c r="H377" s="360" t="n"/>
      <c r="I377" s="360" t="n"/>
      <c r="J377" s="360" t="n"/>
      <c r="K377" s="360" t="n"/>
      <c r="L377" s="360" t="n"/>
      <c r="M377" s="768" t="n"/>
      <c r="N377" s="769" t="inlineStr">
        <is>
          <t>Итого</t>
        </is>
      </c>
      <c r="O377" s="739" t="n"/>
      <c r="P377" s="739" t="n"/>
      <c r="Q377" s="739" t="n"/>
      <c r="R377" s="739" t="n"/>
      <c r="S377" s="739" t="n"/>
      <c r="T377" s="740" t="n"/>
      <c r="U377" s="43" t="inlineStr">
        <is>
          <t>кг</t>
        </is>
      </c>
      <c r="V377" s="770">
        <f>IFERROR(SUM(V372:V375),"0")</f>
        <v/>
      </c>
      <c r="W377" s="770">
        <f>IFERROR(SUM(W372:W375),"0")</f>
        <v/>
      </c>
      <c r="X377" s="43" t="n"/>
      <c r="Y377" s="771" t="n"/>
      <c r="Z377" s="771" t="n"/>
    </row>
    <row r="378" ht="14.25" customHeight="1">
      <c r="A378" s="377" t="inlineStr">
        <is>
          <t>Сардельки</t>
        </is>
      </c>
      <c r="B378" s="360" t="n"/>
      <c r="C378" s="360" t="n"/>
      <c r="D378" s="360" t="n"/>
      <c r="E378" s="360" t="n"/>
      <c r="F378" s="360" t="n"/>
      <c r="G378" s="360" t="n"/>
      <c r="H378" s="360" t="n"/>
      <c r="I378" s="360" t="n"/>
      <c r="J378" s="360" t="n"/>
      <c r="K378" s="360" t="n"/>
      <c r="L378" s="360" t="n"/>
      <c r="M378" s="360" t="n"/>
      <c r="N378" s="360" t="n"/>
      <c r="O378" s="360" t="n"/>
      <c r="P378" s="360" t="n"/>
      <c r="Q378" s="360" t="n"/>
      <c r="R378" s="360" t="n"/>
      <c r="S378" s="360" t="n"/>
      <c r="T378" s="360" t="n"/>
      <c r="U378" s="360" t="n"/>
      <c r="V378" s="360" t="n"/>
      <c r="W378" s="360" t="n"/>
      <c r="X378" s="360" t="n"/>
      <c r="Y378" s="377" t="n"/>
      <c r="Z378" s="377" t="n"/>
    </row>
    <row r="379" ht="27" customHeight="1">
      <c r="A379" s="64" t="inlineStr">
        <is>
          <t>SU002472</t>
        </is>
      </c>
      <c r="B379" s="64" t="inlineStr">
        <is>
          <t>P002973</t>
        </is>
      </c>
      <c r="C379" s="37" t="n">
        <v>4301060322</v>
      </c>
      <c r="D379" s="363" t="n">
        <v>4607091389357</v>
      </c>
      <c r="E379" s="731" t="n"/>
      <c r="F379" s="763" t="n">
        <v>1.3</v>
      </c>
      <c r="G379" s="38" t="n">
        <v>6</v>
      </c>
      <c r="H379" s="763" t="n">
        <v>7.8</v>
      </c>
      <c r="I379" s="763" t="n">
        <v>8.279999999999999</v>
      </c>
      <c r="J379" s="38" t="n">
        <v>56</v>
      </c>
      <c r="K379" s="38" t="inlineStr">
        <is>
          <t>8</t>
        </is>
      </c>
      <c r="L379" s="39" t="inlineStr">
        <is>
          <t>СК2</t>
        </is>
      </c>
      <c r="M379" s="38" t="n">
        <v>40</v>
      </c>
      <c r="N379" s="97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9" s="765" t="n"/>
      <c r="P379" s="765" t="n"/>
      <c r="Q379" s="765" t="n"/>
      <c r="R379" s="731" t="n"/>
      <c r="S379" s="40" t="inlineStr"/>
      <c r="T379" s="40" t="inlineStr"/>
      <c r="U379" s="41" t="inlineStr">
        <is>
          <t>кг</t>
        </is>
      </c>
      <c r="V379" s="766" t="n">
        <v>0</v>
      </c>
      <c r="W379" s="767">
        <f>IFERROR(IF(V379="",0,CEILING((V379/$H379),1)*$H379),"")</f>
        <v/>
      </c>
      <c r="X379" s="42">
        <f>IFERROR(IF(W379=0,"",ROUNDUP(W379/H379,0)*0.02175),"")</f>
        <v/>
      </c>
      <c r="Y379" s="69" t="inlineStr"/>
      <c r="Z379" s="70" t="inlineStr"/>
      <c r="AD379" s="71" t="n"/>
      <c r="BA379" s="279" t="inlineStr">
        <is>
          <t>КИ</t>
        </is>
      </c>
    </row>
    <row r="380">
      <c r="A380" s="372" t="n"/>
      <c r="B380" s="360" t="n"/>
      <c r="C380" s="360" t="n"/>
      <c r="D380" s="360" t="n"/>
      <c r="E380" s="360" t="n"/>
      <c r="F380" s="360" t="n"/>
      <c r="G380" s="360" t="n"/>
      <c r="H380" s="360" t="n"/>
      <c r="I380" s="360" t="n"/>
      <c r="J380" s="360" t="n"/>
      <c r="K380" s="360" t="n"/>
      <c r="L380" s="360" t="n"/>
      <c r="M380" s="768" t="n"/>
      <c r="N380" s="769" t="inlineStr">
        <is>
          <t>Итого</t>
        </is>
      </c>
      <c r="O380" s="739" t="n"/>
      <c r="P380" s="739" t="n"/>
      <c r="Q380" s="739" t="n"/>
      <c r="R380" s="739" t="n"/>
      <c r="S380" s="739" t="n"/>
      <c r="T380" s="740" t="n"/>
      <c r="U380" s="43" t="inlineStr">
        <is>
          <t>кор</t>
        </is>
      </c>
      <c r="V380" s="770">
        <f>IFERROR(V379/H379,"0")</f>
        <v/>
      </c>
      <c r="W380" s="770">
        <f>IFERROR(W379/H379,"0")</f>
        <v/>
      </c>
      <c r="X380" s="770">
        <f>IFERROR(IF(X379="",0,X379),"0")</f>
        <v/>
      </c>
      <c r="Y380" s="771" t="n"/>
      <c r="Z380" s="771" t="n"/>
    </row>
    <row r="381">
      <c r="A381" s="360" t="n"/>
      <c r="B381" s="360" t="n"/>
      <c r="C381" s="360" t="n"/>
      <c r="D381" s="360" t="n"/>
      <c r="E381" s="360" t="n"/>
      <c r="F381" s="360" t="n"/>
      <c r="G381" s="360" t="n"/>
      <c r="H381" s="360" t="n"/>
      <c r="I381" s="360" t="n"/>
      <c r="J381" s="360" t="n"/>
      <c r="K381" s="360" t="n"/>
      <c r="L381" s="360" t="n"/>
      <c r="M381" s="768" t="n"/>
      <c r="N381" s="769" t="inlineStr">
        <is>
          <t>Итого</t>
        </is>
      </c>
      <c r="O381" s="739" t="n"/>
      <c r="P381" s="739" t="n"/>
      <c r="Q381" s="739" t="n"/>
      <c r="R381" s="739" t="n"/>
      <c r="S381" s="739" t="n"/>
      <c r="T381" s="740" t="n"/>
      <c r="U381" s="43" t="inlineStr">
        <is>
          <t>кг</t>
        </is>
      </c>
      <c r="V381" s="770">
        <f>IFERROR(SUM(V379:V379),"0")</f>
        <v/>
      </c>
      <c r="W381" s="770">
        <f>IFERROR(SUM(W379:W379),"0")</f>
        <v/>
      </c>
      <c r="X381" s="43" t="n"/>
      <c r="Y381" s="771" t="n"/>
      <c r="Z381" s="771" t="n"/>
    </row>
    <row r="382" ht="27.75" customHeight="1">
      <c r="A382" s="391" t="inlineStr">
        <is>
          <t>Баварушка</t>
        </is>
      </c>
      <c r="B382" s="762" t="n"/>
      <c r="C382" s="762" t="n"/>
      <c r="D382" s="762" t="n"/>
      <c r="E382" s="762" t="n"/>
      <c r="F382" s="762" t="n"/>
      <c r="G382" s="762" t="n"/>
      <c r="H382" s="762" t="n"/>
      <c r="I382" s="762" t="n"/>
      <c r="J382" s="762" t="n"/>
      <c r="K382" s="762" t="n"/>
      <c r="L382" s="762" t="n"/>
      <c r="M382" s="762" t="n"/>
      <c r="N382" s="762" t="n"/>
      <c r="O382" s="762" t="n"/>
      <c r="P382" s="762" t="n"/>
      <c r="Q382" s="762" t="n"/>
      <c r="R382" s="762" t="n"/>
      <c r="S382" s="762" t="n"/>
      <c r="T382" s="762" t="n"/>
      <c r="U382" s="762" t="n"/>
      <c r="V382" s="762" t="n"/>
      <c r="W382" s="762" t="n"/>
      <c r="X382" s="762" t="n"/>
      <c r="Y382" s="55" t="n"/>
      <c r="Z382" s="55" t="n"/>
    </row>
    <row r="383" ht="16.5" customHeight="1">
      <c r="A383" s="392" t="inlineStr">
        <is>
          <t>Филейбургская</t>
        </is>
      </c>
      <c r="B383" s="360" t="n"/>
      <c r="C383" s="360" t="n"/>
      <c r="D383" s="360" t="n"/>
      <c r="E383" s="360" t="n"/>
      <c r="F383" s="360" t="n"/>
      <c r="G383" s="360" t="n"/>
      <c r="H383" s="360" t="n"/>
      <c r="I383" s="360" t="n"/>
      <c r="J383" s="360" t="n"/>
      <c r="K383" s="360" t="n"/>
      <c r="L383" s="360" t="n"/>
      <c r="M383" s="360" t="n"/>
      <c r="N383" s="360" t="n"/>
      <c r="O383" s="360" t="n"/>
      <c r="P383" s="360" t="n"/>
      <c r="Q383" s="360" t="n"/>
      <c r="R383" s="360" t="n"/>
      <c r="S383" s="360" t="n"/>
      <c r="T383" s="360" t="n"/>
      <c r="U383" s="360" t="n"/>
      <c r="V383" s="360" t="n"/>
      <c r="W383" s="360" t="n"/>
      <c r="X383" s="360" t="n"/>
      <c r="Y383" s="392" t="n"/>
      <c r="Z383" s="392" t="n"/>
    </row>
    <row r="384" ht="14.25" customHeight="1">
      <c r="A384" s="377" t="inlineStr">
        <is>
          <t>Вареные колбасы</t>
        </is>
      </c>
      <c r="B384" s="360" t="n"/>
      <c r="C384" s="360" t="n"/>
      <c r="D384" s="360" t="n"/>
      <c r="E384" s="360" t="n"/>
      <c r="F384" s="360" t="n"/>
      <c r="G384" s="360" t="n"/>
      <c r="H384" s="360" t="n"/>
      <c r="I384" s="360" t="n"/>
      <c r="J384" s="360" t="n"/>
      <c r="K384" s="360" t="n"/>
      <c r="L384" s="360" t="n"/>
      <c r="M384" s="360" t="n"/>
      <c r="N384" s="360" t="n"/>
      <c r="O384" s="360" t="n"/>
      <c r="P384" s="360" t="n"/>
      <c r="Q384" s="360" t="n"/>
      <c r="R384" s="360" t="n"/>
      <c r="S384" s="360" t="n"/>
      <c r="T384" s="360" t="n"/>
      <c r="U384" s="360" t="n"/>
      <c r="V384" s="360" t="n"/>
      <c r="W384" s="360" t="n"/>
      <c r="X384" s="360" t="n"/>
      <c r="Y384" s="377" t="n"/>
      <c r="Z384" s="377" t="n"/>
    </row>
    <row r="385" ht="27" customHeight="1">
      <c r="A385" s="64" t="inlineStr">
        <is>
          <t>SU002477</t>
        </is>
      </c>
      <c r="B385" s="64" t="inlineStr">
        <is>
          <t>P003148</t>
        </is>
      </c>
      <c r="C385" s="37" t="n">
        <v>4301011428</v>
      </c>
      <c r="D385" s="363" t="n">
        <v>4607091389708</v>
      </c>
      <c r="E385" s="731" t="n"/>
      <c r="F385" s="763" t="n">
        <v>0.45</v>
      </c>
      <c r="G385" s="38" t="n">
        <v>6</v>
      </c>
      <c r="H385" s="763" t="n">
        <v>2.7</v>
      </c>
      <c r="I385" s="763" t="n">
        <v>2.9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50</v>
      </c>
      <c r="N385" s="97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85" s="765" t="n"/>
      <c r="P385" s="765" t="n"/>
      <c r="Q385" s="765" t="n"/>
      <c r="R385" s="731" t="n"/>
      <c r="S385" s="40" t="inlineStr"/>
      <c r="T385" s="40" t="inlineStr"/>
      <c r="U385" s="41" t="inlineStr">
        <is>
          <t>кг</t>
        </is>
      </c>
      <c r="V385" s="766" t="n">
        <v>0</v>
      </c>
      <c r="W385" s="767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SU002476</t>
        </is>
      </c>
      <c r="B386" s="64" t="inlineStr">
        <is>
          <t>P003147</t>
        </is>
      </c>
      <c r="C386" s="37" t="n">
        <v>4301011427</v>
      </c>
      <c r="D386" s="363" t="n">
        <v>4607091389692</v>
      </c>
      <c r="E386" s="731" t="n"/>
      <c r="F386" s="763" t="n">
        <v>0.45</v>
      </c>
      <c r="G386" s="38" t="n">
        <v>6</v>
      </c>
      <c r="H386" s="763" t="n">
        <v>2.7</v>
      </c>
      <c r="I386" s="763" t="n">
        <v>2.9</v>
      </c>
      <c r="J386" s="38" t="n">
        <v>156</v>
      </c>
      <c r="K386" s="38" t="inlineStr">
        <is>
          <t>12</t>
        </is>
      </c>
      <c r="L386" s="39" t="inlineStr">
        <is>
          <t>СК1</t>
        </is>
      </c>
      <c r="M386" s="38" t="n">
        <v>50</v>
      </c>
      <c r="N386" s="97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6" s="765" t="n"/>
      <c r="P386" s="765" t="n"/>
      <c r="Q386" s="765" t="n"/>
      <c r="R386" s="731" t="n"/>
      <c r="S386" s="40" t="inlineStr"/>
      <c r="T386" s="40" t="inlineStr"/>
      <c r="U386" s="41" t="inlineStr">
        <is>
          <t>кг</t>
        </is>
      </c>
      <c r="V386" s="766" t="n">
        <v>0</v>
      </c>
      <c r="W386" s="767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1" t="inlineStr">
        <is>
          <t>КИ</t>
        </is>
      </c>
    </row>
    <row r="387">
      <c r="A387" s="372" t="n"/>
      <c r="B387" s="360" t="n"/>
      <c r="C387" s="360" t="n"/>
      <c r="D387" s="360" t="n"/>
      <c r="E387" s="360" t="n"/>
      <c r="F387" s="360" t="n"/>
      <c r="G387" s="360" t="n"/>
      <c r="H387" s="360" t="n"/>
      <c r="I387" s="360" t="n"/>
      <c r="J387" s="360" t="n"/>
      <c r="K387" s="360" t="n"/>
      <c r="L387" s="360" t="n"/>
      <c r="M387" s="768" t="n"/>
      <c r="N387" s="769" t="inlineStr">
        <is>
          <t>Итого</t>
        </is>
      </c>
      <c r="O387" s="739" t="n"/>
      <c r="P387" s="739" t="n"/>
      <c r="Q387" s="739" t="n"/>
      <c r="R387" s="739" t="n"/>
      <c r="S387" s="739" t="n"/>
      <c r="T387" s="740" t="n"/>
      <c r="U387" s="43" t="inlineStr">
        <is>
          <t>кор</t>
        </is>
      </c>
      <c r="V387" s="770">
        <f>IFERROR(V385/H385,"0")+IFERROR(V386/H386,"0")</f>
        <v/>
      </c>
      <c r="W387" s="770">
        <f>IFERROR(W385/H385,"0")+IFERROR(W386/H386,"0")</f>
        <v/>
      </c>
      <c r="X387" s="770">
        <f>IFERROR(IF(X385="",0,X385),"0")+IFERROR(IF(X386="",0,X386),"0")</f>
        <v/>
      </c>
      <c r="Y387" s="771" t="n"/>
      <c r="Z387" s="771" t="n"/>
    </row>
    <row r="388">
      <c r="A388" s="360" t="n"/>
      <c r="B388" s="360" t="n"/>
      <c r="C388" s="360" t="n"/>
      <c r="D388" s="360" t="n"/>
      <c r="E388" s="360" t="n"/>
      <c r="F388" s="360" t="n"/>
      <c r="G388" s="360" t="n"/>
      <c r="H388" s="360" t="n"/>
      <c r="I388" s="360" t="n"/>
      <c r="J388" s="360" t="n"/>
      <c r="K388" s="360" t="n"/>
      <c r="L388" s="360" t="n"/>
      <c r="M388" s="768" t="n"/>
      <c r="N388" s="769" t="inlineStr">
        <is>
          <t>Итого</t>
        </is>
      </c>
      <c r="O388" s="739" t="n"/>
      <c r="P388" s="739" t="n"/>
      <c r="Q388" s="739" t="n"/>
      <c r="R388" s="739" t="n"/>
      <c r="S388" s="739" t="n"/>
      <c r="T388" s="740" t="n"/>
      <c r="U388" s="43" t="inlineStr">
        <is>
          <t>кг</t>
        </is>
      </c>
      <c r="V388" s="770">
        <f>IFERROR(SUM(V385:V386),"0")</f>
        <v/>
      </c>
      <c r="W388" s="770">
        <f>IFERROR(SUM(W385:W386),"0")</f>
        <v/>
      </c>
      <c r="X388" s="43" t="n"/>
      <c r="Y388" s="771" t="n"/>
      <c r="Z388" s="771" t="n"/>
    </row>
    <row r="389" ht="14.25" customHeight="1">
      <c r="A389" s="377" t="inlineStr">
        <is>
          <t>Копченые колбасы</t>
        </is>
      </c>
      <c r="B389" s="360" t="n"/>
      <c r="C389" s="360" t="n"/>
      <c r="D389" s="360" t="n"/>
      <c r="E389" s="360" t="n"/>
      <c r="F389" s="360" t="n"/>
      <c r="G389" s="360" t="n"/>
      <c r="H389" s="360" t="n"/>
      <c r="I389" s="360" t="n"/>
      <c r="J389" s="360" t="n"/>
      <c r="K389" s="360" t="n"/>
      <c r="L389" s="360" t="n"/>
      <c r="M389" s="360" t="n"/>
      <c r="N389" s="360" t="n"/>
      <c r="O389" s="360" t="n"/>
      <c r="P389" s="360" t="n"/>
      <c r="Q389" s="360" t="n"/>
      <c r="R389" s="360" t="n"/>
      <c r="S389" s="360" t="n"/>
      <c r="T389" s="360" t="n"/>
      <c r="U389" s="360" t="n"/>
      <c r="V389" s="360" t="n"/>
      <c r="W389" s="360" t="n"/>
      <c r="X389" s="360" t="n"/>
      <c r="Y389" s="377" t="n"/>
      <c r="Z389" s="377" t="n"/>
    </row>
    <row r="390" ht="27" customHeight="1">
      <c r="A390" s="64" t="inlineStr">
        <is>
          <t>SU002614</t>
        </is>
      </c>
      <c r="B390" s="64" t="inlineStr">
        <is>
          <t>P003138</t>
        </is>
      </c>
      <c r="C390" s="37" t="n">
        <v>4301031177</v>
      </c>
      <c r="D390" s="363" t="n">
        <v>4607091389753</v>
      </c>
      <c r="E390" s="731" t="n"/>
      <c r="F390" s="763" t="n">
        <v>0.7</v>
      </c>
      <c r="G390" s="38" t="n">
        <v>6</v>
      </c>
      <c r="H390" s="763" t="n">
        <v>4.2</v>
      </c>
      <c r="I390" s="763" t="n">
        <v>4.43</v>
      </c>
      <c r="J390" s="38" t="n">
        <v>156</v>
      </c>
      <c r="K390" s="38" t="inlineStr">
        <is>
          <t>12</t>
        </is>
      </c>
      <c r="L390" s="39" t="inlineStr">
        <is>
          <t>СК2</t>
        </is>
      </c>
      <c r="M390" s="38" t="n">
        <v>45</v>
      </c>
      <c r="N390" s="98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90" s="765" t="n"/>
      <c r="P390" s="765" t="n"/>
      <c r="Q390" s="765" t="n"/>
      <c r="R390" s="731" t="n"/>
      <c r="S390" s="40" t="inlineStr"/>
      <c r="T390" s="40" t="inlineStr"/>
      <c r="U390" s="41" t="inlineStr">
        <is>
          <t>кг</t>
        </is>
      </c>
      <c r="V390" s="766" t="n">
        <v>66</v>
      </c>
      <c r="W390" s="76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SU002615</t>
        </is>
      </c>
      <c r="B391" s="64" t="inlineStr">
        <is>
          <t>P003136</t>
        </is>
      </c>
      <c r="C391" s="37" t="n">
        <v>4301031174</v>
      </c>
      <c r="D391" s="363" t="n">
        <v>4607091389760</v>
      </c>
      <c r="E391" s="731" t="n"/>
      <c r="F391" s="763" t="n">
        <v>0.7</v>
      </c>
      <c r="G391" s="38" t="n">
        <v>6</v>
      </c>
      <c r="H391" s="763" t="n">
        <v>4.2</v>
      </c>
      <c r="I391" s="763" t="n">
        <v>4.43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8" t="n">
        <v>45</v>
      </c>
      <c r="N391" s="98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91" s="765" t="n"/>
      <c r="P391" s="765" t="n"/>
      <c r="Q391" s="765" t="n"/>
      <c r="R391" s="731" t="n"/>
      <c r="S391" s="40" t="inlineStr"/>
      <c r="T391" s="40" t="inlineStr"/>
      <c r="U391" s="41" t="inlineStr">
        <is>
          <t>кг</t>
        </is>
      </c>
      <c r="V391" s="766" t="n">
        <v>0</v>
      </c>
      <c r="W391" s="767">
        <f>IFERROR(IF(V391="",0,CEILING((V391/$H391),1)*$H391),"")</f>
        <v/>
      </c>
      <c r="X391" s="42">
        <f>IFERROR(IF(W391=0,"",ROUNDUP(W391/H391,0)*0.00753),"")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SU002613</t>
        </is>
      </c>
      <c r="B392" s="64" t="inlineStr">
        <is>
          <t>P003133</t>
        </is>
      </c>
      <c r="C392" s="37" t="n">
        <v>4301031175</v>
      </c>
      <c r="D392" s="363" t="n">
        <v>4607091389746</v>
      </c>
      <c r="E392" s="731" t="n"/>
      <c r="F392" s="763" t="n">
        <v>0.7</v>
      </c>
      <c r="G392" s="38" t="n">
        <v>6</v>
      </c>
      <c r="H392" s="763" t="n">
        <v>4.2</v>
      </c>
      <c r="I392" s="763" t="n">
        <v>4.43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8" t="n">
        <v>45</v>
      </c>
      <c r="N392" s="98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92" s="765" t="n"/>
      <c r="P392" s="765" t="n"/>
      <c r="Q392" s="765" t="n"/>
      <c r="R392" s="731" t="n"/>
      <c r="S392" s="40" t="inlineStr"/>
      <c r="T392" s="40" t="inlineStr"/>
      <c r="U392" s="41" t="inlineStr">
        <is>
          <t>кг</t>
        </is>
      </c>
      <c r="V392" s="766" t="n">
        <v>98</v>
      </c>
      <c r="W392" s="767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 ht="37.5" customHeight="1">
      <c r="A393" s="64" t="inlineStr">
        <is>
          <t>SU003035</t>
        </is>
      </c>
      <c r="B393" s="64" t="inlineStr">
        <is>
          <t>P003496</t>
        </is>
      </c>
      <c r="C393" s="37" t="n">
        <v>4301031236</v>
      </c>
      <c r="D393" s="363" t="n">
        <v>4680115882928</v>
      </c>
      <c r="E393" s="731" t="n"/>
      <c r="F393" s="763" t="n">
        <v>0.28</v>
      </c>
      <c r="G393" s="38" t="n">
        <v>6</v>
      </c>
      <c r="H393" s="763" t="n">
        <v>1.68</v>
      </c>
      <c r="I393" s="763" t="n">
        <v>2.6</v>
      </c>
      <c r="J393" s="38" t="n">
        <v>156</v>
      </c>
      <c r="K393" s="38" t="inlineStr">
        <is>
          <t>12</t>
        </is>
      </c>
      <c r="L393" s="39" t="inlineStr">
        <is>
          <t>СК2</t>
        </is>
      </c>
      <c r="M393" s="38" t="n">
        <v>35</v>
      </c>
      <c r="N393" s="98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93" s="765" t="n"/>
      <c r="P393" s="765" t="n"/>
      <c r="Q393" s="765" t="n"/>
      <c r="R393" s="731" t="n"/>
      <c r="S393" s="40" t="inlineStr"/>
      <c r="T393" s="40" t="inlineStr"/>
      <c r="U393" s="41" t="inlineStr">
        <is>
          <t>кг</t>
        </is>
      </c>
      <c r="V393" s="766" t="n">
        <v>129.36</v>
      </c>
      <c r="W393" s="767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5" t="inlineStr">
        <is>
          <t>КИ</t>
        </is>
      </c>
    </row>
    <row r="394" ht="27" customHeight="1">
      <c r="A394" s="64" t="inlineStr">
        <is>
          <t>SU003083</t>
        </is>
      </c>
      <c r="B394" s="64" t="inlineStr">
        <is>
          <t>P003646</t>
        </is>
      </c>
      <c r="C394" s="37" t="n">
        <v>4301031257</v>
      </c>
      <c r="D394" s="363" t="n">
        <v>4680115883147</v>
      </c>
      <c r="E394" s="731" t="n"/>
      <c r="F394" s="763" t="n">
        <v>0.28</v>
      </c>
      <c r="G394" s="38" t="n">
        <v>6</v>
      </c>
      <c r="H394" s="763" t="n">
        <v>1.68</v>
      </c>
      <c r="I394" s="763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8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94" s="765" t="n"/>
      <c r="P394" s="765" t="n"/>
      <c r="Q394" s="765" t="n"/>
      <c r="R394" s="731" t="n"/>
      <c r="S394" s="40" t="inlineStr"/>
      <c r="T394" s="40" t="inlineStr"/>
      <c r="U394" s="41" t="inlineStr">
        <is>
          <t>кг</t>
        </is>
      </c>
      <c r="V394" s="766" t="n">
        <v>0</v>
      </c>
      <c r="W394" s="767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6" t="inlineStr">
        <is>
          <t>КИ</t>
        </is>
      </c>
    </row>
    <row r="395" ht="27" customHeight="1">
      <c r="A395" s="64" t="inlineStr">
        <is>
          <t>SU002538</t>
        </is>
      </c>
      <c r="B395" s="64" t="inlineStr">
        <is>
          <t>P003139</t>
        </is>
      </c>
      <c r="C395" s="37" t="n">
        <v>4301031178</v>
      </c>
      <c r="D395" s="363" t="n">
        <v>4607091384338</v>
      </c>
      <c r="E395" s="731" t="n"/>
      <c r="F395" s="763" t="n">
        <v>0.35</v>
      </c>
      <c r="G395" s="38" t="n">
        <v>6</v>
      </c>
      <c r="H395" s="763" t="n">
        <v>2.1</v>
      </c>
      <c r="I395" s="763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8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95" s="765" t="n"/>
      <c r="P395" s="765" t="n"/>
      <c r="Q395" s="765" t="n"/>
      <c r="R395" s="731" t="n"/>
      <c r="S395" s="40" t="inlineStr"/>
      <c r="T395" s="40" t="inlineStr"/>
      <c r="U395" s="41" t="inlineStr">
        <is>
          <t>кг</t>
        </is>
      </c>
      <c r="V395" s="766" t="n">
        <v>47.04</v>
      </c>
      <c r="W395" s="767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7" t="inlineStr">
        <is>
          <t>КИ</t>
        </is>
      </c>
    </row>
    <row r="396" ht="37.5" customHeight="1">
      <c r="A396" s="64" t="inlineStr">
        <is>
          <t>SU003079</t>
        </is>
      </c>
      <c r="B396" s="64" t="inlineStr">
        <is>
          <t>P003643</t>
        </is>
      </c>
      <c r="C396" s="37" t="n">
        <v>4301031254</v>
      </c>
      <c r="D396" s="363" t="n">
        <v>4680115883154</v>
      </c>
      <c r="E396" s="731" t="n"/>
      <c r="F396" s="763" t="n">
        <v>0.28</v>
      </c>
      <c r="G396" s="38" t="n">
        <v>6</v>
      </c>
      <c r="H396" s="763" t="n">
        <v>1.68</v>
      </c>
      <c r="I396" s="763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8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6" s="765" t="n"/>
      <c r="P396" s="765" t="n"/>
      <c r="Q396" s="765" t="n"/>
      <c r="R396" s="731" t="n"/>
      <c r="S396" s="40" t="inlineStr"/>
      <c r="T396" s="40" t="inlineStr"/>
      <c r="U396" s="41" t="inlineStr">
        <is>
          <t>кг</t>
        </is>
      </c>
      <c r="V396" s="766" t="n">
        <v>0</v>
      </c>
      <c r="W396" s="76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8" t="inlineStr">
        <is>
          <t>КИ</t>
        </is>
      </c>
    </row>
    <row r="397" ht="37.5" customHeight="1">
      <c r="A397" s="64" t="inlineStr">
        <is>
          <t>SU002602</t>
        </is>
      </c>
      <c r="B397" s="64" t="inlineStr">
        <is>
          <t>P003132</t>
        </is>
      </c>
      <c r="C397" s="37" t="n">
        <v>4301031171</v>
      </c>
      <c r="D397" s="363" t="n">
        <v>4607091389524</v>
      </c>
      <c r="E397" s="731" t="n"/>
      <c r="F397" s="763" t="n">
        <v>0.35</v>
      </c>
      <c r="G397" s="38" t="n">
        <v>6</v>
      </c>
      <c r="H397" s="763" t="n">
        <v>2.1</v>
      </c>
      <c r="I397" s="763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8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7" s="765" t="n"/>
      <c r="P397" s="765" t="n"/>
      <c r="Q397" s="765" t="n"/>
      <c r="R397" s="731" t="n"/>
      <c r="S397" s="40" t="inlineStr"/>
      <c r="T397" s="40" t="inlineStr"/>
      <c r="U397" s="41" t="inlineStr">
        <is>
          <t>кг</t>
        </is>
      </c>
      <c r="V397" s="766" t="n">
        <v>39.9</v>
      </c>
      <c r="W397" s="76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9" t="inlineStr">
        <is>
          <t>КИ</t>
        </is>
      </c>
    </row>
    <row r="398" ht="27" customHeight="1">
      <c r="A398" s="64" t="inlineStr">
        <is>
          <t>SU003080</t>
        </is>
      </c>
      <c r="B398" s="64" t="inlineStr">
        <is>
          <t>P003647</t>
        </is>
      </c>
      <c r="C398" s="37" t="n">
        <v>4301031258</v>
      </c>
      <c r="D398" s="363" t="n">
        <v>4680115883161</v>
      </c>
      <c r="E398" s="731" t="n"/>
      <c r="F398" s="763" t="n">
        <v>0.28</v>
      </c>
      <c r="G398" s="38" t="n">
        <v>6</v>
      </c>
      <c r="H398" s="763" t="n">
        <v>1.68</v>
      </c>
      <c r="I398" s="76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8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8" s="765" t="n"/>
      <c r="P398" s="765" t="n"/>
      <c r="Q398" s="765" t="n"/>
      <c r="R398" s="731" t="n"/>
      <c r="S398" s="40" t="inlineStr"/>
      <c r="T398" s="40" t="inlineStr"/>
      <c r="U398" s="41" t="inlineStr">
        <is>
          <t>кг</t>
        </is>
      </c>
      <c r="V398" s="766" t="n">
        <v>0</v>
      </c>
      <c r="W398" s="76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90" t="inlineStr">
        <is>
          <t>КИ</t>
        </is>
      </c>
    </row>
    <row r="399" ht="27" customHeight="1">
      <c r="A399" s="64" t="inlineStr">
        <is>
          <t>SU002603</t>
        </is>
      </c>
      <c r="B399" s="64" t="inlineStr">
        <is>
          <t>P003131</t>
        </is>
      </c>
      <c r="C399" s="37" t="n">
        <v>4301031170</v>
      </c>
      <c r="D399" s="363" t="n">
        <v>4607091384345</v>
      </c>
      <c r="E399" s="731" t="n"/>
      <c r="F399" s="763" t="n">
        <v>0.35</v>
      </c>
      <c r="G399" s="38" t="n">
        <v>6</v>
      </c>
      <c r="H399" s="763" t="n">
        <v>2.1</v>
      </c>
      <c r="I399" s="76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8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9" s="765" t="n"/>
      <c r="P399" s="765" t="n"/>
      <c r="Q399" s="765" t="n"/>
      <c r="R399" s="731" t="n"/>
      <c r="S399" s="40" t="inlineStr"/>
      <c r="T399" s="40" t="inlineStr"/>
      <c r="U399" s="41" t="inlineStr">
        <is>
          <t>кг</t>
        </is>
      </c>
      <c r="V399" s="766" t="n">
        <v>0</v>
      </c>
      <c r="W399" s="76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91" t="inlineStr">
        <is>
          <t>КИ</t>
        </is>
      </c>
    </row>
    <row r="400" ht="27" customHeight="1">
      <c r="A400" s="64" t="inlineStr">
        <is>
          <t>SU003081</t>
        </is>
      </c>
      <c r="B400" s="64" t="inlineStr">
        <is>
          <t>P003645</t>
        </is>
      </c>
      <c r="C400" s="37" t="n">
        <v>4301031256</v>
      </c>
      <c r="D400" s="363" t="n">
        <v>4680115883178</v>
      </c>
      <c r="E400" s="731" t="n"/>
      <c r="F400" s="763" t="n">
        <v>0.28</v>
      </c>
      <c r="G400" s="38" t="n">
        <v>6</v>
      </c>
      <c r="H400" s="763" t="n">
        <v>1.68</v>
      </c>
      <c r="I400" s="763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45</v>
      </c>
      <c r="N400" s="99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400" s="765" t="n"/>
      <c r="P400" s="765" t="n"/>
      <c r="Q400" s="765" t="n"/>
      <c r="R400" s="731" t="n"/>
      <c r="S400" s="40" t="inlineStr"/>
      <c r="T400" s="40" t="inlineStr"/>
      <c r="U400" s="41" t="inlineStr">
        <is>
          <t>кг</t>
        </is>
      </c>
      <c r="V400" s="766" t="n">
        <v>0</v>
      </c>
      <c r="W400" s="76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92" t="inlineStr">
        <is>
          <t>КИ</t>
        </is>
      </c>
    </row>
    <row r="401" ht="27" customHeight="1">
      <c r="A401" s="64" t="inlineStr">
        <is>
          <t>SU002606</t>
        </is>
      </c>
      <c r="B401" s="64" t="inlineStr">
        <is>
          <t>P003134</t>
        </is>
      </c>
      <c r="C401" s="37" t="n">
        <v>4301031172</v>
      </c>
      <c r="D401" s="363" t="n">
        <v>4607091389531</v>
      </c>
      <c r="E401" s="731" t="n"/>
      <c r="F401" s="763" t="n">
        <v>0.35</v>
      </c>
      <c r="G401" s="38" t="n">
        <v>6</v>
      </c>
      <c r="H401" s="763" t="n">
        <v>2.1</v>
      </c>
      <c r="I401" s="763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9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401" s="765" t="n"/>
      <c r="P401" s="765" t="n"/>
      <c r="Q401" s="765" t="n"/>
      <c r="R401" s="731" t="n"/>
      <c r="S401" s="40" t="inlineStr"/>
      <c r="T401" s="40" t="inlineStr"/>
      <c r="U401" s="41" t="inlineStr">
        <is>
          <t>кг</t>
        </is>
      </c>
      <c r="V401" s="766" t="n">
        <v>56</v>
      </c>
      <c r="W401" s="767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93" t="inlineStr">
        <is>
          <t>КИ</t>
        </is>
      </c>
    </row>
    <row r="402" ht="27" customHeight="1">
      <c r="A402" s="64" t="inlineStr">
        <is>
          <t>SU003082</t>
        </is>
      </c>
      <c r="B402" s="64" t="inlineStr">
        <is>
          <t>P003644</t>
        </is>
      </c>
      <c r="C402" s="37" t="n">
        <v>4301031255</v>
      </c>
      <c r="D402" s="363" t="n">
        <v>4680115883185</v>
      </c>
      <c r="E402" s="731" t="n"/>
      <c r="F402" s="763" t="n">
        <v>0.28</v>
      </c>
      <c r="G402" s="38" t="n">
        <v>6</v>
      </c>
      <c r="H402" s="763" t="n">
        <v>1.68</v>
      </c>
      <c r="I402" s="763" t="n">
        <v>1.81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92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402" s="765" t="n"/>
      <c r="P402" s="765" t="n"/>
      <c r="Q402" s="765" t="n"/>
      <c r="R402" s="731" t="n"/>
      <c r="S402" s="40" t="inlineStr"/>
      <c r="T402" s="40" t="inlineStr"/>
      <c r="U402" s="41" t="inlineStr">
        <is>
          <t>кг</t>
        </is>
      </c>
      <c r="V402" s="766" t="n">
        <v>0</v>
      </c>
      <c r="W402" s="767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4" t="inlineStr">
        <is>
          <t>КИ</t>
        </is>
      </c>
    </row>
    <row r="403">
      <c r="A403" s="372" t="n"/>
      <c r="B403" s="360" t="n"/>
      <c r="C403" s="360" t="n"/>
      <c r="D403" s="360" t="n"/>
      <c r="E403" s="360" t="n"/>
      <c r="F403" s="360" t="n"/>
      <c r="G403" s="360" t="n"/>
      <c r="H403" s="360" t="n"/>
      <c r="I403" s="360" t="n"/>
      <c r="J403" s="360" t="n"/>
      <c r="K403" s="360" t="n"/>
      <c r="L403" s="360" t="n"/>
      <c r="M403" s="768" t="n"/>
      <c r="N403" s="769" t="inlineStr">
        <is>
          <t>Итого</t>
        </is>
      </c>
      <c r="O403" s="739" t="n"/>
      <c r="P403" s="739" t="n"/>
      <c r="Q403" s="739" t="n"/>
      <c r="R403" s="739" t="n"/>
      <c r="S403" s="739" t="n"/>
      <c r="T403" s="740" t="n"/>
      <c r="U403" s="43" t="inlineStr">
        <is>
          <t>кор</t>
        </is>
      </c>
      <c r="V403" s="770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/>
      </c>
      <c r="W403" s="770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/>
      </c>
      <c r="X403" s="770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/>
      </c>
      <c r="Y403" s="771" t="n"/>
      <c r="Z403" s="771" t="n"/>
    </row>
    <row r="404">
      <c r="A404" s="360" t="n"/>
      <c r="B404" s="360" t="n"/>
      <c r="C404" s="360" t="n"/>
      <c r="D404" s="360" t="n"/>
      <c r="E404" s="360" t="n"/>
      <c r="F404" s="360" t="n"/>
      <c r="G404" s="360" t="n"/>
      <c r="H404" s="360" t="n"/>
      <c r="I404" s="360" t="n"/>
      <c r="J404" s="360" t="n"/>
      <c r="K404" s="360" t="n"/>
      <c r="L404" s="360" t="n"/>
      <c r="M404" s="768" t="n"/>
      <c r="N404" s="769" t="inlineStr">
        <is>
          <t>Итого</t>
        </is>
      </c>
      <c r="O404" s="739" t="n"/>
      <c r="P404" s="739" t="n"/>
      <c r="Q404" s="739" t="n"/>
      <c r="R404" s="739" t="n"/>
      <c r="S404" s="739" t="n"/>
      <c r="T404" s="740" t="n"/>
      <c r="U404" s="43" t="inlineStr">
        <is>
          <t>кг</t>
        </is>
      </c>
      <c r="V404" s="770">
        <f>IFERROR(SUM(V390:V402),"0")</f>
        <v/>
      </c>
      <c r="W404" s="770">
        <f>IFERROR(SUM(W390:W402),"0")</f>
        <v/>
      </c>
      <c r="X404" s="43" t="n"/>
      <c r="Y404" s="771" t="n"/>
      <c r="Z404" s="771" t="n"/>
    </row>
    <row r="405" ht="14.25" customHeight="1">
      <c r="A405" s="377" t="inlineStr">
        <is>
          <t>Сосиски</t>
        </is>
      </c>
      <c r="B405" s="360" t="n"/>
      <c r="C405" s="360" t="n"/>
      <c r="D405" s="360" t="n"/>
      <c r="E405" s="360" t="n"/>
      <c r="F405" s="360" t="n"/>
      <c r="G405" s="360" t="n"/>
      <c r="H405" s="360" t="n"/>
      <c r="I405" s="360" t="n"/>
      <c r="J405" s="360" t="n"/>
      <c r="K405" s="360" t="n"/>
      <c r="L405" s="360" t="n"/>
      <c r="M405" s="360" t="n"/>
      <c r="N405" s="360" t="n"/>
      <c r="O405" s="360" t="n"/>
      <c r="P405" s="360" t="n"/>
      <c r="Q405" s="360" t="n"/>
      <c r="R405" s="360" t="n"/>
      <c r="S405" s="360" t="n"/>
      <c r="T405" s="360" t="n"/>
      <c r="U405" s="360" t="n"/>
      <c r="V405" s="360" t="n"/>
      <c r="W405" s="360" t="n"/>
      <c r="X405" s="360" t="n"/>
      <c r="Y405" s="377" t="n"/>
      <c r="Z405" s="377" t="n"/>
    </row>
    <row r="406" ht="27" customHeight="1">
      <c r="A406" s="64" t="inlineStr">
        <is>
          <t>SU002448</t>
        </is>
      </c>
      <c r="B406" s="64" t="inlineStr">
        <is>
          <t>P002914</t>
        </is>
      </c>
      <c r="C406" s="37" t="n">
        <v>4301051258</v>
      </c>
      <c r="D406" s="363" t="n">
        <v>4607091389685</v>
      </c>
      <c r="E406" s="731" t="n"/>
      <c r="F406" s="763" t="n">
        <v>1.3</v>
      </c>
      <c r="G406" s="38" t="n">
        <v>6</v>
      </c>
      <c r="H406" s="763" t="n">
        <v>7.8</v>
      </c>
      <c r="I406" s="763" t="n">
        <v>8.346</v>
      </c>
      <c r="J406" s="38" t="n">
        <v>56</v>
      </c>
      <c r="K406" s="38" t="inlineStr">
        <is>
          <t>8</t>
        </is>
      </c>
      <c r="L406" s="39" t="inlineStr">
        <is>
          <t>СК3</t>
        </is>
      </c>
      <c r="M406" s="38" t="n">
        <v>45</v>
      </c>
      <c r="N406" s="99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6" s="765" t="n"/>
      <c r="P406" s="765" t="n"/>
      <c r="Q406" s="765" t="n"/>
      <c r="R406" s="731" t="n"/>
      <c r="S406" s="40" t="inlineStr"/>
      <c r="T406" s="40" t="inlineStr"/>
      <c r="U406" s="41" t="inlineStr">
        <is>
          <t>кг</t>
        </is>
      </c>
      <c r="V406" s="766" t="n">
        <v>0</v>
      </c>
      <c r="W406" s="767">
        <f>IFERROR(IF(V406="",0,CEILING((V406/$H406),1)*$H406),"")</f>
        <v/>
      </c>
      <c r="X406" s="42">
        <f>IFERROR(IF(W406=0,"",ROUNDUP(W406/H406,0)*0.02175),"")</f>
        <v/>
      </c>
      <c r="Y406" s="69" t="inlineStr"/>
      <c r="Z406" s="70" t="inlineStr"/>
      <c r="AD406" s="71" t="n"/>
      <c r="BA406" s="295" t="inlineStr">
        <is>
          <t>КИ</t>
        </is>
      </c>
    </row>
    <row r="407" ht="27" customHeight="1">
      <c r="A407" s="64" t="inlineStr">
        <is>
          <t>SU002557</t>
        </is>
      </c>
      <c r="B407" s="64" t="inlineStr">
        <is>
          <t>P003318</t>
        </is>
      </c>
      <c r="C407" s="37" t="n">
        <v>4301051431</v>
      </c>
      <c r="D407" s="363" t="n">
        <v>4607091389654</v>
      </c>
      <c r="E407" s="731" t="n"/>
      <c r="F407" s="763" t="n">
        <v>0.33</v>
      </c>
      <c r="G407" s="38" t="n">
        <v>6</v>
      </c>
      <c r="H407" s="763" t="n">
        <v>1.98</v>
      </c>
      <c r="I407" s="763" t="n">
        <v>2.258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45</v>
      </c>
      <c r="N407" s="99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7" s="765" t="n"/>
      <c r="P407" s="765" t="n"/>
      <c r="Q407" s="765" t="n"/>
      <c r="R407" s="731" t="n"/>
      <c r="S407" s="40" t="inlineStr"/>
      <c r="T407" s="40" t="inlineStr"/>
      <c r="U407" s="41" t="inlineStr">
        <is>
          <t>кг</t>
        </is>
      </c>
      <c r="V407" s="766" t="n">
        <v>0</v>
      </c>
      <c r="W407" s="767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6" t="inlineStr">
        <is>
          <t>КИ</t>
        </is>
      </c>
    </row>
    <row r="408" ht="27" customHeight="1">
      <c r="A408" s="64" t="inlineStr">
        <is>
          <t>SU002285</t>
        </is>
      </c>
      <c r="B408" s="64" t="inlineStr">
        <is>
          <t>P002969</t>
        </is>
      </c>
      <c r="C408" s="37" t="n">
        <v>4301051284</v>
      </c>
      <c r="D408" s="363" t="n">
        <v>4607091384352</v>
      </c>
      <c r="E408" s="731" t="n"/>
      <c r="F408" s="763" t="n">
        <v>0.6</v>
      </c>
      <c r="G408" s="38" t="n">
        <v>4</v>
      </c>
      <c r="H408" s="763" t="n">
        <v>2.4</v>
      </c>
      <c r="I408" s="763" t="n">
        <v>2.646</v>
      </c>
      <c r="J408" s="38" t="n">
        <v>120</v>
      </c>
      <c r="K408" s="38" t="inlineStr">
        <is>
          <t>12</t>
        </is>
      </c>
      <c r="L408" s="39" t="inlineStr">
        <is>
          <t>СК3</t>
        </is>
      </c>
      <c r="M408" s="38" t="n">
        <v>45</v>
      </c>
      <c r="N408" s="99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8" s="765" t="n"/>
      <c r="P408" s="765" t="n"/>
      <c r="Q408" s="765" t="n"/>
      <c r="R408" s="731" t="n"/>
      <c r="S408" s="40" t="inlineStr"/>
      <c r="T408" s="40" t="inlineStr"/>
      <c r="U408" s="41" t="inlineStr">
        <is>
          <t>кг</t>
        </is>
      </c>
      <c r="V408" s="766" t="n">
        <v>0</v>
      </c>
      <c r="W408" s="767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7" t="inlineStr">
        <is>
          <t>КИ</t>
        </is>
      </c>
    </row>
    <row r="409" ht="27" customHeight="1">
      <c r="A409" s="64" t="inlineStr">
        <is>
          <t>SU002419</t>
        </is>
      </c>
      <c r="B409" s="64" t="inlineStr">
        <is>
          <t>P002913</t>
        </is>
      </c>
      <c r="C409" s="37" t="n">
        <v>4301051257</v>
      </c>
      <c r="D409" s="363" t="n">
        <v>4607091389661</v>
      </c>
      <c r="E409" s="731" t="n"/>
      <c r="F409" s="763" t="n">
        <v>0.55</v>
      </c>
      <c r="G409" s="38" t="n">
        <v>4</v>
      </c>
      <c r="H409" s="763" t="n">
        <v>2.2</v>
      </c>
      <c r="I409" s="763" t="n">
        <v>2.492</v>
      </c>
      <c r="J409" s="38" t="n">
        <v>120</v>
      </c>
      <c r="K409" s="38" t="inlineStr">
        <is>
          <t>12</t>
        </is>
      </c>
      <c r="L409" s="39" t="inlineStr">
        <is>
          <t>СК3</t>
        </is>
      </c>
      <c r="M409" s="38" t="n">
        <v>45</v>
      </c>
      <c r="N409" s="99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9" s="765" t="n"/>
      <c r="P409" s="765" t="n"/>
      <c r="Q409" s="765" t="n"/>
      <c r="R409" s="731" t="n"/>
      <c r="S409" s="40" t="inlineStr"/>
      <c r="T409" s="40" t="inlineStr"/>
      <c r="U409" s="41" t="inlineStr">
        <is>
          <t>кг</t>
        </is>
      </c>
      <c r="V409" s="766" t="n">
        <v>0</v>
      </c>
      <c r="W409" s="767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8" t="inlineStr">
        <is>
          <t>КИ</t>
        </is>
      </c>
    </row>
    <row r="410">
      <c r="A410" s="372" t="n"/>
      <c r="B410" s="360" t="n"/>
      <c r="C410" s="360" t="n"/>
      <c r="D410" s="360" t="n"/>
      <c r="E410" s="360" t="n"/>
      <c r="F410" s="360" t="n"/>
      <c r="G410" s="360" t="n"/>
      <c r="H410" s="360" t="n"/>
      <c r="I410" s="360" t="n"/>
      <c r="J410" s="360" t="n"/>
      <c r="K410" s="360" t="n"/>
      <c r="L410" s="360" t="n"/>
      <c r="M410" s="768" t="n"/>
      <c r="N410" s="769" t="inlineStr">
        <is>
          <t>Итого</t>
        </is>
      </c>
      <c r="O410" s="739" t="n"/>
      <c r="P410" s="739" t="n"/>
      <c r="Q410" s="739" t="n"/>
      <c r="R410" s="739" t="n"/>
      <c r="S410" s="739" t="n"/>
      <c r="T410" s="740" t="n"/>
      <c r="U410" s="43" t="inlineStr">
        <is>
          <t>кор</t>
        </is>
      </c>
      <c r="V410" s="770">
        <f>IFERROR(V406/H406,"0")+IFERROR(V407/H407,"0")+IFERROR(V408/H408,"0")+IFERROR(V409/H409,"0")</f>
        <v/>
      </c>
      <c r="W410" s="770">
        <f>IFERROR(W406/H406,"0")+IFERROR(W407/H407,"0")+IFERROR(W408/H408,"0")+IFERROR(W409/H409,"0")</f>
        <v/>
      </c>
      <c r="X410" s="770">
        <f>IFERROR(IF(X406="",0,X406),"0")+IFERROR(IF(X407="",0,X407),"0")+IFERROR(IF(X408="",0,X408),"0")+IFERROR(IF(X409="",0,X409),"0")</f>
        <v/>
      </c>
      <c r="Y410" s="771" t="n"/>
      <c r="Z410" s="771" t="n"/>
    </row>
    <row r="411">
      <c r="A411" s="360" t="n"/>
      <c r="B411" s="360" t="n"/>
      <c r="C411" s="360" t="n"/>
      <c r="D411" s="360" t="n"/>
      <c r="E411" s="360" t="n"/>
      <c r="F411" s="360" t="n"/>
      <c r="G411" s="360" t="n"/>
      <c r="H411" s="360" t="n"/>
      <c r="I411" s="360" t="n"/>
      <c r="J411" s="360" t="n"/>
      <c r="K411" s="360" t="n"/>
      <c r="L411" s="360" t="n"/>
      <c r="M411" s="768" t="n"/>
      <c r="N411" s="769" t="inlineStr">
        <is>
          <t>Итого</t>
        </is>
      </c>
      <c r="O411" s="739" t="n"/>
      <c r="P411" s="739" t="n"/>
      <c r="Q411" s="739" t="n"/>
      <c r="R411" s="739" t="n"/>
      <c r="S411" s="739" t="n"/>
      <c r="T411" s="740" t="n"/>
      <c r="U411" s="43" t="inlineStr">
        <is>
          <t>кг</t>
        </is>
      </c>
      <c r="V411" s="770">
        <f>IFERROR(SUM(V406:V409),"0")</f>
        <v/>
      </c>
      <c r="W411" s="770">
        <f>IFERROR(SUM(W406:W409),"0")</f>
        <v/>
      </c>
      <c r="X411" s="43" t="n"/>
      <c r="Y411" s="771" t="n"/>
      <c r="Z411" s="771" t="n"/>
    </row>
    <row r="412" ht="14.25" customHeight="1">
      <c r="A412" s="377" t="inlineStr">
        <is>
          <t>Сардельки</t>
        </is>
      </c>
      <c r="B412" s="360" t="n"/>
      <c r="C412" s="360" t="n"/>
      <c r="D412" s="360" t="n"/>
      <c r="E412" s="360" t="n"/>
      <c r="F412" s="360" t="n"/>
      <c r="G412" s="360" t="n"/>
      <c r="H412" s="360" t="n"/>
      <c r="I412" s="360" t="n"/>
      <c r="J412" s="360" t="n"/>
      <c r="K412" s="360" t="n"/>
      <c r="L412" s="360" t="n"/>
      <c r="M412" s="360" t="n"/>
      <c r="N412" s="360" t="n"/>
      <c r="O412" s="360" t="n"/>
      <c r="P412" s="360" t="n"/>
      <c r="Q412" s="360" t="n"/>
      <c r="R412" s="360" t="n"/>
      <c r="S412" s="360" t="n"/>
      <c r="T412" s="360" t="n"/>
      <c r="U412" s="360" t="n"/>
      <c r="V412" s="360" t="n"/>
      <c r="W412" s="360" t="n"/>
      <c r="X412" s="360" t="n"/>
      <c r="Y412" s="377" t="n"/>
      <c r="Z412" s="377" t="n"/>
    </row>
    <row r="413" ht="27" customHeight="1">
      <c r="A413" s="64" t="inlineStr">
        <is>
          <t>SU002846</t>
        </is>
      </c>
      <c r="B413" s="64" t="inlineStr">
        <is>
          <t>P003254</t>
        </is>
      </c>
      <c r="C413" s="37" t="n">
        <v>4301060352</v>
      </c>
      <c r="D413" s="363" t="n">
        <v>4680115881648</v>
      </c>
      <c r="E413" s="731" t="n"/>
      <c r="F413" s="763" t="n">
        <v>1</v>
      </c>
      <c r="G413" s="38" t="n">
        <v>4</v>
      </c>
      <c r="H413" s="763" t="n">
        <v>4</v>
      </c>
      <c r="I413" s="763" t="n">
        <v>4.404</v>
      </c>
      <c r="J413" s="38" t="n">
        <v>104</v>
      </c>
      <c r="K413" s="38" t="inlineStr">
        <is>
          <t>8</t>
        </is>
      </c>
      <c r="L413" s="39" t="inlineStr">
        <is>
          <t>СК2</t>
        </is>
      </c>
      <c r="M413" s="38" t="n">
        <v>35</v>
      </c>
      <c r="N413" s="99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13" s="765" t="n"/>
      <c r="P413" s="765" t="n"/>
      <c r="Q413" s="765" t="n"/>
      <c r="R413" s="731" t="n"/>
      <c r="S413" s="40" t="inlineStr"/>
      <c r="T413" s="40" t="inlineStr"/>
      <c r="U413" s="41" t="inlineStr">
        <is>
          <t>кг</t>
        </is>
      </c>
      <c r="V413" s="766" t="n">
        <v>0</v>
      </c>
      <c r="W413" s="76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9" t="inlineStr">
        <is>
          <t>КИ</t>
        </is>
      </c>
    </row>
    <row r="414">
      <c r="A414" s="372" t="n"/>
      <c r="B414" s="360" t="n"/>
      <c r="C414" s="360" t="n"/>
      <c r="D414" s="360" t="n"/>
      <c r="E414" s="360" t="n"/>
      <c r="F414" s="360" t="n"/>
      <c r="G414" s="360" t="n"/>
      <c r="H414" s="360" t="n"/>
      <c r="I414" s="360" t="n"/>
      <c r="J414" s="360" t="n"/>
      <c r="K414" s="360" t="n"/>
      <c r="L414" s="360" t="n"/>
      <c r="M414" s="768" t="n"/>
      <c r="N414" s="769" t="inlineStr">
        <is>
          <t>Итого</t>
        </is>
      </c>
      <c r="O414" s="739" t="n"/>
      <c r="P414" s="739" t="n"/>
      <c r="Q414" s="739" t="n"/>
      <c r="R414" s="739" t="n"/>
      <c r="S414" s="739" t="n"/>
      <c r="T414" s="740" t="n"/>
      <c r="U414" s="43" t="inlineStr">
        <is>
          <t>кор</t>
        </is>
      </c>
      <c r="V414" s="770">
        <f>IFERROR(V413/H413,"0")</f>
        <v/>
      </c>
      <c r="W414" s="770">
        <f>IFERROR(W413/H413,"0")</f>
        <v/>
      </c>
      <c r="X414" s="770">
        <f>IFERROR(IF(X413="",0,X413),"0")</f>
        <v/>
      </c>
      <c r="Y414" s="771" t="n"/>
      <c r="Z414" s="771" t="n"/>
    </row>
    <row r="415">
      <c r="A415" s="360" t="n"/>
      <c r="B415" s="360" t="n"/>
      <c r="C415" s="360" t="n"/>
      <c r="D415" s="360" t="n"/>
      <c r="E415" s="360" t="n"/>
      <c r="F415" s="360" t="n"/>
      <c r="G415" s="360" t="n"/>
      <c r="H415" s="360" t="n"/>
      <c r="I415" s="360" t="n"/>
      <c r="J415" s="360" t="n"/>
      <c r="K415" s="360" t="n"/>
      <c r="L415" s="360" t="n"/>
      <c r="M415" s="768" t="n"/>
      <c r="N415" s="769" t="inlineStr">
        <is>
          <t>Итого</t>
        </is>
      </c>
      <c r="O415" s="739" t="n"/>
      <c r="P415" s="739" t="n"/>
      <c r="Q415" s="739" t="n"/>
      <c r="R415" s="739" t="n"/>
      <c r="S415" s="739" t="n"/>
      <c r="T415" s="740" t="n"/>
      <c r="U415" s="43" t="inlineStr">
        <is>
          <t>кг</t>
        </is>
      </c>
      <c r="V415" s="770">
        <f>IFERROR(SUM(V413:V413),"0")</f>
        <v/>
      </c>
      <c r="W415" s="770">
        <f>IFERROR(SUM(W413:W413),"0")</f>
        <v/>
      </c>
      <c r="X415" s="43" t="n"/>
      <c r="Y415" s="771" t="n"/>
      <c r="Z415" s="771" t="n"/>
    </row>
    <row r="416" ht="14.25" customHeight="1">
      <c r="A416" s="377" t="inlineStr">
        <is>
          <t>Сырокопченые колбасы</t>
        </is>
      </c>
      <c r="B416" s="360" t="n"/>
      <c r="C416" s="360" t="n"/>
      <c r="D416" s="360" t="n"/>
      <c r="E416" s="360" t="n"/>
      <c r="F416" s="360" t="n"/>
      <c r="G416" s="360" t="n"/>
      <c r="H416" s="360" t="n"/>
      <c r="I416" s="360" t="n"/>
      <c r="J416" s="360" t="n"/>
      <c r="K416" s="360" t="n"/>
      <c r="L416" s="360" t="n"/>
      <c r="M416" s="360" t="n"/>
      <c r="N416" s="360" t="n"/>
      <c r="O416" s="360" t="n"/>
      <c r="P416" s="360" t="n"/>
      <c r="Q416" s="360" t="n"/>
      <c r="R416" s="360" t="n"/>
      <c r="S416" s="360" t="n"/>
      <c r="T416" s="360" t="n"/>
      <c r="U416" s="360" t="n"/>
      <c r="V416" s="360" t="n"/>
      <c r="W416" s="360" t="n"/>
      <c r="X416" s="360" t="n"/>
      <c r="Y416" s="377" t="n"/>
      <c r="Z416" s="377" t="n"/>
    </row>
    <row r="417" ht="27" customHeight="1">
      <c r="A417" s="64" t="inlineStr">
        <is>
          <t>SU003277</t>
        </is>
      </c>
      <c r="B417" s="64" t="inlineStr">
        <is>
          <t>P003775</t>
        </is>
      </c>
      <c r="C417" s="37" t="n">
        <v>4301032045</v>
      </c>
      <c r="D417" s="363" t="n">
        <v>4680115884335</v>
      </c>
      <c r="E417" s="731" t="n"/>
      <c r="F417" s="763" t="n">
        <v>0.06</v>
      </c>
      <c r="G417" s="38" t="n">
        <v>20</v>
      </c>
      <c r="H417" s="763" t="n">
        <v>1.2</v>
      </c>
      <c r="I417" s="763" t="n">
        <v>1.8</v>
      </c>
      <c r="J417" s="38" t="n">
        <v>200</v>
      </c>
      <c r="K417" s="38" t="inlineStr">
        <is>
          <t>10</t>
        </is>
      </c>
      <c r="L417" s="39" t="inlineStr">
        <is>
          <t>ДК</t>
        </is>
      </c>
      <c r="M417" s="38" t="n">
        <v>60</v>
      </c>
      <c r="N417" s="998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7" s="765" t="n"/>
      <c r="P417" s="765" t="n"/>
      <c r="Q417" s="765" t="n"/>
      <c r="R417" s="731" t="n"/>
      <c r="S417" s="40" t="inlineStr"/>
      <c r="T417" s="40" t="inlineStr"/>
      <c r="U417" s="41" t="inlineStr">
        <is>
          <t>кг</t>
        </is>
      </c>
      <c r="V417" s="766" t="n">
        <v>0.72</v>
      </c>
      <c r="W417" s="767">
        <f>IFERROR(IF(V417="",0,CEILING((V417/$H417),1)*$H417),"")</f>
        <v/>
      </c>
      <c r="X417" s="42">
        <f>IFERROR(IF(W417=0,"",ROUNDUP(W417/H417,0)*0.00627),"")</f>
        <v/>
      </c>
      <c r="Y417" s="69" t="inlineStr"/>
      <c r="Z417" s="70" t="inlineStr"/>
      <c r="AD417" s="71" t="n"/>
      <c r="BA417" s="300" t="inlineStr">
        <is>
          <t>КИ</t>
        </is>
      </c>
    </row>
    <row r="418" ht="27" customHeight="1">
      <c r="A418" s="64" t="inlineStr">
        <is>
          <t>SU003278</t>
        </is>
      </c>
      <c r="B418" s="64" t="inlineStr">
        <is>
          <t>P003777</t>
        </is>
      </c>
      <c r="C418" s="37" t="n">
        <v>4301032047</v>
      </c>
      <c r="D418" s="363" t="n">
        <v>4680115884342</v>
      </c>
      <c r="E418" s="731" t="n"/>
      <c r="F418" s="763" t="n">
        <v>0.06</v>
      </c>
      <c r="G418" s="38" t="n">
        <v>20</v>
      </c>
      <c r="H418" s="763" t="n">
        <v>1.2</v>
      </c>
      <c r="I418" s="763" t="n">
        <v>1.8</v>
      </c>
      <c r="J418" s="38" t="n">
        <v>200</v>
      </c>
      <c r="K418" s="38" t="inlineStr">
        <is>
          <t>10</t>
        </is>
      </c>
      <c r="L418" s="39" t="inlineStr">
        <is>
          <t>ДК</t>
        </is>
      </c>
      <c r="M418" s="38" t="n">
        <v>60</v>
      </c>
      <c r="N418" s="999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8" s="765" t="n"/>
      <c r="P418" s="765" t="n"/>
      <c r="Q418" s="765" t="n"/>
      <c r="R418" s="731" t="n"/>
      <c r="S418" s="40" t="inlineStr"/>
      <c r="T418" s="40" t="inlineStr"/>
      <c r="U418" s="41" t="inlineStr">
        <is>
          <t>кг</t>
        </is>
      </c>
      <c r="V418" s="766" t="n">
        <v>0.72</v>
      </c>
      <c r="W418" s="767">
        <f>IFERROR(IF(V418="",0,CEILING((V418/$H418),1)*$H418),"")</f>
        <v/>
      </c>
      <c r="X418" s="42">
        <f>IFERROR(IF(W418=0,"",ROUNDUP(W418/H418,0)*0.00627),"")</f>
        <v/>
      </c>
      <c r="Y418" s="69" t="inlineStr"/>
      <c r="Z418" s="70" t="inlineStr"/>
      <c r="AD418" s="71" t="n"/>
      <c r="BA418" s="301" t="inlineStr">
        <is>
          <t>КИ</t>
        </is>
      </c>
    </row>
    <row r="419" ht="27" customHeight="1">
      <c r="A419" s="64" t="inlineStr">
        <is>
          <t>SU003281</t>
        </is>
      </c>
      <c r="B419" s="64" t="inlineStr">
        <is>
          <t>P003774</t>
        </is>
      </c>
      <c r="C419" s="37" t="n">
        <v>4301170011</v>
      </c>
      <c r="D419" s="363" t="n">
        <v>4680115884113</v>
      </c>
      <c r="E419" s="731" t="n"/>
      <c r="F419" s="763" t="n">
        <v>0.11</v>
      </c>
      <c r="G419" s="38" t="n">
        <v>12</v>
      </c>
      <c r="H419" s="763" t="n">
        <v>1.32</v>
      </c>
      <c r="I419" s="763" t="n">
        <v>1.88</v>
      </c>
      <c r="J419" s="38" t="n">
        <v>200</v>
      </c>
      <c r="K419" s="38" t="inlineStr">
        <is>
          <t>10</t>
        </is>
      </c>
      <c r="L419" s="39" t="inlineStr">
        <is>
          <t>ДК</t>
        </is>
      </c>
      <c r="M419" s="38" t="n">
        <v>150</v>
      </c>
      <c r="N419" s="1000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9" s="765" t="n"/>
      <c r="P419" s="765" t="n"/>
      <c r="Q419" s="765" t="n"/>
      <c r="R419" s="731" t="n"/>
      <c r="S419" s="40" t="inlineStr"/>
      <c r="T419" s="40" t="inlineStr"/>
      <c r="U419" s="41" t="inlineStr">
        <is>
          <t>кг</t>
        </is>
      </c>
      <c r="V419" s="766" t="n">
        <v>1.6</v>
      </c>
      <c r="W419" s="767">
        <f>IFERROR(IF(V419="",0,CEILING((V419/$H419),1)*$H419),"")</f>
        <v/>
      </c>
      <c r="X419" s="42">
        <f>IFERROR(IF(W419=0,"",ROUNDUP(W419/H419,0)*0.00627),"")</f>
        <v/>
      </c>
      <c r="Y419" s="69" t="inlineStr"/>
      <c r="Z419" s="70" t="inlineStr"/>
      <c r="AD419" s="71" t="n"/>
      <c r="BA419" s="302" t="inlineStr">
        <is>
          <t>КИ</t>
        </is>
      </c>
    </row>
    <row r="420">
      <c r="A420" s="372" t="n"/>
      <c r="B420" s="360" t="n"/>
      <c r="C420" s="360" t="n"/>
      <c r="D420" s="360" t="n"/>
      <c r="E420" s="360" t="n"/>
      <c r="F420" s="360" t="n"/>
      <c r="G420" s="360" t="n"/>
      <c r="H420" s="360" t="n"/>
      <c r="I420" s="360" t="n"/>
      <c r="J420" s="360" t="n"/>
      <c r="K420" s="360" t="n"/>
      <c r="L420" s="360" t="n"/>
      <c r="M420" s="768" t="n"/>
      <c r="N420" s="769" t="inlineStr">
        <is>
          <t>Итого</t>
        </is>
      </c>
      <c r="O420" s="739" t="n"/>
      <c r="P420" s="739" t="n"/>
      <c r="Q420" s="739" t="n"/>
      <c r="R420" s="739" t="n"/>
      <c r="S420" s="739" t="n"/>
      <c r="T420" s="740" t="n"/>
      <c r="U420" s="43" t="inlineStr">
        <is>
          <t>кор</t>
        </is>
      </c>
      <c r="V420" s="770">
        <f>IFERROR(V417/H417,"0")+IFERROR(V418/H418,"0")+IFERROR(V419/H419,"0")</f>
        <v/>
      </c>
      <c r="W420" s="770">
        <f>IFERROR(W417/H417,"0")+IFERROR(W418/H418,"0")+IFERROR(W419/H419,"0")</f>
        <v/>
      </c>
      <c r="X420" s="770">
        <f>IFERROR(IF(X417="",0,X417),"0")+IFERROR(IF(X418="",0,X418),"0")+IFERROR(IF(X419="",0,X419),"0")</f>
        <v/>
      </c>
      <c r="Y420" s="771" t="n"/>
      <c r="Z420" s="771" t="n"/>
    </row>
    <row r="421">
      <c r="A421" s="360" t="n"/>
      <c r="B421" s="360" t="n"/>
      <c r="C421" s="360" t="n"/>
      <c r="D421" s="360" t="n"/>
      <c r="E421" s="360" t="n"/>
      <c r="F421" s="360" t="n"/>
      <c r="G421" s="360" t="n"/>
      <c r="H421" s="360" t="n"/>
      <c r="I421" s="360" t="n"/>
      <c r="J421" s="360" t="n"/>
      <c r="K421" s="360" t="n"/>
      <c r="L421" s="360" t="n"/>
      <c r="M421" s="768" t="n"/>
      <c r="N421" s="769" t="inlineStr">
        <is>
          <t>Итого</t>
        </is>
      </c>
      <c r="O421" s="739" t="n"/>
      <c r="P421" s="739" t="n"/>
      <c r="Q421" s="739" t="n"/>
      <c r="R421" s="739" t="n"/>
      <c r="S421" s="739" t="n"/>
      <c r="T421" s="740" t="n"/>
      <c r="U421" s="43" t="inlineStr">
        <is>
          <t>кг</t>
        </is>
      </c>
      <c r="V421" s="770">
        <f>IFERROR(SUM(V417:V419),"0")</f>
        <v/>
      </c>
      <c r="W421" s="770">
        <f>IFERROR(SUM(W417:W419),"0")</f>
        <v/>
      </c>
      <c r="X421" s="43" t="n"/>
      <c r="Y421" s="771" t="n"/>
      <c r="Z421" s="771" t="n"/>
    </row>
    <row r="422" ht="16.5" customHeight="1">
      <c r="A422" s="392" t="inlineStr">
        <is>
          <t>Балыкбургская</t>
        </is>
      </c>
      <c r="B422" s="360" t="n"/>
      <c r="C422" s="360" t="n"/>
      <c r="D422" s="360" t="n"/>
      <c r="E422" s="360" t="n"/>
      <c r="F422" s="360" t="n"/>
      <c r="G422" s="360" t="n"/>
      <c r="H422" s="360" t="n"/>
      <c r="I422" s="360" t="n"/>
      <c r="J422" s="360" t="n"/>
      <c r="K422" s="360" t="n"/>
      <c r="L422" s="360" t="n"/>
      <c r="M422" s="360" t="n"/>
      <c r="N422" s="360" t="n"/>
      <c r="O422" s="360" t="n"/>
      <c r="P422" s="360" t="n"/>
      <c r="Q422" s="360" t="n"/>
      <c r="R422" s="360" t="n"/>
      <c r="S422" s="360" t="n"/>
      <c r="T422" s="360" t="n"/>
      <c r="U422" s="360" t="n"/>
      <c r="V422" s="360" t="n"/>
      <c r="W422" s="360" t="n"/>
      <c r="X422" s="360" t="n"/>
      <c r="Y422" s="392" t="n"/>
      <c r="Z422" s="392" t="n"/>
    </row>
    <row r="423" ht="14.25" customHeight="1">
      <c r="A423" s="377" t="inlineStr">
        <is>
          <t>Ветчины</t>
        </is>
      </c>
      <c r="B423" s="360" t="n"/>
      <c r="C423" s="360" t="n"/>
      <c r="D423" s="360" t="n"/>
      <c r="E423" s="360" t="n"/>
      <c r="F423" s="360" t="n"/>
      <c r="G423" s="360" t="n"/>
      <c r="H423" s="360" t="n"/>
      <c r="I423" s="360" t="n"/>
      <c r="J423" s="360" t="n"/>
      <c r="K423" s="360" t="n"/>
      <c r="L423" s="360" t="n"/>
      <c r="M423" s="360" t="n"/>
      <c r="N423" s="360" t="n"/>
      <c r="O423" s="360" t="n"/>
      <c r="P423" s="360" t="n"/>
      <c r="Q423" s="360" t="n"/>
      <c r="R423" s="360" t="n"/>
      <c r="S423" s="360" t="n"/>
      <c r="T423" s="360" t="n"/>
      <c r="U423" s="360" t="n"/>
      <c r="V423" s="360" t="n"/>
      <c r="W423" s="360" t="n"/>
      <c r="X423" s="360" t="n"/>
      <c r="Y423" s="377" t="n"/>
      <c r="Z423" s="377" t="n"/>
    </row>
    <row r="424" ht="27" customHeight="1">
      <c r="A424" s="64" t="inlineStr">
        <is>
          <t>SU002542</t>
        </is>
      </c>
      <c r="B424" s="64" t="inlineStr">
        <is>
          <t>P002847</t>
        </is>
      </c>
      <c r="C424" s="37" t="n">
        <v>4301020214</v>
      </c>
      <c r="D424" s="363" t="n">
        <v>4607091389388</v>
      </c>
      <c r="E424" s="731" t="n"/>
      <c r="F424" s="763" t="n">
        <v>1.3</v>
      </c>
      <c r="G424" s="38" t="n">
        <v>4</v>
      </c>
      <c r="H424" s="763" t="n">
        <v>5.2</v>
      </c>
      <c r="I424" s="763" t="n">
        <v>5.608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35</v>
      </c>
      <c r="N424" s="1001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24" s="765" t="n"/>
      <c r="P424" s="765" t="n"/>
      <c r="Q424" s="765" t="n"/>
      <c r="R424" s="731" t="n"/>
      <c r="S424" s="40" t="inlineStr"/>
      <c r="T424" s="40" t="inlineStr"/>
      <c r="U424" s="41" t="inlineStr">
        <is>
          <t>кг</t>
        </is>
      </c>
      <c r="V424" s="766" t="n">
        <v>0</v>
      </c>
      <c r="W424" s="767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303" t="inlineStr">
        <is>
          <t>КИ</t>
        </is>
      </c>
    </row>
    <row r="425" ht="27" customHeight="1">
      <c r="A425" s="64" t="inlineStr">
        <is>
          <t>SU002319</t>
        </is>
      </c>
      <c r="B425" s="64" t="inlineStr">
        <is>
          <t>P002597</t>
        </is>
      </c>
      <c r="C425" s="37" t="n">
        <v>4301020185</v>
      </c>
      <c r="D425" s="363" t="n">
        <v>4607091389364</v>
      </c>
      <c r="E425" s="731" t="n"/>
      <c r="F425" s="763" t="n">
        <v>0.42</v>
      </c>
      <c r="G425" s="38" t="n">
        <v>6</v>
      </c>
      <c r="H425" s="763" t="n">
        <v>2.52</v>
      </c>
      <c r="I425" s="763" t="n">
        <v>2.75</v>
      </c>
      <c r="J425" s="38" t="n">
        <v>156</v>
      </c>
      <c r="K425" s="38" t="inlineStr">
        <is>
          <t>12</t>
        </is>
      </c>
      <c r="L425" s="39" t="inlineStr">
        <is>
          <t>СК3</t>
        </is>
      </c>
      <c r="M425" s="38" t="n">
        <v>35</v>
      </c>
      <c r="N425" s="100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5" s="765" t="n"/>
      <c r="P425" s="765" t="n"/>
      <c r="Q425" s="765" t="n"/>
      <c r="R425" s="731" t="n"/>
      <c r="S425" s="40" t="inlineStr"/>
      <c r="T425" s="40" t="inlineStr"/>
      <c r="U425" s="41" t="inlineStr">
        <is>
          <t>кг</t>
        </is>
      </c>
      <c r="V425" s="766" t="n">
        <v>0</v>
      </c>
      <c r="W425" s="767">
        <f>IFERROR(IF(V425="",0,CEILING((V425/$H425),1)*$H425),"")</f>
        <v/>
      </c>
      <c r="X425" s="42">
        <f>IFERROR(IF(W425=0,"",ROUNDUP(W425/H425,0)*0.00753),"")</f>
        <v/>
      </c>
      <c r="Y425" s="69" t="inlineStr"/>
      <c r="Z425" s="70" t="inlineStr"/>
      <c r="AD425" s="71" t="n"/>
      <c r="BA425" s="304" t="inlineStr">
        <is>
          <t>КИ</t>
        </is>
      </c>
    </row>
    <row r="426">
      <c r="A426" s="372" t="n"/>
      <c r="B426" s="360" t="n"/>
      <c r="C426" s="360" t="n"/>
      <c r="D426" s="360" t="n"/>
      <c r="E426" s="360" t="n"/>
      <c r="F426" s="360" t="n"/>
      <c r="G426" s="360" t="n"/>
      <c r="H426" s="360" t="n"/>
      <c r="I426" s="360" t="n"/>
      <c r="J426" s="360" t="n"/>
      <c r="K426" s="360" t="n"/>
      <c r="L426" s="360" t="n"/>
      <c r="M426" s="768" t="n"/>
      <c r="N426" s="769" t="inlineStr">
        <is>
          <t>Итого</t>
        </is>
      </c>
      <c r="O426" s="739" t="n"/>
      <c r="P426" s="739" t="n"/>
      <c r="Q426" s="739" t="n"/>
      <c r="R426" s="739" t="n"/>
      <c r="S426" s="739" t="n"/>
      <c r="T426" s="740" t="n"/>
      <c r="U426" s="43" t="inlineStr">
        <is>
          <t>кор</t>
        </is>
      </c>
      <c r="V426" s="770">
        <f>IFERROR(V424/H424,"0")+IFERROR(V425/H425,"0")</f>
        <v/>
      </c>
      <c r="W426" s="770">
        <f>IFERROR(W424/H424,"0")+IFERROR(W425/H425,"0")</f>
        <v/>
      </c>
      <c r="X426" s="770">
        <f>IFERROR(IF(X424="",0,X424),"0")+IFERROR(IF(X425="",0,X425),"0")</f>
        <v/>
      </c>
      <c r="Y426" s="771" t="n"/>
      <c r="Z426" s="771" t="n"/>
    </row>
    <row r="427">
      <c r="A427" s="360" t="n"/>
      <c r="B427" s="360" t="n"/>
      <c r="C427" s="360" t="n"/>
      <c r="D427" s="360" t="n"/>
      <c r="E427" s="360" t="n"/>
      <c r="F427" s="360" t="n"/>
      <c r="G427" s="360" t="n"/>
      <c r="H427" s="360" t="n"/>
      <c r="I427" s="360" t="n"/>
      <c r="J427" s="360" t="n"/>
      <c r="K427" s="360" t="n"/>
      <c r="L427" s="360" t="n"/>
      <c r="M427" s="768" t="n"/>
      <c r="N427" s="769" t="inlineStr">
        <is>
          <t>Итого</t>
        </is>
      </c>
      <c r="O427" s="739" t="n"/>
      <c r="P427" s="739" t="n"/>
      <c r="Q427" s="739" t="n"/>
      <c r="R427" s="739" t="n"/>
      <c r="S427" s="739" t="n"/>
      <c r="T427" s="740" t="n"/>
      <c r="U427" s="43" t="inlineStr">
        <is>
          <t>кг</t>
        </is>
      </c>
      <c r="V427" s="770">
        <f>IFERROR(SUM(V424:V425),"0")</f>
        <v/>
      </c>
      <c r="W427" s="770">
        <f>IFERROR(SUM(W424:W425),"0")</f>
        <v/>
      </c>
      <c r="X427" s="43" t="n"/>
      <c r="Y427" s="771" t="n"/>
      <c r="Z427" s="771" t="n"/>
    </row>
    <row r="428" ht="14.25" customHeight="1">
      <c r="A428" s="377" t="inlineStr">
        <is>
          <t>Копченые колбасы</t>
        </is>
      </c>
      <c r="B428" s="360" t="n"/>
      <c r="C428" s="360" t="n"/>
      <c r="D428" s="360" t="n"/>
      <c r="E428" s="360" t="n"/>
      <c r="F428" s="360" t="n"/>
      <c r="G428" s="360" t="n"/>
      <c r="H428" s="360" t="n"/>
      <c r="I428" s="360" t="n"/>
      <c r="J428" s="360" t="n"/>
      <c r="K428" s="360" t="n"/>
      <c r="L428" s="360" t="n"/>
      <c r="M428" s="360" t="n"/>
      <c r="N428" s="360" t="n"/>
      <c r="O428" s="360" t="n"/>
      <c r="P428" s="360" t="n"/>
      <c r="Q428" s="360" t="n"/>
      <c r="R428" s="360" t="n"/>
      <c r="S428" s="360" t="n"/>
      <c r="T428" s="360" t="n"/>
      <c r="U428" s="360" t="n"/>
      <c r="V428" s="360" t="n"/>
      <c r="W428" s="360" t="n"/>
      <c r="X428" s="360" t="n"/>
      <c r="Y428" s="377" t="n"/>
      <c r="Z428" s="377" t="n"/>
    </row>
    <row r="429" ht="27" customHeight="1">
      <c r="A429" s="64" t="inlineStr">
        <is>
          <t>SU002612</t>
        </is>
      </c>
      <c r="B429" s="64" t="inlineStr">
        <is>
          <t>P003140</t>
        </is>
      </c>
      <c r="C429" s="37" t="n">
        <v>4301031212</v>
      </c>
      <c r="D429" s="363" t="n">
        <v>4607091389739</v>
      </c>
      <c r="E429" s="731" t="n"/>
      <c r="F429" s="763" t="n">
        <v>0.7</v>
      </c>
      <c r="G429" s="38" t="n">
        <v>6</v>
      </c>
      <c r="H429" s="763" t="n">
        <v>4.2</v>
      </c>
      <c r="I429" s="763" t="n">
        <v>4.43</v>
      </c>
      <c r="J429" s="38" t="n">
        <v>156</v>
      </c>
      <c r="K429" s="38" t="inlineStr">
        <is>
          <t>12</t>
        </is>
      </c>
      <c r="L429" s="39" t="inlineStr">
        <is>
          <t>СК1</t>
        </is>
      </c>
      <c r="M429" s="38" t="n">
        <v>45</v>
      </c>
      <c r="N429" s="1003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9" s="765" t="n"/>
      <c r="P429" s="765" t="n"/>
      <c r="Q429" s="765" t="n"/>
      <c r="R429" s="731" t="n"/>
      <c r="S429" s="40" t="inlineStr"/>
      <c r="T429" s="40" t="inlineStr"/>
      <c r="U429" s="41" t="inlineStr">
        <is>
          <t>кг</t>
        </is>
      </c>
      <c r="V429" s="766" t="n">
        <v>70.8</v>
      </c>
      <c r="W429" s="767">
        <f>IFERROR(IF(V429="",0,CEILING((V429/$H429),1)*$H429),"")</f>
        <v/>
      </c>
      <c r="X429" s="42">
        <f>IFERROR(IF(W429=0,"",ROUNDUP(W429/H429,0)*0.00753),"")</f>
        <v/>
      </c>
      <c r="Y429" s="69" t="inlineStr"/>
      <c r="Z429" s="70" t="inlineStr"/>
      <c r="AD429" s="71" t="n"/>
      <c r="BA429" s="305" t="inlineStr">
        <is>
          <t>КИ</t>
        </is>
      </c>
    </row>
    <row r="430" ht="27" customHeight="1">
      <c r="A430" s="64" t="inlineStr">
        <is>
          <t>SU003071</t>
        </is>
      </c>
      <c r="B430" s="64" t="inlineStr">
        <is>
          <t>P003612</t>
        </is>
      </c>
      <c r="C430" s="37" t="n">
        <v>4301031247</v>
      </c>
      <c r="D430" s="363" t="n">
        <v>4680115883048</v>
      </c>
      <c r="E430" s="731" t="n"/>
      <c r="F430" s="763" t="n">
        <v>1</v>
      </c>
      <c r="G430" s="38" t="n">
        <v>4</v>
      </c>
      <c r="H430" s="763" t="n">
        <v>4</v>
      </c>
      <c r="I430" s="763" t="n">
        <v>4.21</v>
      </c>
      <c r="J430" s="38" t="n">
        <v>120</v>
      </c>
      <c r="K430" s="38" t="inlineStr">
        <is>
          <t>12</t>
        </is>
      </c>
      <c r="L430" s="39" t="inlineStr">
        <is>
          <t>СК2</t>
        </is>
      </c>
      <c r="M430" s="38" t="n">
        <v>40</v>
      </c>
      <c r="N430" s="1004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30" s="765" t="n"/>
      <c r="P430" s="765" t="n"/>
      <c r="Q430" s="765" t="n"/>
      <c r="R430" s="731" t="n"/>
      <c r="S430" s="40" t="inlineStr"/>
      <c r="T430" s="40" t="inlineStr"/>
      <c r="U430" s="41" t="inlineStr">
        <is>
          <t>кг</t>
        </is>
      </c>
      <c r="V430" s="766" t="n">
        <v>0</v>
      </c>
      <c r="W430" s="76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6" t="inlineStr">
        <is>
          <t>КИ</t>
        </is>
      </c>
    </row>
    <row r="431" ht="27" customHeight="1">
      <c r="A431" s="64" t="inlineStr">
        <is>
          <t>SU002545</t>
        </is>
      </c>
      <c r="B431" s="64" t="inlineStr">
        <is>
          <t>P003137</t>
        </is>
      </c>
      <c r="C431" s="37" t="n">
        <v>4301031176</v>
      </c>
      <c r="D431" s="363" t="n">
        <v>4607091389425</v>
      </c>
      <c r="E431" s="731" t="n"/>
      <c r="F431" s="763" t="n">
        <v>0.35</v>
      </c>
      <c r="G431" s="38" t="n">
        <v>6</v>
      </c>
      <c r="H431" s="763" t="n">
        <v>2.1</v>
      </c>
      <c r="I431" s="763" t="n">
        <v>2.23</v>
      </c>
      <c r="J431" s="38" t="n">
        <v>234</v>
      </c>
      <c r="K431" s="38" t="inlineStr">
        <is>
          <t>18</t>
        </is>
      </c>
      <c r="L431" s="39" t="inlineStr">
        <is>
          <t>СК2</t>
        </is>
      </c>
      <c r="M431" s="38" t="n">
        <v>45</v>
      </c>
      <c r="N431" s="1005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31" s="765" t="n"/>
      <c r="P431" s="765" t="n"/>
      <c r="Q431" s="765" t="n"/>
      <c r="R431" s="731" t="n"/>
      <c r="S431" s="40" t="inlineStr"/>
      <c r="T431" s="40" t="inlineStr"/>
      <c r="U431" s="41" t="inlineStr">
        <is>
          <t>кг</t>
        </is>
      </c>
      <c r="V431" s="766" t="n">
        <v>0</v>
      </c>
      <c r="W431" s="767">
        <f>IFERROR(IF(V431="",0,CEILING((V431/$H431),1)*$H431),"")</f>
        <v/>
      </c>
      <c r="X431" s="42">
        <f>IFERROR(IF(W431=0,"",ROUNDUP(W431/H431,0)*0.00502),"")</f>
        <v/>
      </c>
      <c r="Y431" s="69" t="inlineStr"/>
      <c r="Z431" s="70" t="inlineStr"/>
      <c r="AD431" s="71" t="n"/>
      <c r="BA431" s="307" t="inlineStr">
        <is>
          <t>КИ</t>
        </is>
      </c>
    </row>
    <row r="432" ht="27" customHeight="1">
      <c r="A432" s="64" t="inlineStr">
        <is>
          <t>SU002917</t>
        </is>
      </c>
      <c r="B432" s="64" t="inlineStr">
        <is>
          <t>P003343</t>
        </is>
      </c>
      <c r="C432" s="37" t="n">
        <v>4301031215</v>
      </c>
      <c r="D432" s="363" t="n">
        <v>4680115882911</v>
      </c>
      <c r="E432" s="731" t="n"/>
      <c r="F432" s="763" t="n">
        <v>0.4</v>
      </c>
      <c r="G432" s="38" t="n">
        <v>6</v>
      </c>
      <c r="H432" s="763" t="n">
        <v>2.4</v>
      </c>
      <c r="I432" s="763" t="n">
        <v>2.53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8" t="n">
        <v>40</v>
      </c>
      <c r="N432" s="1006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32" s="765" t="n"/>
      <c r="P432" s="765" t="n"/>
      <c r="Q432" s="765" t="n"/>
      <c r="R432" s="731" t="n"/>
      <c r="S432" s="40" t="inlineStr"/>
      <c r="T432" s="40" t="inlineStr"/>
      <c r="U432" s="41" t="inlineStr">
        <is>
          <t>кг</t>
        </is>
      </c>
      <c r="V432" s="766" t="n">
        <v>0</v>
      </c>
      <c r="W432" s="767">
        <f>IFERROR(IF(V432="",0,CEILING((V432/$H432),1)*$H432),"")</f>
        <v/>
      </c>
      <c r="X432" s="42">
        <f>IFERROR(IF(W432=0,"",ROUNDUP(W432/H432,0)*0.00502),"")</f>
        <v/>
      </c>
      <c r="Y432" s="69" t="inlineStr"/>
      <c r="Z432" s="70" t="inlineStr"/>
      <c r="AD432" s="71" t="n"/>
      <c r="BA432" s="308" t="inlineStr">
        <is>
          <t>КИ</t>
        </is>
      </c>
    </row>
    <row r="433" ht="27" customHeight="1">
      <c r="A433" s="64" t="inlineStr">
        <is>
          <t>SU002726</t>
        </is>
      </c>
      <c r="B433" s="64" t="inlineStr">
        <is>
          <t>P003095</t>
        </is>
      </c>
      <c r="C433" s="37" t="n">
        <v>4301031167</v>
      </c>
      <c r="D433" s="363" t="n">
        <v>4680115880771</v>
      </c>
      <c r="E433" s="731" t="n"/>
      <c r="F433" s="763" t="n">
        <v>0.28</v>
      </c>
      <c r="G433" s="38" t="n">
        <v>6</v>
      </c>
      <c r="H433" s="763" t="n">
        <v>1.68</v>
      </c>
      <c r="I433" s="763" t="n">
        <v>1.81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8" t="n">
        <v>45</v>
      </c>
      <c r="N433" s="100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33" s="765" t="n"/>
      <c r="P433" s="765" t="n"/>
      <c r="Q433" s="765" t="n"/>
      <c r="R433" s="731" t="n"/>
      <c r="S433" s="40" t="inlineStr"/>
      <c r="T433" s="40" t="inlineStr"/>
      <c r="U433" s="41" t="inlineStr">
        <is>
          <t>кг</t>
        </is>
      </c>
      <c r="V433" s="766" t="n">
        <v>0</v>
      </c>
      <c r="W433" s="767">
        <f>IFERROR(IF(V433="",0,CEILING((V433/$H433),1)*$H433),"")</f>
        <v/>
      </c>
      <c r="X433" s="42">
        <f>IFERROR(IF(W433=0,"",ROUNDUP(W433/H433,0)*0.00502),"")</f>
        <v/>
      </c>
      <c r="Y433" s="69" t="inlineStr"/>
      <c r="Z433" s="70" t="inlineStr"/>
      <c r="AD433" s="71" t="n"/>
      <c r="BA433" s="309" t="inlineStr">
        <is>
          <t>КИ</t>
        </is>
      </c>
    </row>
    <row r="434" ht="27" customHeight="1">
      <c r="A434" s="64" t="inlineStr">
        <is>
          <t>SU002604</t>
        </is>
      </c>
      <c r="B434" s="64" t="inlineStr">
        <is>
          <t>P003135</t>
        </is>
      </c>
      <c r="C434" s="37" t="n">
        <v>4301031173</v>
      </c>
      <c r="D434" s="363" t="n">
        <v>4607091389500</v>
      </c>
      <c r="E434" s="731" t="n"/>
      <c r="F434" s="763" t="n">
        <v>0.35</v>
      </c>
      <c r="G434" s="38" t="n">
        <v>6</v>
      </c>
      <c r="H434" s="763" t="n">
        <v>2.1</v>
      </c>
      <c r="I434" s="763" t="n">
        <v>2.23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8" t="n">
        <v>45</v>
      </c>
      <c r="N434" s="100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34" s="765" t="n"/>
      <c r="P434" s="765" t="n"/>
      <c r="Q434" s="765" t="n"/>
      <c r="R434" s="731" t="n"/>
      <c r="S434" s="40" t="inlineStr"/>
      <c r="T434" s="40" t="inlineStr"/>
      <c r="U434" s="41" t="inlineStr">
        <is>
          <t>кг</t>
        </is>
      </c>
      <c r="V434" s="766" t="n">
        <v>0</v>
      </c>
      <c r="W434" s="767">
        <f>IFERROR(IF(V434="",0,CEILING((V434/$H434),1)*$H434),"")</f>
        <v/>
      </c>
      <c r="X434" s="42">
        <f>IFERROR(IF(W434=0,"",ROUNDUP(W434/H434,0)*0.00502),"")</f>
        <v/>
      </c>
      <c r="Y434" s="69" t="inlineStr"/>
      <c r="Z434" s="70" t="inlineStr"/>
      <c r="AD434" s="71" t="n"/>
      <c r="BA434" s="310" t="inlineStr">
        <is>
          <t>КИ</t>
        </is>
      </c>
    </row>
    <row r="435" ht="27" customHeight="1">
      <c r="A435" s="64" t="inlineStr">
        <is>
          <t>SU002358</t>
        </is>
      </c>
      <c r="B435" s="64" t="inlineStr">
        <is>
          <t>P002642</t>
        </is>
      </c>
      <c r="C435" s="37" t="n">
        <v>4301031103</v>
      </c>
      <c r="D435" s="363" t="n">
        <v>4680115881983</v>
      </c>
      <c r="E435" s="731" t="n"/>
      <c r="F435" s="763" t="n">
        <v>0.28</v>
      </c>
      <c r="G435" s="38" t="n">
        <v>4</v>
      </c>
      <c r="H435" s="763" t="n">
        <v>1.12</v>
      </c>
      <c r="I435" s="763" t="n">
        <v>1.252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8" t="n">
        <v>40</v>
      </c>
      <c r="N435" s="1009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5" s="765" t="n"/>
      <c r="P435" s="765" t="n"/>
      <c r="Q435" s="765" t="n"/>
      <c r="R435" s="731" t="n"/>
      <c r="S435" s="40" t="inlineStr"/>
      <c r="T435" s="40" t="inlineStr"/>
      <c r="U435" s="41" t="inlineStr">
        <is>
          <t>кг</t>
        </is>
      </c>
      <c r="V435" s="766" t="n">
        <v>0</v>
      </c>
      <c r="W435" s="767">
        <f>IFERROR(IF(V435="",0,CEILING((V435/$H435),1)*$H435),"")</f>
        <v/>
      </c>
      <c r="X435" s="42">
        <f>IFERROR(IF(W435=0,"",ROUNDUP(W435/H435,0)*0.00502),"")</f>
        <v/>
      </c>
      <c r="Y435" s="69" t="inlineStr"/>
      <c r="Z435" s="70" t="inlineStr"/>
      <c r="AD435" s="71" t="n"/>
      <c r="BA435" s="311" t="inlineStr">
        <is>
          <t>КИ</t>
        </is>
      </c>
    </row>
    <row r="436">
      <c r="A436" s="372" t="n"/>
      <c r="B436" s="360" t="n"/>
      <c r="C436" s="360" t="n"/>
      <c r="D436" s="360" t="n"/>
      <c r="E436" s="360" t="n"/>
      <c r="F436" s="360" t="n"/>
      <c r="G436" s="360" t="n"/>
      <c r="H436" s="360" t="n"/>
      <c r="I436" s="360" t="n"/>
      <c r="J436" s="360" t="n"/>
      <c r="K436" s="360" t="n"/>
      <c r="L436" s="360" t="n"/>
      <c r="M436" s="768" t="n"/>
      <c r="N436" s="769" t="inlineStr">
        <is>
          <t>Итого</t>
        </is>
      </c>
      <c r="O436" s="739" t="n"/>
      <c r="P436" s="739" t="n"/>
      <c r="Q436" s="739" t="n"/>
      <c r="R436" s="739" t="n"/>
      <c r="S436" s="739" t="n"/>
      <c r="T436" s="740" t="n"/>
      <c r="U436" s="43" t="inlineStr">
        <is>
          <t>кор</t>
        </is>
      </c>
      <c r="V436" s="770">
        <f>IFERROR(V429/H429,"0")+IFERROR(V430/H430,"0")+IFERROR(V431/H431,"0")+IFERROR(V432/H432,"0")+IFERROR(V433/H433,"0")+IFERROR(V434/H434,"0")+IFERROR(V435/H435,"0")</f>
        <v/>
      </c>
      <c r="W436" s="770">
        <f>IFERROR(W429/H429,"0")+IFERROR(W430/H430,"0")+IFERROR(W431/H431,"0")+IFERROR(W432/H432,"0")+IFERROR(W433/H433,"0")+IFERROR(W434/H434,"0")+IFERROR(W435/H435,"0")</f>
        <v/>
      </c>
      <c r="X436" s="770">
        <f>IFERROR(IF(X429="",0,X429),"0")+IFERROR(IF(X430="",0,X430),"0")+IFERROR(IF(X431="",0,X431),"0")+IFERROR(IF(X432="",0,X432),"0")+IFERROR(IF(X433="",0,X433),"0")+IFERROR(IF(X434="",0,X434),"0")+IFERROR(IF(X435="",0,X435),"0")</f>
        <v/>
      </c>
      <c r="Y436" s="771" t="n"/>
      <c r="Z436" s="771" t="n"/>
    </row>
    <row r="437">
      <c r="A437" s="360" t="n"/>
      <c r="B437" s="360" t="n"/>
      <c r="C437" s="360" t="n"/>
      <c r="D437" s="360" t="n"/>
      <c r="E437" s="360" t="n"/>
      <c r="F437" s="360" t="n"/>
      <c r="G437" s="360" t="n"/>
      <c r="H437" s="360" t="n"/>
      <c r="I437" s="360" t="n"/>
      <c r="J437" s="360" t="n"/>
      <c r="K437" s="360" t="n"/>
      <c r="L437" s="360" t="n"/>
      <c r="M437" s="768" t="n"/>
      <c r="N437" s="769" t="inlineStr">
        <is>
          <t>Итого</t>
        </is>
      </c>
      <c r="O437" s="739" t="n"/>
      <c r="P437" s="739" t="n"/>
      <c r="Q437" s="739" t="n"/>
      <c r="R437" s="739" t="n"/>
      <c r="S437" s="739" t="n"/>
      <c r="T437" s="740" t="n"/>
      <c r="U437" s="43" t="inlineStr">
        <is>
          <t>кг</t>
        </is>
      </c>
      <c r="V437" s="770">
        <f>IFERROR(SUM(V429:V435),"0")</f>
        <v/>
      </c>
      <c r="W437" s="770">
        <f>IFERROR(SUM(W429:W435),"0")</f>
        <v/>
      </c>
      <c r="X437" s="43" t="n"/>
      <c r="Y437" s="771" t="n"/>
      <c r="Z437" s="771" t="n"/>
    </row>
    <row r="438" ht="14.25" customHeight="1">
      <c r="A438" s="377" t="inlineStr">
        <is>
          <t>Сыровяленые колбасы</t>
        </is>
      </c>
      <c r="B438" s="360" t="n"/>
      <c r="C438" s="360" t="n"/>
      <c r="D438" s="360" t="n"/>
      <c r="E438" s="360" t="n"/>
      <c r="F438" s="360" t="n"/>
      <c r="G438" s="360" t="n"/>
      <c r="H438" s="360" t="n"/>
      <c r="I438" s="360" t="n"/>
      <c r="J438" s="360" t="n"/>
      <c r="K438" s="360" t="n"/>
      <c r="L438" s="360" t="n"/>
      <c r="M438" s="360" t="n"/>
      <c r="N438" s="360" t="n"/>
      <c r="O438" s="360" t="n"/>
      <c r="P438" s="360" t="n"/>
      <c r="Q438" s="360" t="n"/>
      <c r="R438" s="360" t="n"/>
      <c r="S438" s="360" t="n"/>
      <c r="T438" s="360" t="n"/>
      <c r="U438" s="360" t="n"/>
      <c r="V438" s="360" t="n"/>
      <c r="W438" s="360" t="n"/>
      <c r="X438" s="360" t="n"/>
      <c r="Y438" s="377" t="n"/>
      <c r="Z438" s="377" t="n"/>
    </row>
    <row r="439" ht="27" customHeight="1">
      <c r="A439" s="64" t="inlineStr">
        <is>
          <t>SU003279</t>
        </is>
      </c>
      <c r="B439" s="64" t="inlineStr">
        <is>
          <t>P003773</t>
        </is>
      </c>
      <c r="C439" s="37" t="n">
        <v>4301170010</v>
      </c>
      <c r="D439" s="363" t="n">
        <v>4680115884090</v>
      </c>
      <c r="E439" s="731" t="n"/>
      <c r="F439" s="763" t="n">
        <v>0.11</v>
      </c>
      <c r="G439" s="38" t="n">
        <v>12</v>
      </c>
      <c r="H439" s="763" t="n">
        <v>1.32</v>
      </c>
      <c r="I439" s="763" t="n">
        <v>1.88</v>
      </c>
      <c r="J439" s="38" t="n">
        <v>200</v>
      </c>
      <c r="K439" s="38" t="inlineStr">
        <is>
          <t>10</t>
        </is>
      </c>
      <c r="L439" s="39" t="inlineStr">
        <is>
          <t>ДК</t>
        </is>
      </c>
      <c r="M439" s="38" t="n">
        <v>150</v>
      </c>
      <c r="N439" s="1010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9" s="765" t="n"/>
      <c r="P439" s="765" t="n"/>
      <c r="Q439" s="765" t="n"/>
      <c r="R439" s="731" t="n"/>
      <c r="S439" s="40" t="inlineStr"/>
      <c r="T439" s="40" t="inlineStr"/>
      <c r="U439" s="41" t="inlineStr">
        <is>
          <t>кг</t>
        </is>
      </c>
      <c r="V439" s="766" t="n">
        <v>1.6</v>
      </c>
      <c r="W439" s="767">
        <f>IFERROR(IF(V439="",0,CEILING((V439/$H439),1)*$H439),"")</f>
        <v/>
      </c>
      <c r="X439" s="42">
        <f>IFERROR(IF(W439=0,"",ROUNDUP(W439/H439,0)*0.00627),"")</f>
        <v/>
      </c>
      <c r="Y439" s="69" t="inlineStr"/>
      <c r="Z439" s="70" t="inlineStr"/>
      <c r="AD439" s="71" t="n"/>
      <c r="BA439" s="312" t="inlineStr">
        <is>
          <t>КИ</t>
        </is>
      </c>
    </row>
    <row r="440">
      <c r="A440" s="372" t="n"/>
      <c r="B440" s="360" t="n"/>
      <c r="C440" s="360" t="n"/>
      <c r="D440" s="360" t="n"/>
      <c r="E440" s="360" t="n"/>
      <c r="F440" s="360" t="n"/>
      <c r="G440" s="360" t="n"/>
      <c r="H440" s="360" t="n"/>
      <c r="I440" s="360" t="n"/>
      <c r="J440" s="360" t="n"/>
      <c r="K440" s="360" t="n"/>
      <c r="L440" s="360" t="n"/>
      <c r="M440" s="768" t="n"/>
      <c r="N440" s="769" t="inlineStr">
        <is>
          <t>Итого</t>
        </is>
      </c>
      <c r="O440" s="739" t="n"/>
      <c r="P440" s="739" t="n"/>
      <c r="Q440" s="739" t="n"/>
      <c r="R440" s="739" t="n"/>
      <c r="S440" s="739" t="n"/>
      <c r="T440" s="740" t="n"/>
      <c r="U440" s="43" t="inlineStr">
        <is>
          <t>кор</t>
        </is>
      </c>
      <c r="V440" s="770">
        <f>IFERROR(V439/H439,"0")</f>
        <v/>
      </c>
      <c r="W440" s="770">
        <f>IFERROR(W439/H439,"0")</f>
        <v/>
      </c>
      <c r="X440" s="770">
        <f>IFERROR(IF(X439="",0,X439),"0")</f>
        <v/>
      </c>
      <c r="Y440" s="771" t="n"/>
      <c r="Z440" s="771" t="n"/>
    </row>
    <row r="441">
      <c r="A441" s="360" t="n"/>
      <c r="B441" s="360" t="n"/>
      <c r="C441" s="360" t="n"/>
      <c r="D441" s="360" t="n"/>
      <c r="E441" s="360" t="n"/>
      <c r="F441" s="360" t="n"/>
      <c r="G441" s="360" t="n"/>
      <c r="H441" s="360" t="n"/>
      <c r="I441" s="360" t="n"/>
      <c r="J441" s="360" t="n"/>
      <c r="K441" s="360" t="n"/>
      <c r="L441" s="360" t="n"/>
      <c r="M441" s="768" t="n"/>
      <c r="N441" s="769" t="inlineStr">
        <is>
          <t>Итого</t>
        </is>
      </c>
      <c r="O441" s="739" t="n"/>
      <c r="P441" s="739" t="n"/>
      <c r="Q441" s="739" t="n"/>
      <c r="R441" s="739" t="n"/>
      <c r="S441" s="739" t="n"/>
      <c r="T441" s="740" t="n"/>
      <c r="U441" s="43" t="inlineStr">
        <is>
          <t>кг</t>
        </is>
      </c>
      <c r="V441" s="770">
        <f>IFERROR(SUM(V439:V439),"0")</f>
        <v/>
      </c>
      <c r="W441" s="770">
        <f>IFERROR(SUM(W439:W439),"0")</f>
        <v/>
      </c>
      <c r="X441" s="43" t="n"/>
      <c r="Y441" s="771" t="n"/>
      <c r="Z441" s="771" t="n"/>
    </row>
    <row r="442" ht="14.25" customHeight="1">
      <c r="A442" s="377" t="inlineStr">
        <is>
          <t>Деликатесы</t>
        </is>
      </c>
      <c r="B442" s="360" t="n"/>
      <c r="C442" s="360" t="n"/>
      <c r="D442" s="360" t="n"/>
      <c r="E442" s="360" t="n"/>
      <c r="F442" s="360" t="n"/>
      <c r="G442" s="360" t="n"/>
      <c r="H442" s="360" t="n"/>
      <c r="I442" s="360" t="n"/>
      <c r="J442" s="360" t="n"/>
      <c r="K442" s="360" t="n"/>
      <c r="L442" s="360" t="n"/>
      <c r="M442" s="360" t="n"/>
      <c r="N442" s="360" t="n"/>
      <c r="O442" s="360" t="n"/>
      <c r="P442" s="360" t="n"/>
      <c r="Q442" s="360" t="n"/>
      <c r="R442" s="360" t="n"/>
      <c r="S442" s="360" t="n"/>
      <c r="T442" s="360" t="n"/>
      <c r="U442" s="360" t="n"/>
      <c r="V442" s="360" t="n"/>
      <c r="W442" s="360" t="n"/>
      <c r="X442" s="360" t="n"/>
      <c r="Y442" s="377" t="n"/>
      <c r="Z442" s="377" t="n"/>
    </row>
    <row r="443" ht="27" customHeight="1">
      <c r="A443" s="64" t="inlineStr">
        <is>
          <t>SU003314</t>
        </is>
      </c>
      <c r="B443" s="64" t="inlineStr">
        <is>
          <t>P004035</t>
        </is>
      </c>
      <c r="C443" s="37" t="n">
        <v>4301040357</v>
      </c>
      <c r="D443" s="363" t="n">
        <v>4680115884564</v>
      </c>
      <c r="E443" s="731" t="n"/>
      <c r="F443" s="763" t="n">
        <v>0.15</v>
      </c>
      <c r="G443" s="38" t="n">
        <v>20</v>
      </c>
      <c r="H443" s="763" t="n">
        <v>3</v>
      </c>
      <c r="I443" s="763" t="n">
        <v>3.6</v>
      </c>
      <c r="J443" s="38" t="n">
        <v>200</v>
      </c>
      <c r="K443" s="38" t="inlineStr">
        <is>
          <t>10</t>
        </is>
      </c>
      <c r="L443" s="39" t="inlineStr">
        <is>
          <t>ДК</t>
        </is>
      </c>
      <c r="M443" s="38" t="n">
        <v>60</v>
      </c>
      <c r="N443" s="1011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43" s="765" t="n"/>
      <c r="P443" s="765" t="n"/>
      <c r="Q443" s="765" t="n"/>
      <c r="R443" s="731" t="n"/>
      <c r="S443" s="40" t="inlineStr"/>
      <c r="T443" s="40" t="inlineStr"/>
      <c r="U443" s="41" t="inlineStr">
        <is>
          <t>кг</t>
        </is>
      </c>
      <c r="V443" s="766" t="n">
        <v>0</v>
      </c>
      <c r="W443" s="767">
        <f>IFERROR(IF(V443="",0,CEILING((V443/$H443),1)*$H443),"")</f>
        <v/>
      </c>
      <c r="X443" s="42">
        <f>IFERROR(IF(W443=0,"",ROUNDUP(W443/H443,0)*0.00627),"")</f>
        <v/>
      </c>
      <c r="Y443" s="69" t="inlineStr"/>
      <c r="Z443" s="70" t="inlineStr"/>
      <c r="AD443" s="71" t="n"/>
      <c r="BA443" s="313" t="inlineStr">
        <is>
          <t>КИ</t>
        </is>
      </c>
    </row>
    <row r="444">
      <c r="A444" s="372" t="n"/>
      <c r="B444" s="360" t="n"/>
      <c r="C444" s="360" t="n"/>
      <c r="D444" s="360" t="n"/>
      <c r="E444" s="360" t="n"/>
      <c r="F444" s="360" t="n"/>
      <c r="G444" s="360" t="n"/>
      <c r="H444" s="360" t="n"/>
      <c r="I444" s="360" t="n"/>
      <c r="J444" s="360" t="n"/>
      <c r="K444" s="360" t="n"/>
      <c r="L444" s="360" t="n"/>
      <c r="M444" s="768" t="n"/>
      <c r="N444" s="769" t="inlineStr">
        <is>
          <t>Итого</t>
        </is>
      </c>
      <c r="O444" s="739" t="n"/>
      <c r="P444" s="739" t="n"/>
      <c r="Q444" s="739" t="n"/>
      <c r="R444" s="739" t="n"/>
      <c r="S444" s="739" t="n"/>
      <c r="T444" s="740" t="n"/>
      <c r="U444" s="43" t="inlineStr">
        <is>
          <t>кор</t>
        </is>
      </c>
      <c r="V444" s="770">
        <f>IFERROR(V443/H443,"0")</f>
        <v/>
      </c>
      <c r="W444" s="770">
        <f>IFERROR(W443/H443,"0")</f>
        <v/>
      </c>
      <c r="X444" s="770">
        <f>IFERROR(IF(X443="",0,X443),"0")</f>
        <v/>
      </c>
      <c r="Y444" s="771" t="n"/>
      <c r="Z444" s="771" t="n"/>
    </row>
    <row r="445">
      <c r="A445" s="360" t="n"/>
      <c r="B445" s="360" t="n"/>
      <c r="C445" s="360" t="n"/>
      <c r="D445" s="360" t="n"/>
      <c r="E445" s="360" t="n"/>
      <c r="F445" s="360" t="n"/>
      <c r="G445" s="360" t="n"/>
      <c r="H445" s="360" t="n"/>
      <c r="I445" s="360" t="n"/>
      <c r="J445" s="360" t="n"/>
      <c r="K445" s="360" t="n"/>
      <c r="L445" s="360" t="n"/>
      <c r="M445" s="768" t="n"/>
      <c r="N445" s="769" t="inlineStr">
        <is>
          <t>Итого</t>
        </is>
      </c>
      <c r="O445" s="739" t="n"/>
      <c r="P445" s="739" t="n"/>
      <c r="Q445" s="739" t="n"/>
      <c r="R445" s="739" t="n"/>
      <c r="S445" s="739" t="n"/>
      <c r="T445" s="740" t="n"/>
      <c r="U445" s="43" t="inlineStr">
        <is>
          <t>кг</t>
        </is>
      </c>
      <c r="V445" s="770">
        <f>IFERROR(SUM(V443:V443),"0")</f>
        <v/>
      </c>
      <c r="W445" s="770">
        <f>IFERROR(SUM(W443:W443),"0")</f>
        <v/>
      </c>
      <c r="X445" s="43" t="n"/>
      <c r="Y445" s="771" t="n"/>
      <c r="Z445" s="771" t="n"/>
    </row>
    <row r="446" ht="27.75" customHeight="1">
      <c r="A446" s="391" t="inlineStr">
        <is>
          <t>Дугушка</t>
        </is>
      </c>
      <c r="B446" s="762" t="n"/>
      <c r="C446" s="762" t="n"/>
      <c r="D446" s="762" t="n"/>
      <c r="E446" s="762" t="n"/>
      <c r="F446" s="762" t="n"/>
      <c r="G446" s="762" t="n"/>
      <c r="H446" s="762" t="n"/>
      <c r="I446" s="762" t="n"/>
      <c r="J446" s="762" t="n"/>
      <c r="K446" s="762" t="n"/>
      <c r="L446" s="762" t="n"/>
      <c r="M446" s="762" t="n"/>
      <c r="N446" s="762" t="n"/>
      <c r="O446" s="762" t="n"/>
      <c r="P446" s="762" t="n"/>
      <c r="Q446" s="762" t="n"/>
      <c r="R446" s="762" t="n"/>
      <c r="S446" s="762" t="n"/>
      <c r="T446" s="762" t="n"/>
      <c r="U446" s="762" t="n"/>
      <c r="V446" s="762" t="n"/>
      <c r="W446" s="762" t="n"/>
      <c r="X446" s="762" t="n"/>
      <c r="Y446" s="55" t="n"/>
      <c r="Z446" s="55" t="n"/>
    </row>
    <row r="447" ht="16.5" customHeight="1">
      <c r="A447" s="392" t="inlineStr">
        <is>
          <t>Дугушка</t>
        </is>
      </c>
      <c r="B447" s="360" t="n"/>
      <c r="C447" s="360" t="n"/>
      <c r="D447" s="360" t="n"/>
      <c r="E447" s="360" t="n"/>
      <c r="F447" s="360" t="n"/>
      <c r="G447" s="360" t="n"/>
      <c r="H447" s="360" t="n"/>
      <c r="I447" s="360" t="n"/>
      <c r="J447" s="360" t="n"/>
      <c r="K447" s="360" t="n"/>
      <c r="L447" s="360" t="n"/>
      <c r="M447" s="360" t="n"/>
      <c r="N447" s="360" t="n"/>
      <c r="O447" s="360" t="n"/>
      <c r="P447" s="360" t="n"/>
      <c r="Q447" s="360" t="n"/>
      <c r="R447" s="360" t="n"/>
      <c r="S447" s="360" t="n"/>
      <c r="T447" s="360" t="n"/>
      <c r="U447" s="360" t="n"/>
      <c r="V447" s="360" t="n"/>
      <c r="W447" s="360" t="n"/>
      <c r="X447" s="360" t="n"/>
      <c r="Y447" s="392" t="n"/>
      <c r="Z447" s="392" t="n"/>
    </row>
    <row r="448" ht="14.25" customHeight="1">
      <c r="A448" s="377" t="inlineStr">
        <is>
          <t>Вареные колбасы</t>
        </is>
      </c>
      <c r="B448" s="360" t="n"/>
      <c r="C448" s="360" t="n"/>
      <c r="D448" s="360" t="n"/>
      <c r="E448" s="360" t="n"/>
      <c r="F448" s="360" t="n"/>
      <c r="G448" s="360" t="n"/>
      <c r="H448" s="360" t="n"/>
      <c r="I448" s="360" t="n"/>
      <c r="J448" s="360" t="n"/>
      <c r="K448" s="360" t="n"/>
      <c r="L448" s="360" t="n"/>
      <c r="M448" s="360" t="n"/>
      <c r="N448" s="360" t="n"/>
      <c r="O448" s="360" t="n"/>
      <c r="P448" s="360" t="n"/>
      <c r="Q448" s="360" t="n"/>
      <c r="R448" s="360" t="n"/>
      <c r="S448" s="360" t="n"/>
      <c r="T448" s="360" t="n"/>
      <c r="U448" s="360" t="n"/>
      <c r="V448" s="360" t="n"/>
      <c r="W448" s="360" t="n"/>
      <c r="X448" s="360" t="n"/>
      <c r="Y448" s="377" t="n"/>
      <c r="Z448" s="377" t="n"/>
    </row>
    <row r="449" ht="27" customHeight="1">
      <c r="A449" s="64" t="inlineStr">
        <is>
          <t>SU002011</t>
        </is>
      </c>
      <c r="B449" s="64" t="inlineStr">
        <is>
          <t>P002991</t>
        </is>
      </c>
      <c r="C449" s="37" t="n">
        <v>4301011371</v>
      </c>
      <c r="D449" s="363" t="n">
        <v>4607091389067</v>
      </c>
      <c r="E449" s="731" t="n"/>
      <c r="F449" s="763" t="n">
        <v>0.88</v>
      </c>
      <c r="G449" s="38" t="n">
        <v>6</v>
      </c>
      <c r="H449" s="763" t="n">
        <v>5.28</v>
      </c>
      <c r="I449" s="763" t="n">
        <v>5.64</v>
      </c>
      <c r="J449" s="38" t="n">
        <v>104</v>
      </c>
      <c r="K449" s="38" t="inlineStr">
        <is>
          <t>8</t>
        </is>
      </c>
      <c r="L449" s="39" t="inlineStr">
        <is>
          <t>СК3</t>
        </is>
      </c>
      <c r="M449" s="38" t="n">
        <v>55</v>
      </c>
      <c r="N449" s="101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9" s="765" t="n"/>
      <c r="P449" s="765" t="n"/>
      <c r="Q449" s="765" t="n"/>
      <c r="R449" s="731" t="n"/>
      <c r="S449" s="40" t="inlineStr"/>
      <c r="T449" s="40" t="inlineStr"/>
      <c r="U449" s="41" t="inlineStr">
        <is>
          <t>кг</t>
        </is>
      </c>
      <c r="V449" s="766" t="n">
        <v>51.2</v>
      </c>
      <c r="W449" s="767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4" t="inlineStr">
        <is>
          <t>КИ</t>
        </is>
      </c>
    </row>
    <row r="450" ht="27" customHeight="1">
      <c r="A450" s="64" t="inlineStr">
        <is>
          <t>SU002011</t>
        </is>
      </c>
      <c r="B450" s="64" t="inlineStr">
        <is>
          <t>P004028</t>
        </is>
      </c>
      <c r="C450" s="37" t="n">
        <v>4301011795</v>
      </c>
      <c r="D450" s="363" t="n">
        <v>4607091389067</v>
      </c>
      <c r="E450" s="731" t="n"/>
      <c r="F450" s="763" t="n">
        <v>0.88</v>
      </c>
      <c r="G450" s="38" t="n">
        <v>6</v>
      </c>
      <c r="H450" s="763" t="n">
        <v>5.28</v>
      </c>
      <c r="I450" s="763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60</v>
      </c>
      <c r="N450" s="1013" t="inlineStr">
        <is>
          <t>Вареные колбасы Докторская ГОСТ Дугушка Весовые Вектор Дугушка</t>
        </is>
      </c>
      <c r="O450" s="765" t="n"/>
      <c r="P450" s="765" t="n"/>
      <c r="Q450" s="765" t="n"/>
      <c r="R450" s="731" t="n"/>
      <c r="S450" s="40" t="inlineStr"/>
      <c r="T450" s="40" t="inlineStr"/>
      <c r="U450" s="41" t="inlineStr">
        <is>
          <t>кг</t>
        </is>
      </c>
      <c r="V450" s="766" t="n">
        <v>0</v>
      </c>
      <c r="W450" s="767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5" t="inlineStr">
        <is>
          <t>КИ</t>
        </is>
      </c>
    </row>
    <row r="451" ht="27" customHeight="1">
      <c r="A451" s="64" t="inlineStr">
        <is>
          <t>SU002094</t>
        </is>
      </c>
      <c r="B451" s="64" t="inlineStr">
        <is>
          <t>P002975</t>
        </is>
      </c>
      <c r="C451" s="37" t="n">
        <v>4301011363</v>
      </c>
      <c r="D451" s="363" t="n">
        <v>4607091383522</v>
      </c>
      <c r="E451" s="731" t="n"/>
      <c r="F451" s="763" t="n">
        <v>0.88</v>
      </c>
      <c r="G451" s="38" t="n">
        <v>6</v>
      </c>
      <c r="H451" s="763" t="n">
        <v>5.28</v>
      </c>
      <c r="I451" s="763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55</v>
      </c>
      <c r="N451" s="101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51" s="765" t="n"/>
      <c r="P451" s="765" t="n"/>
      <c r="Q451" s="765" t="n"/>
      <c r="R451" s="731" t="n"/>
      <c r="S451" s="40" t="inlineStr"/>
      <c r="T451" s="40" t="inlineStr"/>
      <c r="U451" s="41" t="inlineStr">
        <is>
          <t>кг</t>
        </is>
      </c>
      <c r="V451" s="766" t="n">
        <v>275.7</v>
      </c>
      <c r="W451" s="767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6" t="inlineStr">
        <is>
          <t>КИ</t>
        </is>
      </c>
    </row>
    <row r="452" ht="27" customHeight="1">
      <c r="A452" s="64" t="inlineStr">
        <is>
          <t>SU002094</t>
        </is>
      </c>
      <c r="B452" s="64" t="inlineStr">
        <is>
          <t>P004044</t>
        </is>
      </c>
      <c r="C452" s="37" t="n">
        <v>4301011779</v>
      </c>
      <c r="D452" s="363" t="n">
        <v>4607091383522</v>
      </c>
      <c r="E452" s="731" t="n"/>
      <c r="F452" s="763" t="n">
        <v>0.88</v>
      </c>
      <c r="G452" s="38" t="n">
        <v>6</v>
      </c>
      <c r="H452" s="763" t="n">
        <v>5.28</v>
      </c>
      <c r="I452" s="763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60</v>
      </c>
      <c r="N452" s="1015" t="inlineStr">
        <is>
          <t>Вареные колбасы Докторская Дугушка Дугушка Весовые Вектор Дугушка</t>
        </is>
      </c>
      <c r="O452" s="765" t="n"/>
      <c r="P452" s="765" t="n"/>
      <c r="Q452" s="765" t="n"/>
      <c r="R452" s="731" t="n"/>
      <c r="S452" s="40" t="inlineStr"/>
      <c r="T452" s="40" t="inlineStr"/>
      <c r="U452" s="41" t="inlineStr">
        <is>
          <t>кг</t>
        </is>
      </c>
      <c r="V452" s="766" t="n">
        <v>0</v>
      </c>
      <c r="W452" s="767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7" t="inlineStr">
        <is>
          <t>КИ</t>
        </is>
      </c>
    </row>
    <row r="453" ht="27" customHeight="1">
      <c r="A453" s="64" t="inlineStr">
        <is>
          <t>SU002182</t>
        </is>
      </c>
      <c r="B453" s="64" t="inlineStr">
        <is>
          <t>P004049</t>
        </is>
      </c>
      <c r="C453" s="37" t="n">
        <v>4301011785</v>
      </c>
      <c r="D453" s="363" t="n">
        <v>4607091384437</v>
      </c>
      <c r="E453" s="731" t="n"/>
      <c r="F453" s="763" t="n">
        <v>0.88</v>
      </c>
      <c r="G453" s="38" t="n">
        <v>6</v>
      </c>
      <c r="H453" s="763" t="n">
        <v>5.28</v>
      </c>
      <c r="I453" s="763" t="n">
        <v>5.64</v>
      </c>
      <c r="J453" s="38" t="n">
        <v>104</v>
      </c>
      <c r="K453" s="38" t="inlineStr">
        <is>
          <t>8</t>
        </is>
      </c>
      <c r="L453" s="39" t="inlineStr">
        <is>
          <t>СК1</t>
        </is>
      </c>
      <c r="M453" s="38" t="n">
        <v>60</v>
      </c>
      <c r="N453" s="1016" t="inlineStr">
        <is>
          <t>Вареные колбасы Дугушка со шпиком Дугушка Весовые Вектор Дугушка</t>
        </is>
      </c>
      <c r="O453" s="765" t="n"/>
      <c r="P453" s="765" t="n"/>
      <c r="Q453" s="765" t="n"/>
      <c r="R453" s="731" t="n"/>
      <c r="S453" s="40" t="inlineStr"/>
      <c r="T453" s="40" t="inlineStr"/>
      <c r="U453" s="41" t="inlineStr">
        <is>
          <t>кг</t>
        </is>
      </c>
      <c r="V453" s="766" t="n">
        <v>0</v>
      </c>
      <c r="W453" s="767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8" t="inlineStr">
        <is>
          <t>КИ</t>
        </is>
      </c>
    </row>
    <row r="454" ht="16.5" customHeight="1">
      <c r="A454" s="64" t="inlineStr">
        <is>
          <t>SU002998</t>
        </is>
      </c>
      <c r="B454" s="64" t="inlineStr">
        <is>
          <t>P004033</t>
        </is>
      </c>
      <c r="C454" s="37" t="n">
        <v>4301011774</v>
      </c>
      <c r="D454" s="363" t="n">
        <v>4680115884502</v>
      </c>
      <c r="E454" s="731" t="n"/>
      <c r="F454" s="763" t="n">
        <v>0.88</v>
      </c>
      <c r="G454" s="38" t="n">
        <v>6</v>
      </c>
      <c r="H454" s="763" t="n">
        <v>5.28</v>
      </c>
      <c r="I454" s="763" t="n">
        <v>5.64</v>
      </c>
      <c r="J454" s="38" t="n">
        <v>104</v>
      </c>
      <c r="K454" s="38" t="inlineStr">
        <is>
          <t>8</t>
        </is>
      </c>
      <c r="L454" s="39" t="inlineStr">
        <is>
          <t>СК1</t>
        </is>
      </c>
      <c r="M454" s="38" t="n">
        <v>60</v>
      </c>
      <c r="N454" s="1017" t="inlineStr">
        <is>
          <t>Вареные колбасы «Молочная ГОСТ» Весовой п/а ТМ «Дугушка»</t>
        </is>
      </c>
      <c r="O454" s="765" t="n"/>
      <c r="P454" s="765" t="n"/>
      <c r="Q454" s="765" t="n"/>
      <c r="R454" s="731" t="n"/>
      <c r="S454" s="40" t="inlineStr"/>
      <c r="T454" s="40" t="inlineStr"/>
      <c r="U454" s="41" t="inlineStr">
        <is>
          <t>кг</t>
        </is>
      </c>
      <c r="V454" s="766" t="n">
        <v>0</v>
      </c>
      <c r="W454" s="767">
        <f>IFERROR(IF(V454="",0,CEILING((V454/$H454),1)*$H454),"")</f>
        <v/>
      </c>
      <c r="X454" s="42">
        <f>IFERROR(IF(W454=0,"",ROUNDUP(W454/H454,0)*0.01196),"")</f>
        <v/>
      </c>
      <c r="Y454" s="69" t="inlineStr"/>
      <c r="Z454" s="70" t="inlineStr"/>
      <c r="AD454" s="71" t="n"/>
      <c r="BA454" s="319" t="inlineStr">
        <is>
          <t>КИ</t>
        </is>
      </c>
    </row>
    <row r="455" ht="27" customHeight="1">
      <c r="A455" s="64" t="inlineStr">
        <is>
          <t>SU002010</t>
        </is>
      </c>
      <c r="B455" s="64" t="inlineStr">
        <is>
          <t>P002979</t>
        </is>
      </c>
      <c r="C455" s="37" t="n">
        <v>4301011365</v>
      </c>
      <c r="D455" s="363" t="n">
        <v>4607091389104</v>
      </c>
      <c r="E455" s="731" t="n"/>
      <c r="F455" s="763" t="n">
        <v>0.88</v>
      </c>
      <c r="G455" s="38" t="n">
        <v>6</v>
      </c>
      <c r="H455" s="763" t="n">
        <v>5.28</v>
      </c>
      <c r="I455" s="763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8" t="n">
        <v>55</v>
      </c>
      <c r="N455" s="101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55" s="765" t="n"/>
      <c r="P455" s="765" t="n"/>
      <c r="Q455" s="765" t="n"/>
      <c r="R455" s="731" t="n"/>
      <c r="S455" s="40" t="inlineStr"/>
      <c r="T455" s="40" t="inlineStr"/>
      <c r="U455" s="41" t="inlineStr">
        <is>
          <t>кг</t>
        </is>
      </c>
      <c r="V455" s="766" t="n">
        <v>228.8</v>
      </c>
      <c r="W455" s="767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20" t="inlineStr">
        <is>
          <t>КИ</t>
        </is>
      </c>
    </row>
    <row r="456" ht="27" customHeight="1">
      <c r="A456" s="64" t="inlineStr">
        <is>
          <t>SU002010</t>
        </is>
      </c>
      <c r="B456" s="64" t="inlineStr">
        <is>
          <t>P004030</t>
        </is>
      </c>
      <c r="C456" s="37" t="n">
        <v>4301011771</v>
      </c>
      <c r="D456" s="363" t="n">
        <v>4607091389104</v>
      </c>
      <c r="E456" s="731" t="n"/>
      <c r="F456" s="763" t="n">
        <v>0.88</v>
      </c>
      <c r="G456" s="38" t="n">
        <v>6</v>
      </c>
      <c r="H456" s="763" t="n">
        <v>5.28</v>
      </c>
      <c r="I456" s="763" t="n">
        <v>5.64</v>
      </c>
      <c r="J456" s="38" t="n">
        <v>104</v>
      </c>
      <c r="K456" s="38" t="inlineStr">
        <is>
          <t>8</t>
        </is>
      </c>
      <c r="L456" s="39" t="inlineStr">
        <is>
          <t>СК1</t>
        </is>
      </c>
      <c r="M456" s="38" t="n">
        <v>60</v>
      </c>
      <c r="N456" s="1019" t="inlineStr">
        <is>
          <t>Вареные колбасы «Молочная Дугушка» Весовые Вектор ТМ «Дугушка»</t>
        </is>
      </c>
      <c r="O456" s="765" t="n"/>
      <c r="P456" s="765" t="n"/>
      <c r="Q456" s="765" t="n"/>
      <c r="R456" s="731" t="n"/>
      <c r="S456" s="40" t="inlineStr"/>
      <c r="T456" s="40" t="inlineStr"/>
      <c r="U456" s="41" t="inlineStr">
        <is>
          <t>кг</t>
        </is>
      </c>
      <c r="V456" s="766" t="n">
        <v>0</v>
      </c>
      <c r="W456" s="767">
        <f>IFERROR(IF(V456="",0,CEILING((V456/$H456),1)*$H456),"")</f>
        <v/>
      </c>
      <c r="X456" s="42">
        <f>IFERROR(IF(W456=0,"",ROUNDUP(W456/H456,0)*0.01196),"")</f>
        <v/>
      </c>
      <c r="Y456" s="69" t="inlineStr"/>
      <c r="Z456" s="70" t="inlineStr"/>
      <c r="AD456" s="71" t="n"/>
      <c r="BA456" s="321" t="inlineStr">
        <is>
          <t>КИ</t>
        </is>
      </c>
    </row>
    <row r="457" ht="16.5" customHeight="1">
      <c r="A457" s="64" t="inlineStr">
        <is>
          <t>SU002999</t>
        </is>
      </c>
      <c r="B457" s="64" t="inlineStr">
        <is>
          <t>P004045</t>
        </is>
      </c>
      <c r="C457" s="37" t="n">
        <v>4301011799</v>
      </c>
      <c r="D457" s="363" t="n">
        <v>4680115884519</v>
      </c>
      <c r="E457" s="731" t="n"/>
      <c r="F457" s="763" t="n">
        <v>0.88</v>
      </c>
      <c r="G457" s="38" t="n">
        <v>6</v>
      </c>
      <c r="H457" s="763" t="n">
        <v>5.28</v>
      </c>
      <c r="I457" s="763" t="n">
        <v>5.64</v>
      </c>
      <c r="J457" s="38" t="n">
        <v>104</v>
      </c>
      <c r="K457" s="38" t="inlineStr">
        <is>
          <t>8</t>
        </is>
      </c>
      <c r="L457" s="39" t="inlineStr">
        <is>
          <t>СК3</t>
        </is>
      </c>
      <c r="M457" s="38" t="n">
        <v>60</v>
      </c>
      <c r="N457" s="1020" t="inlineStr">
        <is>
          <t>Вареные колбасы «Русская ГОСТ» Весовой п/а ТМ «Дугушка»</t>
        </is>
      </c>
      <c r="O457" s="765" t="n"/>
      <c r="P457" s="765" t="n"/>
      <c r="Q457" s="765" t="n"/>
      <c r="R457" s="731" t="n"/>
      <c r="S457" s="40" t="inlineStr"/>
      <c r="T457" s="40" t="inlineStr"/>
      <c r="U457" s="41" t="inlineStr">
        <is>
          <t>кг</t>
        </is>
      </c>
      <c r="V457" s="766" t="n">
        <v>0</v>
      </c>
      <c r="W457" s="767">
        <f>IFERROR(IF(V457="",0,CEILING((V457/$H457),1)*$H457),"")</f>
        <v/>
      </c>
      <c r="X457" s="42">
        <f>IFERROR(IF(W457=0,"",ROUNDUP(W457/H457,0)*0.01196),"")</f>
        <v/>
      </c>
      <c r="Y457" s="69" t="inlineStr"/>
      <c r="Z457" s="70" t="inlineStr"/>
      <c r="AD457" s="71" t="n"/>
      <c r="BA457" s="322" t="inlineStr">
        <is>
          <t>КИ</t>
        </is>
      </c>
    </row>
    <row r="458" ht="27" customHeight="1">
      <c r="A458" s="64" t="inlineStr">
        <is>
          <t>SU002632</t>
        </is>
      </c>
      <c r="B458" s="64" t="inlineStr">
        <is>
          <t>P002982</t>
        </is>
      </c>
      <c r="C458" s="37" t="n">
        <v>4301011367</v>
      </c>
      <c r="D458" s="363" t="n">
        <v>4680115880603</v>
      </c>
      <c r="E458" s="731" t="n"/>
      <c r="F458" s="763" t="n">
        <v>0.6</v>
      </c>
      <c r="G458" s="38" t="n">
        <v>6</v>
      </c>
      <c r="H458" s="763" t="n">
        <v>3.6</v>
      </c>
      <c r="I458" s="763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55</v>
      </c>
      <c r="N458" s="102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8" s="765" t="n"/>
      <c r="P458" s="765" t="n"/>
      <c r="Q458" s="765" t="n"/>
      <c r="R458" s="731" t="n"/>
      <c r="S458" s="40" t="inlineStr"/>
      <c r="T458" s="40" t="inlineStr"/>
      <c r="U458" s="41" t="inlineStr">
        <is>
          <t>кг</t>
        </is>
      </c>
      <c r="V458" s="766" t="n">
        <v>38.16</v>
      </c>
      <c r="W458" s="767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3" t="inlineStr">
        <is>
          <t>КИ</t>
        </is>
      </c>
    </row>
    <row r="459" ht="27" customHeight="1">
      <c r="A459" s="64" t="inlineStr">
        <is>
          <t>SU002632</t>
        </is>
      </c>
      <c r="B459" s="64" t="inlineStr">
        <is>
          <t>P004043</t>
        </is>
      </c>
      <c r="C459" s="37" t="n">
        <v>4301011778</v>
      </c>
      <c r="D459" s="363" t="n">
        <v>4680115880603</v>
      </c>
      <c r="E459" s="731" t="n"/>
      <c r="F459" s="763" t="n">
        <v>0.6</v>
      </c>
      <c r="G459" s="38" t="n">
        <v>6</v>
      </c>
      <c r="H459" s="763" t="n">
        <v>3.6</v>
      </c>
      <c r="I459" s="763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60</v>
      </c>
      <c r="N459" s="1022" t="inlineStr">
        <is>
          <t>Вареные колбасы «Докторская ГОСТ» Фикс.вес 0,6 Вектор ТМ «Дугушка»</t>
        </is>
      </c>
      <c r="O459" s="765" t="n"/>
      <c r="P459" s="765" t="n"/>
      <c r="Q459" s="765" t="n"/>
      <c r="R459" s="731" t="n"/>
      <c r="S459" s="40" t="inlineStr"/>
      <c r="T459" s="40" t="inlineStr"/>
      <c r="U459" s="41" t="inlineStr">
        <is>
          <t>кг</t>
        </is>
      </c>
      <c r="V459" s="766" t="n">
        <v>0</v>
      </c>
      <c r="W459" s="767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4" t="inlineStr">
        <is>
          <t>КИ</t>
        </is>
      </c>
    </row>
    <row r="460" ht="27" customHeight="1">
      <c r="A460" s="64" t="inlineStr">
        <is>
          <t>SU002220</t>
        </is>
      </c>
      <c r="B460" s="64" t="inlineStr">
        <is>
          <t>P002404</t>
        </is>
      </c>
      <c r="C460" s="37" t="n">
        <v>4301011168</v>
      </c>
      <c r="D460" s="363" t="n">
        <v>4607091389999</v>
      </c>
      <c r="E460" s="731" t="n"/>
      <c r="F460" s="763" t="n">
        <v>0.6</v>
      </c>
      <c r="G460" s="38" t="n">
        <v>6</v>
      </c>
      <c r="H460" s="763" t="n">
        <v>3.6</v>
      </c>
      <c r="I460" s="763" t="n">
        <v>3.84</v>
      </c>
      <c r="J460" s="38" t="n">
        <v>120</v>
      </c>
      <c r="K460" s="38" t="inlineStr">
        <is>
          <t>12</t>
        </is>
      </c>
      <c r="L460" s="39" t="inlineStr">
        <is>
          <t>СК1</t>
        </is>
      </c>
      <c r="M460" s="38" t="n">
        <v>55</v>
      </c>
      <c r="N460" s="102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60" s="765" t="n"/>
      <c r="P460" s="765" t="n"/>
      <c r="Q460" s="765" t="n"/>
      <c r="R460" s="731" t="n"/>
      <c r="S460" s="40" t="inlineStr"/>
      <c r="T460" s="40" t="inlineStr"/>
      <c r="U460" s="41" t="inlineStr">
        <is>
          <t>кг</t>
        </is>
      </c>
      <c r="V460" s="766" t="n">
        <v>0</v>
      </c>
      <c r="W460" s="767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5" t="inlineStr">
        <is>
          <t>КИ</t>
        </is>
      </c>
    </row>
    <row r="461" ht="27" customHeight="1">
      <c r="A461" s="64" t="inlineStr">
        <is>
          <t>SU002220</t>
        </is>
      </c>
      <c r="B461" s="64" t="inlineStr">
        <is>
          <t>P004034</t>
        </is>
      </c>
      <c r="C461" s="37" t="n">
        <v>4301011775</v>
      </c>
      <c r="D461" s="363" t="n">
        <v>4607091389999</v>
      </c>
      <c r="E461" s="731" t="n"/>
      <c r="F461" s="763" t="n">
        <v>0.6</v>
      </c>
      <c r="G461" s="38" t="n">
        <v>6</v>
      </c>
      <c r="H461" s="763" t="n">
        <v>3.6</v>
      </c>
      <c r="I461" s="763" t="n">
        <v>3.84</v>
      </c>
      <c r="J461" s="38" t="n">
        <v>120</v>
      </c>
      <c r="K461" s="38" t="inlineStr">
        <is>
          <t>12</t>
        </is>
      </c>
      <c r="L461" s="39" t="inlineStr">
        <is>
          <t>СК1</t>
        </is>
      </c>
      <c r="M461" s="38" t="n">
        <v>60</v>
      </c>
      <c r="N461" s="1024" t="inlineStr">
        <is>
          <t>Вареные колбасы «Докторская Дугушка» Фикс.вес 0,6 П/а ТМ «Дугушка»</t>
        </is>
      </c>
      <c r="O461" s="765" t="n"/>
      <c r="P461" s="765" t="n"/>
      <c r="Q461" s="765" t="n"/>
      <c r="R461" s="731" t="n"/>
      <c r="S461" s="40" t="inlineStr"/>
      <c r="T461" s="40" t="inlineStr"/>
      <c r="U461" s="41" t="inlineStr">
        <is>
          <t>кг</t>
        </is>
      </c>
      <c r="V461" s="766" t="n">
        <v>0</v>
      </c>
      <c r="W461" s="767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26" t="inlineStr">
        <is>
          <t>КИ</t>
        </is>
      </c>
    </row>
    <row r="462" ht="27" customHeight="1">
      <c r="A462" s="64" t="inlineStr">
        <is>
          <t>SU002635</t>
        </is>
      </c>
      <c r="B462" s="64" t="inlineStr">
        <is>
          <t>P002992</t>
        </is>
      </c>
      <c r="C462" s="37" t="n">
        <v>4301011372</v>
      </c>
      <c r="D462" s="363" t="n">
        <v>4680115882782</v>
      </c>
      <c r="E462" s="731" t="n"/>
      <c r="F462" s="763" t="n">
        <v>0.6</v>
      </c>
      <c r="G462" s="38" t="n">
        <v>6</v>
      </c>
      <c r="H462" s="763" t="n">
        <v>3.6</v>
      </c>
      <c r="I462" s="763" t="n">
        <v>3.84</v>
      </c>
      <c r="J462" s="38" t="n">
        <v>120</v>
      </c>
      <c r="K462" s="38" t="inlineStr">
        <is>
          <t>12</t>
        </is>
      </c>
      <c r="L462" s="39" t="inlineStr">
        <is>
          <t>СК1</t>
        </is>
      </c>
      <c r="M462" s="38" t="n">
        <v>50</v>
      </c>
      <c r="N462" s="102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62" s="765" t="n"/>
      <c r="P462" s="765" t="n"/>
      <c r="Q462" s="765" t="n"/>
      <c r="R462" s="731" t="n"/>
      <c r="S462" s="40" t="inlineStr"/>
      <c r="T462" s="40" t="inlineStr"/>
      <c r="U462" s="41" t="inlineStr">
        <is>
          <t>кг</t>
        </is>
      </c>
      <c r="V462" s="766" t="n">
        <v>0</v>
      </c>
      <c r="W462" s="767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27" t="inlineStr">
        <is>
          <t>КИ</t>
        </is>
      </c>
    </row>
    <row r="463" ht="27" customHeight="1">
      <c r="A463" s="64" t="inlineStr">
        <is>
          <t>SU002635</t>
        </is>
      </c>
      <c r="B463" s="64" t="inlineStr">
        <is>
          <t>P004029</t>
        </is>
      </c>
      <c r="C463" s="37" t="n">
        <v>4301011770</v>
      </c>
      <c r="D463" s="363" t="n">
        <v>4680115882782</v>
      </c>
      <c r="E463" s="731" t="n"/>
      <c r="F463" s="763" t="n">
        <v>0.6</v>
      </c>
      <c r="G463" s="38" t="n">
        <v>6</v>
      </c>
      <c r="H463" s="763" t="n">
        <v>3.6</v>
      </c>
      <c r="I463" s="763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60</v>
      </c>
      <c r="N463" s="1026" t="inlineStr">
        <is>
          <t>Вареные колбасы «Дугушка со шпиком» Фикс.вес 0,6 П/а ТМ «Дугушка»</t>
        </is>
      </c>
      <c r="O463" s="765" t="n"/>
      <c r="P463" s="765" t="n"/>
      <c r="Q463" s="765" t="n"/>
      <c r="R463" s="731" t="n"/>
      <c r="S463" s="40" t="inlineStr"/>
      <c r="T463" s="40" t="inlineStr"/>
      <c r="U463" s="41" t="inlineStr">
        <is>
          <t>кг</t>
        </is>
      </c>
      <c r="V463" s="766" t="n">
        <v>0</v>
      </c>
      <c r="W463" s="767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28" t="inlineStr">
        <is>
          <t>КИ</t>
        </is>
      </c>
    </row>
    <row r="464" ht="27" customHeight="1">
      <c r="A464" s="64" t="inlineStr">
        <is>
          <t>SU002020</t>
        </is>
      </c>
      <c r="B464" s="64" t="inlineStr">
        <is>
          <t>P002308</t>
        </is>
      </c>
      <c r="C464" s="37" t="n">
        <v>4301011190</v>
      </c>
      <c r="D464" s="363" t="n">
        <v>4607091389098</v>
      </c>
      <c r="E464" s="731" t="n"/>
      <c r="F464" s="763" t="n">
        <v>0.4</v>
      </c>
      <c r="G464" s="38" t="n">
        <v>6</v>
      </c>
      <c r="H464" s="763" t="n">
        <v>2.4</v>
      </c>
      <c r="I464" s="763" t="n">
        <v>2.6</v>
      </c>
      <c r="J464" s="38" t="n">
        <v>156</v>
      </c>
      <c r="K464" s="38" t="inlineStr">
        <is>
          <t>12</t>
        </is>
      </c>
      <c r="L464" s="39" t="inlineStr">
        <is>
          <t>СК3</t>
        </is>
      </c>
      <c r="M464" s="38" t="n">
        <v>50</v>
      </c>
      <c r="N464" s="102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64" s="765" t="n"/>
      <c r="P464" s="765" t="n"/>
      <c r="Q464" s="765" t="n"/>
      <c r="R464" s="731" t="n"/>
      <c r="S464" s="40" t="inlineStr"/>
      <c r="T464" s="40" t="inlineStr"/>
      <c r="U464" s="41" t="inlineStr">
        <is>
          <t>кг</t>
        </is>
      </c>
      <c r="V464" s="766" t="n">
        <v>0</v>
      </c>
      <c r="W464" s="767">
        <f>IFERROR(IF(V464="",0,CEILING((V464/$H464),1)*$H464),"")</f>
        <v/>
      </c>
      <c r="X464" s="42">
        <f>IFERROR(IF(W464=0,"",ROUNDUP(W464/H464,0)*0.00753),"")</f>
        <v/>
      </c>
      <c r="Y464" s="69" t="inlineStr"/>
      <c r="Z464" s="70" t="inlineStr"/>
      <c r="AD464" s="71" t="n"/>
      <c r="BA464" s="329" t="inlineStr">
        <is>
          <t>КИ</t>
        </is>
      </c>
    </row>
    <row r="465" ht="27" customHeight="1">
      <c r="A465" s="64" t="inlineStr">
        <is>
          <t>SU002631</t>
        </is>
      </c>
      <c r="B465" s="64" t="inlineStr">
        <is>
          <t>P002981</t>
        </is>
      </c>
      <c r="C465" s="37" t="n">
        <v>4301011366</v>
      </c>
      <c r="D465" s="363" t="n">
        <v>4607091389982</v>
      </c>
      <c r="E465" s="731" t="n"/>
      <c r="F465" s="763" t="n">
        <v>0.6</v>
      </c>
      <c r="G465" s="38" t="n">
        <v>6</v>
      </c>
      <c r="H465" s="763" t="n">
        <v>3.6</v>
      </c>
      <c r="I465" s="763" t="n">
        <v>3.84</v>
      </c>
      <c r="J465" s="38" t="n">
        <v>120</v>
      </c>
      <c r="K465" s="38" t="inlineStr">
        <is>
          <t>12</t>
        </is>
      </c>
      <c r="L465" s="39" t="inlineStr">
        <is>
          <t>СК1</t>
        </is>
      </c>
      <c r="M465" s="38" t="n">
        <v>55</v>
      </c>
      <c r="N465" s="102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65" s="765" t="n"/>
      <c r="P465" s="765" t="n"/>
      <c r="Q465" s="765" t="n"/>
      <c r="R465" s="731" t="n"/>
      <c r="S465" s="40" t="inlineStr"/>
      <c r="T465" s="40" t="inlineStr"/>
      <c r="U465" s="41" t="inlineStr">
        <is>
          <t>кг</t>
        </is>
      </c>
      <c r="V465" s="766" t="n">
        <v>38.16</v>
      </c>
      <c r="W465" s="767">
        <f>IFERROR(IF(V465="",0,CEILING((V465/$H465),1)*$H465),"")</f>
        <v/>
      </c>
      <c r="X465" s="42">
        <f>IFERROR(IF(W465=0,"",ROUNDUP(W465/H465,0)*0.00937),"")</f>
        <v/>
      </c>
      <c r="Y465" s="69" t="inlineStr"/>
      <c r="Z465" s="70" t="inlineStr"/>
      <c r="AD465" s="71" t="n"/>
      <c r="BA465" s="330" t="inlineStr">
        <is>
          <t>КИ</t>
        </is>
      </c>
    </row>
    <row r="466" ht="27" customHeight="1">
      <c r="A466" s="64" t="inlineStr">
        <is>
          <t>SU002631</t>
        </is>
      </c>
      <c r="B466" s="64" t="inlineStr">
        <is>
          <t>P004048</t>
        </is>
      </c>
      <c r="C466" s="37" t="n">
        <v>4301011784</v>
      </c>
      <c r="D466" s="363" t="n">
        <v>4607091389982</v>
      </c>
      <c r="E466" s="731" t="n"/>
      <c r="F466" s="763" t="n">
        <v>0.6</v>
      </c>
      <c r="G466" s="38" t="n">
        <v>6</v>
      </c>
      <c r="H466" s="763" t="n">
        <v>3.6</v>
      </c>
      <c r="I466" s="763" t="n">
        <v>3.84</v>
      </c>
      <c r="J466" s="38" t="n">
        <v>120</v>
      </c>
      <c r="K466" s="38" t="inlineStr">
        <is>
          <t>12</t>
        </is>
      </c>
      <c r="L466" s="39" t="inlineStr">
        <is>
          <t>СК1</t>
        </is>
      </c>
      <c r="M466" s="38" t="n">
        <v>60</v>
      </c>
      <c r="N466" s="1029" t="inlineStr">
        <is>
          <t>Вареные колбасы «Молочная Дугушка» Фикс.вес 0,6 П/а ТМ «Дугушка»</t>
        </is>
      </c>
      <c r="O466" s="765" t="n"/>
      <c r="P466" s="765" t="n"/>
      <c r="Q466" s="765" t="n"/>
      <c r="R466" s="731" t="n"/>
      <c r="S466" s="40" t="inlineStr"/>
      <c r="T466" s="40" t="inlineStr"/>
      <c r="U466" s="41" t="inlineStr">
        <is>
          <t>кг</t>
        </is>
      </c>
      <c r="V466" s="766" t="n">
        <v>0</v>
      </c>
      <c r="W466" s="767">
        <f>IFERROR(IF(V466="",0,CEILING((V466/$H466),1)*$H466),"")</f>
        <v/>
      </c>
      <c r="X466" s="42">
        <f>IFERROR(IF(W466=0,"",ROUNDUP(W466/H466,0)*0.00937),"")</f>
        <v/>
      </c>
      <c r="Y466" s="69" t="inlineStr"/>
      <c r="Z466" s="70" t="inlineStr"/>
      <c r="AD466" s="71" t="n"/>
      <c r="BA466" s="331" t="inlineStr">
        <is>
          <t>КИ</t>
        </is>
      </c>
    </row>
    <row r="467">
      <c r="A467" s="372" t="n"/>
      <c r="B467" s="360" t="n"/>
      <c r="C467" s="360" t="n"/>
      <c r="D467" s="360" t="n"/>
      <c r="E467" s="360" t="n"/>
      <c r="F467" s="360" t="n"/>
      <c r="G467" s="360" t="n"/>
      <c r="H467" s="360" t="n"/>
      <c r="I467" s="360" t="n"/>
      <c r="J467" s="360" t="n"/>
      <c r="K467" s="360" t="n"/>
      <c r="L467" s="360" t="n"/>
      <c r="M467" s="768" t="n"/>
      <c r="N467" s="769" t="inlineStr">
        <is>
          <t>Итого</t>
        </is>
      </c>
      <c r="O467" s="739" t="n"/>
      <c r="P467" s="739" t="n"/>
      <c r="Q467" s="739" t="n"/>
      <c r="R467" s="739" t="n"/>
      <c r="S467" s="739" t="n"/>
      <c r="T467" s="740" t="n"/>
      <c r="U467" s="43" t="inlineStr">
        <is>
          <t>кор</t>
        </is>
      </c>
      <c r="V467" s="770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/>
      </c>
      <c r="W467" s="770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/>
      </c>
      <c r="X467" s="770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/>
      </c>
      <c r="Y467" s="771" t="n"/>
      <c r="Z467" s="771" t="n"/>
    </row>
    <row r="468">
      <c r="A468" s="360" t="n"/>
      <c r="B468" s="360" t="n"/>
      <c r="C468" s="360" t="n"/>
      <c r="D468" s="360" t="n"/>
      <c r="E468" s="360" t="n"/>
      <c r="F468" s="360" t="n"/>
      <c r="G468" s="360" t="n"/>
      <c r="H468" s="360" t="n"/>
      <c r="I468" s="360" t="n"/>
      <c r="J468" s="360" t="n"/>
      <c r="K468" s="360" t="n"/>
      <c r="L468" s="360" t="n"/>
      <c r="M468" s="768" t="n"/>
      <c r="N468" s="769" t="inlineStr">
        <is>
          <t>Итого</t>
        </is>
      </c>
      <c r="O468" s="739" t="n"/>
      <c r="P468" s="739" t="n"/>
      <c r="Q468" s="739" t="n"/>
      <c r="R468" s="739" t="n"/>
      <c r="S468" s="739" t="n"/>
      <c r="T468" s="740" t="n"/>
      <c r="U468" s="43" t="inlineStr">
        <is>
          <t>кг</t>
        </is>
      </c>
      <c r="V468" s="770">
        <f>IFERROR(SUM(V449:V466),"0")</f>
        <v/>
      </c>
      <c r="W468" s="770">
        <f>IFERROR(SUM(W449:W466),"0")</f>
        <v/>
      </c>
      <c r="X468" s="43" t="n"/>
      <c r="Y468" s="771" t="n"/>
      <c r="Z468" s="771" t="n"/>
    </row>
    <row r="469" ht="14.25" customHeight="1">
      <c r="A469" s="377" t="inlineStr">
        <is>
          <t>Ветчины</t>
        </is>
      </c>
      <c r="B469" s="360" t="n"/>
      <c r="C469" s="360" t="n"/>
      <c r="D469" s="360" t="n"/>
      <c r="E469" s="360" t="n"/>
      <c r="F469" s="360" t="n"/>
      <c r="G469" s="360" t="n"/>
      <c r="H469" s="360" t="n"/>
      <c r="I469" s="360" t="n"/>
      <c r="J469" s="360" t="n"/>
      <c r="K469" s="360" t="n"/>
      <c r="L469" s="360" t="n"/>
      <c r="M469" s="360" t="n"/>
      <c r="N469" s="360" t="n"/>
      <c r="O469" s="360" t="n"/>
      <c r="P469" s="360" t="n"/>
      <c r="Q469" s="360" t="n"/>
      <c r="R469" s="360" t="n"/>
      <c r="S469" s="360" t="n"/>
      <c r="T469" s="360" t="n"/>
      <c r="U469" s="360" t="n"/>
      <c r="V469" s="360" t="n"/>
      <c r="W469" s="360" t="n"/>
      <c r="X469" s="360" t="n"/>
      <c r="Y469" s="377" t="n"/>
      <c r="Z469" s="377" t="n"/>
    </row>
    <row r="470" ht="16.5" customHeight="1">
      <c r="A470" s="64" t="inlineStr">
        <is>
          <t>SU002035</t>
        </is>
      </c>
      <c r="B470" s="64" t="inlineStr">
        <is>
          <t>P003146</t>
        </is>
      </c>
      <c r="C470" s="37" t="n">
        <v>4301020222</v>
      </c>
      <c r="D470" s="363" t="n">
        <v>4607091388930</v>
      </c>
      <c r="E470" s="731" t="n"/>
      <c r="F470" s="763" t="n">
        <v>0.88</v>
      </c>
      <c r="G470" s="38" t="n">
        <v>6</v>
      </c>
      <c r="H470" s="763" t="n">
        <v>5.28</v>
      </c>
      <c r="I470" s="763" t="n">
        <v>5.64</v>
      </c>
      <c r="J470" s="38" t="n">
        <v>104</v>
      </c>
      <c r="K470" s="38" t="inlineStr">
        <is>
          <t>8</t>
        </is>
      </c>
      <c r="L470" s="39" t="inlineStr">
        <is>
          <t>СК1</t>
        </is>
      </c>
      <c r="M470" s="38" t="n">
        <v>55</v>
      </c>
      <c r="N470" s="1030">
        <f>HYPERLINK("https://abi.ru/products/Охлажденные/Дугушка/Дугушка/Ветчины/P003146/","Ветчины Дугушка Дугушка Вес б/о Дугушка")</f>
        <v/>
      </c>
      <c r="O470" s="765" t="n"/>
      <c r="P470" s="765" t="n"/>
      <c r="Q470" s="765" t="n"/>
      <c r="R470" s="731" t="n"/>
      <c r="S470" s="40" t="inlineStr"/>
      <c r="T470" s="40" t="inlineStr"/>
      <c r="U470" s="41" t="inlineStr">
        <is>
          <t>кг</t>
        </is>
      </c>
      <c r="V470" s="766" t="n">
        <v>266</v>
      </c>
      <c r="W470" s="767">
        <f>IFERROR(IF(V470="",0,CEILING((V470/$H470),1)*$H470),"")</f>
        <v/>
      </c>
      <c r="X470" s="42">
        <f>IFERROR(IF(W470=0,"",ROUNDUP(W470/H470,0)*0.01196),"")</f>
        <v/>
      </c>
      <c r="Y470" s="69" t="inlineStr"/>
      <c r="Z470" s="70" t="inlineStr"/>
      <c r="AD470" s="71" t="n"/>
      <c r="BA470" s="332" t="inlineStr">
        <is>
          <t>КИ</t>
        </is>
      </c>
    </row>
    <row r="471" ht="16.5" customHeight="1">
      <c r="A471" s="64" t="inlineStr">
        <is>
          <t>SU002643</t>
        </is>
      </c>
      <c r="B471" s="64" t="inlineStr">
        <is>
          <t>P002993</t>
        </is>
      </c>
      <c r="C471" s="37" t="n">
        <v>4301020206</v>
      </c>
      <c r="D471" s="363" t="n">
        <v>4680115880054</v>
      </c>
      <c r="E471" s="731" t="n"/>
      <c r="F471" s="763" t="n">
        <v>0.6</v>
      </c>
      <c r="G471" s="38" t="n">
        <v>6</v>
      </c>
      <c r="H471" s="763" t="n">
        <v>3.6</v>
      </c>
      <c r="I471" s="763" t="n">
        <v>3.84</v>
      </c>
      <c r="J471" s="38" t="n">
        <v>120</v>
      </c>
      <c r="K471" s="38" t="inlineStr">
        <is>
          <t>12</t>
        </is>
      </c>
      <c r="L471" s="39" t="inlineStr">
        <is>
          <t>СК1</t>
        </is>
      </c>
      <c r="M471" s="38" t="n">
        <v>55</v>
      </c>
      <c r="N471" s="1031">
        <f>HYPERLINK("https://abi.ru/products/Охлажденные/Дугушка/Дугушка/Ветчины/P002993/","Ветчины «Дугушка» Фикс.вес 0,6 П/а ТМ «Дугушка»")</f>
        <v/>
      </c>
      <c r="O471" s="765" t="n"/>
      <c r="P471" s="765" t="n"/>
      <c r="Q471" s="765" t="n"/>
      <c r="R471" s="731" t="n"/>
      <c r="S471" s="40" t="inlineStr"/>
      <c r="T471" s="40" t="inlineStr"/>
      <c r="U471" s="41" t="inlineStr">
        <is>
          <t>кг</t>
        </is>
      </c>
      <c r="V471" s="766" t="n">
        <v>0</v>
      </c>
      <c r="W471" s="767">
        <f>IFERROR(IF(V471="",0,CEILING((V471/$H471),1)*$H471),"")</f>
        <v/>
      </c>
      <c r="X471" s="42">
        <f>IFERROR(IF(W471=0,"",ROUNDUP(W471/H471,0)*0.00937),"")</f>
        <v/>
      </c>
      <c r="Y471" s="69" t="inlineStr"/>
      <c r="Z471" s="70" t="inlineStr"/>
      <c r="AD471" s="71" t="n"/>
      <c r="BA471" s="333" t="inlineStr">
        <is>
          <t>КИ</t>
        </is>
      </c>
    </row>
    <row r="472">
      <c r="A472" s="372" t="n"/>
      <c r="B472" s="360" t="n"/>
      <c r="C472" s="360" t="n"/>
      <c r="D472" s="360" t="n"/>
      <c r="E472" s="360" t="n"/>
      <c r="F472" s="360" t="n"/>
      <c r="G472" s="360" t="n"/>
      <c r="H472" s="360" t="n"/>
      <c r="I472" s="360" t="n"/>
      <c r="J472" s="360" t="n"/>
      <c r="K472" s="360" t="n"/>
      <c r="L472" s="360" t="n"/>
      <c r="M472" s="768" t="n"/>
      <c r="N472" s="769" t="inlineStr">
        <is>
          <t>Итого</t>
        </is>
      </c>
      <c r="O472" s="739" t="n"/>
      <c r="P472" s="739" t="n"/>
      <c r="Q472" s="739" t="n"/>
      <c r="R472" s="739" t="n"/>
      <c r="S472" s="739" t="n"/>
      <c r="T472" s="740" t="n"/>
      <c r="U472" s="43" t="inlineStr">
        <is>
          <t>кор</t>
        </is>
      </c>
      <c r="V472" s="770">
        <f>IFERROR(V470/H470,"0")+IFERROR(V471/H471,"0")</f>
        <v/>
      </c>
      <c r="W472" s="770">
        <f>IFERROR(W470/H470,"0")+IFERROR(W471/H471,"0")</f>
        <v/>
      </c>
      <c r="X472" s="770">
        <f>IFERROR(IF(X470="",0,X470),"0")+IFERROR(IF(X471="",0,X471),"0")</f>
        <v/>
      </c>
      <c r="Y472" s="771" t="n"/>
      <c r="Z472" s="771" t="n"/>
    </row>
    <row r="473">
      <c r="A473" s="360" t="n"/>
      <c r="B473" s="360" t="n"/>
      <c r="C473" s="360" t="n"/>
      <c r="D473" s="360" t="n"/>
      <c r="E473" s="360" t="n"/>
      <c r="F473" s="360" t="n"/>
      <c r="G473" s="360" t="n"/>
      <c r="H473" s="360" t="n"/>
      <c r="I473" s="360" t="n"/>
      <c r="J473" s="360" t="n"/>
      <c r="K473" s="360" t="n"/>
      <c r="L473" s="360" t="n"/>
      <c r="M473" s="768" t="n"/>
      <c r="N473" s="769" t="inlineStr">
        <is>
          <t>Итого</t>
        </is>
      </c>
      <c r="O473" s="739" t="n"/>
      <c r="P473" s="739" t="n"/>
      <c r="Q473" s="739" t="n"/>
      <c r="R473" s="739" t="n"/>
      <c r="S473" s="739" t="n"/>
      <c r="T473" s="740" t="n"/>
      <c r="U473" s="43" t="inlineStr">
        <is>
          <t>кг</t>
        </is>
      </c>
      <c r="V473" s="770">
        <f>IFERROR(SUM(V470:V471),"0")</f>
        <v/>
      </c>
      <c r="W473" s="770">
        <f>IFERROR(SUM(W470:W471),"0")</f>
        <v/>
      </c>
      <c r="X473" s="43" t="n"/>
      <c r="Y473" s="771" t="n"/>
      <c r="Z473" s="771" t="n"/>
    </row>
    <row r="474" ht="14.25" customHeight="1">
      <c r="A474" s="377" t="inlineStr">
        <is>
          <t>Копченые колбасы</t>
        </is>
      </c>
      <c r="B474" s="360" t="n"/>
      <c r="C474" s="360" t="n"/>
      <c r="D474" s="360" t="n"/>
      <c r="E474" s="360" t="n"/>
      <c r="F474" s="360" t="n"/>
      <c r="G474" s="360" t="n"/>
      <c r="H474" s="360" t="n"/>
      <c r="I474" s="360" t="n"/>
      <c r="J474" s="360" t="n"/>
      <c r="K474" s="360" t="n"/>
      <c r="L474" s="360" t="n"/>
      <c r="M474" s="360" t="n"/>
      <c r="N474" s="360" t="n"/>
      <c r="O474" s="360" t="n"/>
      <c r="P474" s="360" t="n"/>
      <c r="Q474" s="360" t="n"/>
      <c r="R474" s="360" t="n"/>
      <c r="S474" s="360" t="n"/>
      <c r="T474" s="360" t="n"/>
      <c r="U474" s="360" t="n"/>
      <c r="V474" s="360" t="n"/>
      <c r="W474" s="360" t="n"/>
      <c r="X474" s="360" t="n"/>
      <c r="Y474" s="377" t="n"/>
      <c r="Z474" s="377" t="n"/>
    </row>
    <row r="475" ht="27" customHeight="1">
      <c r="A475" s="64" t="inlineStr">
        <is>
          <t>SU002150</t>
        </is>
      </c>
      <c r="B475" s="64" t="inlineStr">
        <is>
          <t>P003636</t>
        </is>
      </c>
      <c r="C475" s="37" t="n">
        <v>4301031252</v>
      </c>
      <c r="D475" s="363" t="n">
        <v>4680115883116</v>
      </c>
      <c r="E475" s="731" t="n"/>
      <c r="F475" s="763" t="n">
        <v>0.88</v>
      </c>
      <c r="G475" s="38" t="n">
        <v>6</v>
      </c>
      <c r="H475" s="763" t="n">
        <v>5.28</v>
      </c>
      <c r="I475" s="763" t="n">
        <v>5.64</v>
      </c>
      <c r="J475" s="38" t="n">
        <v>104</v>
      </c>
      <c r="K475" s="38" t="inlineStr">
        <is>
          <t>8</t>
        </is>
      </c>
      <c r="L475" s="39" t="inlineStr">
        <is>
          <t>СК1</t>
        </is>
      </c>
      <c r="M475" s="38" t="n">
        <v>60</v>
      </c>
      <c r="N475" s="103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5" s="765" t="n"/>
      <c r="P475" s="765" t="n"/>
      <c r="Q475" s="765" t="n"/>
      <c r="R475" s="731" t="n"/>
      <c r="S475" s="40" t="inlineStr"/>
      <c r="T475" s="40" t="inlineStr"/>
      <c r="U475" s="41" t="inlineStr">
        <is>
          <t>кг</t>
        </is>
      </c>
      <c r="V475" s="766" t="n">
        <v>116.4</v>
      </c>
      <c r="W475" s="767">
        <f>IFERROR(IF(V475="",0,CEILING((V475/$H475),1)*$H475),"")</f>
        <v/>
      </c>
      <c r="X475" s="42">
        <f>IFERROR(IF(W475=0,"",ROUNDUP(W475/H475,0)*0.01196),"")</f>
        <v/>
      </c>
      <c r="Y475" s="69" t="inlineStr"/>
      <c r="Z475" s="70" t="inlineStr"/>
      <c r="AD475" s="71" t="n"/>
      <c r="BA475" s="334" t="inlineStr">
        <is>
          <t>КИ</t>
        </is>
      </c>
    </row>
    <row r="476" ht="27" customHeight="1">
      <c r="A476" s="64" t="inlineStr">
        <is>
          <t>SU002158</t>
        </is>
      </c>
      <c r="B476" s="64" t="inlineStr">
        <is>
          <t>P003632</t>
        </is>
      </c>
      <c r="C476" s="37" t="n">
        <v>4301031248</v>
      </c>
      <c r="D476" s="363" t="n">
        <v>4680115883093</v>
      </c>
      <c r="E476" s="731" t="n"/>
      <c r="F476" s="763" t="n">
        <v>0.88</v>
      </c>
      <c r="G476" s="38" t="n">
        <v>6</v>
      </c>
      <c r="H476" s="763" t="n">
        <v>5.28</v>
      </c>
      <c r="I476" s="763" t="n">
        <v>5.64</v>
      </c>
      <c r="J476" s="38" t="n">
        <v>104</v>
      </c>
      <c r="K476" s="38" t="inlineStr">
        <is>
          <t>8</t>
        </is>
      </c>
      <c r="L476" s="39" t="inlineStr">
        <is>
          <t>СК2</t>
        </is>
      </c>
      <c r="M476" s="38" t="n">
        <v>60</v>
      </c>
      <c r="N476" s="103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6" s="765" t="n"/>
      <c r="P476" s="765" t="n"/>
      <c r="Q476" s="765" t="n"/>
      <c r="R476" s="731" t="n"/>
      <c r="S476" s="40" t="inlineStr"/>
      <c r="T476" s="40" t="inlineStr"/>
      <c r="U476" s="41" t="inlineStr">
        <is>
          <t>кг</t>
        </is>
      </c>
      <c r="V476" s="766" t="n">
        <v>104.4</v>
      </c>
      <c r="W476" s="767">
        <f>IFERROR(IF(V476="",0,CEILING((V476/$H476),1)*$H476),"")</f>
        <v/>
      </c>
      <c r="X476" s="42">
        <f>IFERROR(IF(W476=0,"",ROUNDUP(W476/H476,0)*0.01196),"")</f>
        <v/>
      </c>
      <c r="Y476" s="69" t="inlineStr"/>
      <c r="Z476" s="70" t="inlineStr"/>
      <c r="AD476" s="71" t="n"/>
      <c r="BA476" s="335" t="inlineStr">
        <is>
          <t>КИ</t>
        </is>
      </c>
    </row>
    <row r="477" ht="27" customHeight="1">
      <c r="A477" s="64" t="inlineStr">
        <is>
          <t>SU002151</t>
        </is>
      </c>
      <c r="B477" s="64" t="inlineStr">
        <is>
          <t>P003634</t>
        </is>
      </c>
      <c r="C477" s="37" t="n">
        <v>4301031250</v>
      </c>
      <c r="D477" s="363" t="n">
        <v>4680115883109</v>
      </c>
      <c r="E477" s="731" t="n"/>
      <c r="F477" s="763" t="n">
        <v>0.88</v>
      </c>
      <c r="G477" s="38" t="n">
        <v>6</v>
      </c>
      <c r="H477" s="763" t="n">
        <v>5.28</v>
      </c>
      <c r="I477" s="763" t="n">
        <v>5.64</v>
      </c>
      <c r="J477" s="38" t="n">
        <v>104</v>
      </c>
      <c r="K477" s="38" t="inlineStr">
        <is>
          <t>8</t>
        </is>
      </c>
      <c r="L477" s="39" t="inlineStr">
        <is>
          <t>СК2</t>
        </is>
      </c>
      <c r="M477" s="38" t="n">
        <v>60</v>
      </c>
      <c r="N477" s="103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7" s="765" t="n"/>
      <c r="P477" s="765" t="n"/>
      <c r="Q477" s="765" t="n"/>
      <c r="R477" s="731" t="n"/>
      <c r="S477" s="40" t="inlineStr"/>
      <c r="T477" s="40" t="inlineStr"/>
      <c r="U477" s="41" t="inlineStr">
        <is>
          <t>кг</t>
        </is>
      </c>
      <c r="V477" s="766" t="n">
        <v>135.6</v>
      </c>
      <c r="W477" s="767">
        <f>IFERROR(IF(V477="",0,CEILING((V477/$H477),1)*$H477),"")</f>
        <v/>
      </c>
      <c r="X477" s="42">
        <f>IFERROR(IF(W477=0,"",ROUNDUP(W477/H477,0)*0.01196),"")</f>
        <v/>
      </c>
      <c r="Y477" s="69" t="inlineStr"/>
      <c r="Z477" s="70" t="inlineStr"/>
      <c r="AD477" s="71" t="n"/>
      <c r="BA477" s="336" t="inlineStr">
        <is>
          <t>КИ</t>
        </is>
      </c>
    </row>
    <row r="478" ht="27" customHeight="1">
      <c r="A478" s="64" t="inlineStr">
        <is>
          <t>SU002916</t>
        </is>
      </c>
      <c r="B478" s="64" t="inlineStr">
        <is>
          <t>P003633</t>
        </is>
      </c>
      <c r="C478" s="37" t="n">
        <v>4301031249</v>
      </c>
      <c r="D478" s="363" t="n">
        <v>4680115882072</v>
      </c>
      <c r="E478" s="731" t="n"/>
      <c r="F478" s="763" t="n">
        <v>0.6</v>
      </c>
      <c r="G478" s="38" t="n">
        <v>6</v>
      </c>
      <c r="H478" s="763" t="n">
        <v>3.6</v>
      </c>
      <c r="I478" s="763" t="n">
        <v>3.84</v>
      </c>
      <c r="J478" s="38" t="n">
        <v>120</v>
      </c>
      <c r="K478" s="38" t="inlineStr">
        <is>
          <t>12</t>
        </is>
      </c>
      <c r="L478" s="39" t="inlineStr">
        <is>
          <t>СК1</t>
        </is>
      </c>
      <c r="M478" s="38" t="n">
        <v>60</v>
      </c>
      <c r="N478" s="1035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8" s="765" t="n"/>
      <c r="P478" s="765" t="n"/>
      <c r="Q478" s="765" t="n"/>
      <c r="R478" s="731" t="n"/>
      <c r="S478" s="40" t="inlineStr"/>
      <c r="T478" s="40" t="inlineStr"/>
      <c r="U478" s="41" t="inlineStr">
        <is>
          <t>кг</t>
        </is>
      </c>
      <c r="V478" s="766" t="n">
        <v>21.6</v>
      </c>
      <c r="W478" s="767">
        <f>IFERROR(IF(V478="",0,CEILING((V478/$H478),1)*$H478),"")</f>
        <v/>
      </c>
      <c r="X478" s="42">
        <f>IFERROR(IF(W478=0,"",ROUNDUP(W478/H478,0)*0.00937),"")</f>
        <v/>
      </c>
      <c r="Y478" s="69" t="inlineStr"/>
      <c r="Z478" s="70" t="inlineStr"/>
      <c r="AD478" s="71" t="n"/>
      <c r="BA478" s="337" t="inlineStr">
        <is>
          <t>КИ</t>
        </is>
      </c>
    </row>
    <row r="479" ht="27" customHeight="1">
      <c r="A479" s="64" t="inlineStr">
        <is>
          <t>SU002919</t>
        </is>
      </c>
      <c r="B479" s="64" t="inlineStr">
        <is>
          <t>P003635</t>
        </is>
      </c>
      <c r="C479" s="37" t="n">
        <v>4301031251</v>
      </c>
      <c r="D479" s="363" t="n">
        <v>4680115882102</v>
      </c>
      <c r="E479" s="731" t="n"/>
      <c r="F479" s="763" t="n">
        <v>0.6</v>
      </c>
      <c r="G479" s="38" t="n">
        <v>6</v>
      </c>
      <c r="H479" s="763" t="n">
        <v>3.6</v>
      </c>
      <c r="I479" s="763" t="n">
        <v>3.81</v>
      </c>
      <c r="J479" s="38" t="n">
        <v>120</v>
      </c>
      <c r="K479" s="38" t="inlineStr">
        <is>
          <t>12</t>
        </is>
      </c>
      <c r="L479" s="39" t="inlineStr">
        <is>
          <t>СК2</t>
        </is>
      </c>
      <c r="M479" s="38" t="n">
        <v>60</v>
      </c>
      <c r="N479" s="1036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9" s="765" t="n"/>
      <c r="P479" s="765" t="n"/>
      <c r="Q479" s="765" t="n"/>
      <c r="R479" s="731" t="n"/>
      <c r="S479" s="40" t="inlineStr"/>
      <c r="T479" s="40" t="inlineStr"/>
      <c r="U479" s="41" t="inlineStr">
        <is>
          <t>кг</t>
        </is>
      </c>
      <c r="V479" s="766" t="n">
        <v>21.6</v>
      </c>
      <c r="W479" s="767">
        <f>IFERROR(IF(V479="",0,CEILING((V479/$H479),1)*$H479),"")</f>
        <v/>
      </c>
      <c r="X479" s="42">
        <f>IFERROR(IF(W479=0,"",ROUNDUP(W479/H479,0)*0.00937),"")</f>
        <v/>
      </c>
      <c r="Y479" s="69" t="inlineStr"/>
      <c r="Z479" s="70" t="inlineStr"/>
      <c r="AD479" s="71" t="n"/>
      <c r="BA479" s="338" t="inlineStr">
        <is>
          <t>КИ</t>
        </is>
      </c>
    </row>
    <row r="480" ht="27" customHeight="1">
      <c r="A480" s="64" t="inlineStr">
        <is>
          <t>SU002918</t>
        </is>
      </c>
      <c r="B480" s="64" t="inlineStr">
        <is>
          <t>P003637</t>
        </is>
      </c>
      <c r="C480" s="37" t="n">
        <v>4301031253</v>
      </c>
      <c r="D480" s="363" t="n">
        <v>4680115882096</v>
      </c>
      <c r="E480" s="731" t="n"/>
      <c r="F480" s="763" t="n">
        <v>0.6</v>
      </c>
      <c r="G480" s="38" t="n">
        <v>6</v>
      </c>
      <c r="H480" s="763" t="n">
        <v>3.6</v>
      </c>
      <c r="I480" s="763" t="n">
        <v>3.81</v>
      </c>
      <c r="J480" s="38" t="n">
        <v>120</v>
      </c>
      <c r="K480" s="38" t="inlineStr">
        <is>
          <t>12</t>
        </is>
      </c>
      <c r="L480" s="39" t="inlineStr">
        <is>
          <t>СК2</t>
        </is>
      </c>
      <c r="M480" s="38" t="n">
        <v>60</v>
      </c>
      <c r="N480" s="1037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80" s="765" t="n"/>
      <c r="P480" s="765" t="n"/>
      <c r="Q480" s="765" t="n"/>
      <c r="R480" s="731" t="n"/>
      <c r="S480" s="40" t="inlineStr"/>
      <c r="T480" s="40" t="inlineStr"/>
      <c r="U480" s="41" t="inlineStr">
        <is>
          <t>кг</t>
        </is>
      </c>
      <c r="V480" s="766" t="n">
        <v>25.2</v>
      </c>
      <c r="W480" s="767">
        <f>IFERROR(IF(V480="",0,CEILING((V480/$H480),1)*$H480),"")</f>
        <v/>
      </c>
      <c r="X480" s="42">
        <f>IFERROR(IF(W480=0,"",ROUNDUP(W480/H480,0)*0.00937),"")</f>
        <v/>
      </c>
      <c r="Y480" s="69" t="inlineStr"/>
      <c r="Z480" s="70" t="inlineStr"/>
      <c r="AD480" s="71" t="n"/>
      <c r="BA480" s="339" t="inlineStr">
        <is>
          <t>КИ</t>
        </is>
      </c>
    </row>
    <row r="481">
      <c r="A481" s="372" t="n"/>
      <c r="B481" s="360" t="n"/>
      <c r="C481" s="360" t="n"/>
      <c r="D481" s="360" t="n"/>
      <c r="E481" s="360" t="n"/>
      <c r="F481" s="360" t="n"/>
      <c r="G481" s="360" t="n"/>
      <c r="H481" s="360" t="n"/>
      <c r="I481" s="360" t="n"/>
      <c r="J481" s="360" t="n"/>
      <c r="K481" s="360" t="n"/>
      <c r="L481" s="360" t="n"/>
      <c r="M481" s="768" t="n"/>
      <c r="N481" s="769" t="inlineStr">
        <is>
          <t>Итого</t>
        </is>
      </c>
      <c r="O481" s="739" t="n"/>
      <c r="P481" s="739" t="n"/>
      <c r="Q481" s="739" t="n"/>
      <c r="R481" s="739" t="n"/>
      <c r="S481" s="739" t="n"/>
      <c r="T481" s="740" t="n"/>
      <c r="U481" s="43" t="inlineStr">
        <is>
          <t>кор</t>
        </is>
      </c>
      <c r="V481" s="770">
        <f>IFERROR(V475/H475,"0")+IFERROR(V476/H476,"0")+IFERROR(V477/H477,"0")+IFERROR(V478/H478,"0")+IFERROR(V479/H479,"0")+IFERROR(V480/H480,"0")</f>
        <v/>
      </c>
      <c r="W481" s="770">
        <f>IFERROR(W475/H475,"0")+IFERROR(W476/H476,"0")+IFERROR(W477/H477,"0")+IFERROR(W478/H478,"0")+IFERROR(W479/H479,"0")+IFERROR(W480/H480,"0")</f>
        <v/>
      </c>
      <c r="X481" s="770">
        <f>IFERROR(IF(X475="",0,X475),"0")+IFERROR(IF(X476="",0,X476),"0")+IFERROR(IF(X477="",0,X477),"0")+IFERROR(IF(X478="",0,X478),"0")+IFERROR(IF(X479="",0,X479),"0")+IFERROR(IF(X480="",0,X480),"0")</f>
        <v/>
      </c>
      <c r="Y481" s="771" t="n"/>
      <c r="Z481" s="771" t="n"/>
    </row>
    <row r="482">
      <c r="A482" s="360" t="n"/>
      <c r="B482" s="360" t="n"/>
      <c r="C482" s="360" t="n"/>
      <c r="D482" s="360" t="n"/>
      <c r="E482" s="360" t="n"/>
      <c r="F482" s="360" t="n"/>
      <c r="G482" s="360" t="n"/>
      <c r="H482" s="360" t="n"/>
      <c r="I482" s="360" t="n"/>
      <c r="J482" s="360" t="n"/>
      <c r="K482" s="360" t="n"/>
      <c r="L482" s="360" t="n"/>
      <c r="M482" s="768" t="n"/>
      <c r="N482" s="769" t="inlineStr">
        <is>
          <t>Итого</t>
        </is>
      </c>
      <c r="O482" s="739" t="n"/>
      <c r="P482" s="739" t="n"/>
      <c r="Q482" s="739" t="n"/>
      <c r="R482" s="739" t="n"/>
      <c r="S482" s="739" t="n"/>
      <c r="T482" s="740" t="n"/>
      <c r="U482" s="43" t="inlineStr">
        <is>
          <t>кг</t>
        </is>
      </c>
      <c r="V482" s="770">
        <f>IFERROR(SUM(V475:V480),"0")</f>
        <v/>
      </c>
      <c r="W482" s="770">
        <f>IFERROR(SUM(W475:W480),"0")</f>
        <v/>
      </c>
      <c r="X482" s="43" t="n"/>
      <c r="Y482" s="771" t="n"/>
      <c r="Z482" s="771" t="n"/>
    </row>
    <row r="483" ht="14.25" customHeight="1">
      <c r="A483" s="377" t="inlineStr">
        <is>
          <t>Сосиски</t>
        </is>
      </c>
      <c r="B483" s="360" t="n"/>
      <c r="C483" s="360" t="n"/>
      <c r="D483" s="360" t="n"/>
      <c r="E483" s="360" t="n"/>
      <c r="F483" s="360" t="n"/>
      <c r="G483" s="360" t="n"/>
      <c r="H483" s="360" t="n"/>
      <c r="I483" s="360" t="n"/>
      <c r="J483" s="360" t="n"/>
      <c r="K483" s="360" t="n"/>
      <c r="L483" s="360" t="n"/>
      <c r="M483" s="360" t="n"/>
      <c r="N483" s="360" t="n"/>
      <c r="O483" s="360" t="n"/>
      <c r="P483" s="360" t="n"/>
      <c r="Q483" s="360" t="n"/>
      <c r="R483" s="360" t="n"/>
      <c r="S483" s="360" t="n"/>
      <c r="T483" s="360" t="n"/>
      <c r="U483" s="360" t="n"/>
      <c r="V483" s="360" t="n"/>
      <c r="W483" s="360" t="n"/>
      <c r="X483" s="360" t="n"/>
      <c r="Y483" s="377" t="n"/>
      <c r="Z483" s="377" t="n"/>
    </row>
    <row r="484" ht="16.5" customHeight="1">
      <c r="A484" s="64" t="inlineStr">
        <is>
          <t>SU002218</t>
        </is>
      </c>
      <c r="B484" s="64" t="inlineStr">
        <is>
          <t>P002854</t>
        </is>
      </c>
      <c r="C484" s="37" t="n">
        <v>4301051230</v>
      </c>
      <c r="D484" s="363" t="n">
        <v>4607091383409</v>
      </c>
      <c r="E484" s="731" t="n"/>
      <c r="F484" s="763" t="n">
        <v>1.3</v>
      </c>
      <c r="G484" s="38" t="n">
        <v>6</v>
      </c>
      <c r="H484" s="763" t="n">
        <v>7.8</v>
      </c>
      <c r="I484" s="763" t="n">
        <v>8.346</v>
      </c>
      <c r="J484" s="38" t="n">
        <v>56</v>
      </c>
      <c r="K484" s="38" t="inlineStr">
        <is>
          <t>8</t>
        </is>
      </c>
      <c r="L484" s="39" t="inlineStr">
        <is>
          <t>СК2</t>
        </is>
      </c>
      <c r="M484" s="38" t="n">
        <v>45</v>
      </c>
      <c r="N484" s="1038">
        <f>HYPERLINK("https://abi.ru/products/Охлажденные/Дугушка/Дугушка/Сосиски/P002854/","Сосиски Молочные Дугушки Дугушка Весовые П/а мгс Дугушка")</f>
        <v/>
      </c>
      <c r="O484" s="765" t="n"/>
      <c r="P484" s="765" t="n"/>
      <c r="Q484" s="765" t="n"/>
      <c r="R484" s="731" t="n"/>
      <c r="S484" s="40" t="inlineStr"/>
      <c r="T484" s="40" t="inlineStr"/>
      <c r="U484" s="41" t="inlineStr">
        <is>
          <t>кг</t>
        </is>
      </c>
      <c r="V484" s="766" t="n">
        <v>0</v>
      </c>
      <c r="W484" s="767">
        <f>IFERROR(IF(V484="",0,CEILING((V484/$H484),1)*$H484),"")</f>
        <v/>
      </c>
      <c r="X484" s="42">
        <f>IFERROR(IF(W484=0,"",ROUNDUP(W484/H484,0)*0.02175),"")</f>
        <v/>
      </c>
      <c r="Y484" s="69" t="inlineStr"/>
      <c r="Z484" s="70" t="inlineStr"/>
      <c r="AD484" s="71" t="n"/>
      <c r="BA484" s="340" t="inlineStr">
        <is>
          <t>КИ</t>
        </is>
      </c>
    </row>
    <row r="485" ht="16.5" customHeight="1">
      <c r="A485" s="64" t="inlineStr">
        <is>
          <t>SU002219</t>
        </is>
      </c>
      <c r="B485" s="64" t="inlineStr">
        <is>
          <t>P002855</t>
        </is>
      </c>
      <c r="C485" s="37" t="n">
        <v>4301051231</v>
      </c>
      <c r="D485" s="363" t="n">
        <v>4607091383416</v>
      </c>
      <c r="E485" s="731" t="n"/>
      <c r="F485" s="763" t="n">
        <v>1.3</v>
      </c>
      <c r="G485" s="38" t="n">
        <v>6</v>
      </c>
      <c r="H485" s="763" t="n">
        <v>7.8</v>
      </c>
      <c r="I485" s="763" t="n">
        <v>8.346</v>
      </c>
      <c r="J485" s="38" t="n">
        <v>56</v>
      </c>
      <c r="K485" s="38" t="inlineStr">
        <is>
          <t>8</t>
        </is>
      </c>
      <c r="L485" s="39" t="inlineStr">
        <is>
          <t>СК2</t>
        </is>
      </c>
      <c r="M485" s="38" t="n">
        <v>45</v>
      </c>
      <c r="N485" s="103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5" s="765" t="n"/>
      <c r="P485" s="765" t="n"/>
      <c r="Q485" s="765" t="n"/>
      <c r="R485" s="731" t="n"/>
      <c r="S485" s="40" t="inlineStr"/>
      <c r="T485" s="40" t="inlineStr"/>
      <c r="U485" s="41" t="inlineStr">
        <is>
          <t>кг</t>
        </is>
      </c>
      <c r="V485" s="766" t="n">
        <v>0</v>
      </c>
      <c r="W485" s="767">
        <f>IFERROR(IF(V485="",0,CEILING((V485/$H485),1)*$H485),"")</f>
        <v/>
      </c>
      <c r="X485" s="42">
        <f>IFERROR(IF(W485=0,"",ROUNDUP(W485/H485,0)*0.02175),"")</f>
        <v/>
      </c>
      <c r="Y485" s="69" t="inlineStr"/>
      <c r="Z485" s="70" t="inlineStr"/>
      <c r="AD485" s="71" t="n"/>
      <c r="BA485" s="341" t="inlineStr">
        <is>
          <t>КИ</t>
        </is>
      </c>
    </row>
    <row r="486">
      <c r="A486" s="372" t="n"/>
      <c r="B486" s="360" t="n"/>
      <c r="C486" s="360" t="n"/>
      <c r="D486" s="360" t="n"/>
      <c r="E486" s="360" t="n"/>
      <c r="F486" s="360" t="n"/>
      <c r="G486" s="360" t="n"/>
      <c r="H486" s="360" t="n"/>
      <c r="I486" s="360" t="n"/>
      <c r="J486" s="360" t="n"/>
      <c r="K486" s="360" t="n"/>
      <c r="L486" s="360" t="n"/>
      <c r="M486" s="768" t="n"/>
      <c r="N486" s="769" t="inlineStr">
        <is>
          <t>Итого</t>
        </is>
      </c>
      <c r="O486" s="739" t="n"/>
      <c r="P486" s="739" t="n"/>
      <c r="Q486" s="739" t="n"/>
      <c r="R486" s="739" t="n"/>
      <c r="S486" s="739" t="n"/>
      <c r="T486" s="740" t="n"/>
      <c r="U486" s="43" t="inlineStr">
        <is>
          <t>кор</t>
        </is>
      </c>
      <c r="V486" s="770">
        <f>IFERROR(V484/H484,"0")+IFERROR(V485/H485,"0")</f>
        <v/>
      </c>
      <c r="W486" s="770">
        <f>IFERROR(W484/H484,"0")+IFERROR(W485/H485,"0")</f>
        <v/>
      </c>
      <c r="X486" s="770">
        <f>IFERROR(IF(X484="",0,X484),"0")+IFERROR(IF(X485="",0,X485),"0")</f>
        <v/>
      </c>
      <c r="Y486" s="771" t="n"/>
      <c r="Z486" s="771" t="n"/>
    </row>
    <row r="487">
      <c r="A487" s="360" t="n"/>
      <c r="B487" s="360" t="n"/>
      <c r="C487" s="360" t="n"/>
      <c r="D487" s="360" t="n"/>
      <c r="E487" s="360" t="n"/>
      <c r="F487" s="360" t="n"/>
      <c r="G487" s="360" t="n"/>
      <c r="H487" s="360" t="n"/>
      <c r="I487" s="360" t="n"/>
      <c r="J487" s="360" t="n"/>
      <c r="K487" s="360" t="n"/>
      <c r="L487" s="360" t="n"/>
      <c r="M487" s="768" t="n"/>
      <c r="N487" s="769" t="inlineStr">
        <is>
          <t>Итого</t>
        </is>
      </c>
      <c r="O487" s="739" t="n"/>
      <c r="P487" s="739" t="n"/>
      <c r="Q487" s="739" t="n"/>
      <c r="R487" s="739" t="n"/>
      <c r="S487" s="739" t="n"/>
      <c r="T487" s="740" t="n"/>
      <c r="U487" s="43" t="inlineStr">
        <is>
          <t>кг</t>
        </is>
      </c>
      <c r="V487" s="770">
        <f>IFERROR(SUM(V484:V485),"0")</f>
        <v/>
      </c>
      <c r="W487" s="770">
        <f>IFERROR(SUM(W484:W485),"0")</f>
        <v/>
      </c>
      <c r="X487" s="43" t="n"/>
      <c r="Y487" s="771" t="n"/>
      <c r="Z487" s="771" t="n"/>
    </row>
    <row r="488" ht="27.75" customHeight="1">
      <c r="A488" s="391" t="inlineStr">
        <is>
          <t>Зареченские</t>
        </is>
      </c>
      <c r="B488" s="762" t="n"/>
      <c r="C488" s="762" t="n"/>
      <c r="D488" s="762" t="n"/>
      <c r="E488" s="762" t="n"/>
      <c r="F488" s="762" t="n"/>
      <c r="G488" s="762" t="n"/>
      <c r="H488" s="762" t="n"/>
      <c r="I488" s="762" t="n"/>
      <c r="J488" s="762" t="n"/>
      <c r="K488" s="762" t="n"/>
      <c r="L488" s="762" t="n"/>
      <c r="M488" s="762" t="n"/>
      <c r="N488" s="762" t="n"/>
      <c r="O488" s="762" t="n"/>
      <c r="P488" s="762" t="n"/>
      <c r="Q488" s="762" t="n"/>
      <c r="R488" s="762" t="n"/>
      <c r="S488" s="762" t="n"/>
      <c r="T488" s="762" t="n"/>
      <c r="U488" s="762" t="n"/>
      <c r="V488" s="762" t="n"/>
      <c r="W488" s="762" t="n"/>
      <c r="X488" s="762" t="n"/>
      <c r="Y488" s="55" t="n"/>
      <c r="Z488" s="55" t="n"/>
    </row>
    <row r="489" ht="16.5" customHeight="1">
      <c r="A489" s="392" t="inlineStr">
        <is>
          <t>Зареченские продукты</t>
        </is>
      </c>
      <c r="B489" s="360" t="n"/>
      <c r="C489" s="360" t="n"/>
      <c r="D489" s="360" t="n"/>
      <c r="E489" s="360" t="n"/>
      <c r="F489" s="360" t="n"/>
      <c r="G489" s="360" t="n"/>
      <c r="H489" s="360" t="n"/>
      <c r="I489" s="360" t="n"/>
      <c r="J489" s="360" t="n"/>
      <c r="K489" s="360" t="n"/>
      <c r="L489" s="360" t="n"/>
      <c r="M489" s="360" t="n"/>
      <c r="N489" s="360" t="n"/>
      <c r="O489" s="360" t="n"/>
      <c r="P489" s="360" t="n"/>
      <c r="Q489" s="360" t="n"/>
      <c r="R489" s="360" t="n"/>
      <c r="S489" s="360" t="n"/>
      <c r="T489" s="360" t="n"/>
      <c r="U489" s="360" t="n"/>
      <c r="V489" s="360" t="n"/>
      <c r="W489" s="360" t="n"/>
      <c r="X489" s="360" t="n"/>
      <c r="Y489" s="392" t="n"/>
      <c r="Z489" s="392" t="n"/>
    </row>
    <row r="490" ht="14.25" customHeight="1">
      <c r="A490" s="377" t="inlineStr">
        <is>
          <t>Вареные колбасы</t>
        </is>
      </c>
      <c r="B490" s="360" t="n"/>
      <c r="C490" s="360" t="n"/>
      <c r="D490" s="360" t="n"/>
      <c r="E490" s="360" t="n"/>
      <c r="F490" s="360" t="n"/>
      <c r="G490" s="360" t="n"/>
      <c r="H490" s="360" t="n"/>
      <c r="I490" s="360" t="n"/>
      <c r="J490" s="360" t="n"/>
      <c r="K490" s="360" t="n"/>
      <c r="L490" s="360" t="n"/>
      <c r="M490" s="360" t="n"/>
      <c r="N490" s="360" t="n"/>
      <c r="O490" s="360" t="n"/>
      <c r="P490" s="360" t="n"/>
      <c r="Q490" s="360" t="n"/>
      <c r="R490" s="360" t="n"/>
      <c r="S490" s="360" t="n"/>
      <c r="T490" s="360" t="n"/>
      <c r="U490" s="360" t="n"/>
      <c r="V490" s="360" t="n"/>
      <c r="W490" s="360" t="n"/>
      <c r="X490" s="360" t="n"/>
      <c r="Y490" s="377" t="n"/>
      <c r="Z490" s="377" t="n"/>
    </row>
    <row r="491" ht="27" customHeight="1">
      <c r="A491" s="64" t="inlineStr">
        <is>
          <t>SU003290</t>
        </is>
      </c>
      <c r="B491" s="64" t="inlineStr">
        <is>
          <t>P004000</t>
        </is>
      </c>
      <c r="C491" s="37" t="n">
        <v>4301011763</v>
      </c>
      <c r="D491" s="363" t="n">
        <v>4640242181011</v>
      </c>
      <c r="E491" s="731" t="n"/>
      <c r="F491" s="763" t="n">
        <v>1.35</v>
      </c>
      <c r="G491" s="38" t="n">
        <v>8</v>
      </c>
      <c r="H491" s="763" t="n">
        <v>10.8</v>
      </c>
      <c r="I491" s="763" t="n">
        <v>11.28</v>
      </c>
      <c r="J491" s="38" t="n">
        <v>56</v>
      </c>
      <c r="K491" s="38" t="inlineStr">
        <is>
          <t>8</t>
        </is>
      </c>
      <c r="L491" s="39" t="inlineStr">
        <is>
          <t>СК3</t>
        </is>
      </c>
      <c r="M491" s="38" t="n">
        <v>55</v>
      </c>
      <c r="N491" s="1040" t="inlineStr">
        <is>
          <t>Вареные колбасы «Молочная» Весовой п/а ТМ «Зареченские»</t>
        </is>
      </c>
      <c r="O491" s="765" t="n"/>
      <c r="P491" s="765" t="n"/>
      <c r="Q491" s="765" t="n"/>
      <c r="R491" s="731" t="n"/>
      <c r="S491" s="40" t="inlineStr"/>
      <c r="T491" s="40" t="inlineStr"/>
      <c r="U491" s="41" t="inlineStr">
        <is>
          <t>кг</t>
        </is>
      </c>
      <c r="V491" s="766" t="n">
        <v>0</v>
      </c>
      <c r="W491" s="767">
        <f>IFERROR(IF(V491="",0,CEILING((V491/$H491),1)*$H491),"")</f>
        <v/>
      </c>
      <c r="X491" s="42">
        <f>IFERROR(IF(W491=0,"",ROUNDUP(W491/H491,0)*0.02175),"")</f>
        <v/>
      </c>
      <c r="Y491" s="69" t="inlineStr"/>
      <c r="Z491" s="70" t="inlineStr"/>
      <c r="AD491" s="71" t="n"/>
      <c r="BA491" s="342" t="inlineStr">
        <is>
          <t>КИ</t>
        </is>
      </c>
    </row>
    <row r="492" ht="27" customHeight="1">
      <c r="A492" s="64" t="inlineStr">
        <is>
          <t>SU002807</t>
        </is>
      </c>
      <c r="B492" s="64" t="inlineStr">
        <is>
          <t>P003583</t>
        </is>
      </c>
      <c r="C492" s="37" t="n">
        <v>4301011585</v>
      </c>
      <c r="D492" s="363" t="n">
        <v>4640242180441</v>
      </c>
      <c r="E492" s="731" t="n"/>
      <c r="F492" s="763" t="n">
        <v>1.5</v>
      </c>
      <c r="G492" s="38" t="n">
        <v>8</v>
      </c>
      <c r="H492" s="763" t="n">
        <v>12</v>
      </c>
      <c r="I492" s="763" t="n">
        <v>12.48</v>
      </c>
      <c r="J492" s="38" t="n">
        <v>56</v>
      </c>
      <c r="K492" s="38" t="inlineStr">
        <is>
          <t>8</t>
        </is>
      </c>
      <c r="L492" s="39" t="inlineStr">
        <is>
          <t>СК1</t>
        </is>
      </c>
      <c r="M492" s="38" t="n">
        <v>50</v>
      </c>
      <c r="N492" s="1041" t="inlineStr">
        <is>
          <t>Вареные колбасы «Муромская» Весовой п/а ТМ «Зареченские»</t>
        </is>
      </c>
      <c r="O492" s="765" t="n"/>
      <c r="P492" s="765" t="n"/>
      <c r="Q492" s="765" t="n"/>
      <c r="R492" s="731" t="n"/>
      <c r="S492" s="40" t="inlineStr"/>
      <c r="T492" s="40" t="inlineStr"/>
      <c r="U492" s="41" t="inlineStr">
        <is>
          <t>кг</t>
        </is>
      </c>
      <c r="V492" s="766" t="n">
        <v>0</v>
      </c>
      <c r="W492" s="767">
        <f>IFERROR(IF(V492="",0,CEILING((V492/$H492),1)*$H492),"")</f>
        <v/>
      </c>
      <c r="X492" s="42">
        <f>IFERROR(IF(W492=0,"",ROUNDUP(W492/H492,0)*0.02175),"")</f>
        <v/>
      </c>
      <c r="Y492" s="69" t="inlineStr"/>
      <c r="Z492" s="70" t="inlineStr"/>
      <c r="AD492" s="71" t="n"/>
      <c r="BA492" s="343" t="inlineStr">
        <is>
          <t>КИ</t>
        </is>
      </c>
    </row>
    <row r="493" ht="27" customHeight="1">
      <c r="A493" s="64" t="inlineStr">
        <is>
          <t>SU002808</t>
        </is>
      </c>
      <c r="B493" s="64" t="inlineStr">
        <is>
          <t>P003582</t>
        </is>
      </c>
      <c r="C493" s="37" t="n">
        <v>4301011584</v>
      </c>
      <c r="D493" s="363" t="n">
        <v>4640242180564</v>
      </c>
      <c r="E493" s="731" t="n"/>
      <c r="F493" s="763" t="n">
        <v>1.5</v>
      </c>
      <c r="G493" s="38" t="n">
        <v>8</v>
      </c>
      <c r="H493" s="763" t="n">
        <v>12</v>
      </c>
      <c r="I493" s="763" t="n">
        <v>12.48</v>
      </c>
      <c r="J493" s="38" t="n">
        <v>56</v>
      </c>
      <c r="K493" s="38" t="inlineStr">
        <is>
          <t>8</t>
        </is>
      </c>
      <c r="L493" s="39" t="inlineStr">
        <is>
          <t>СК1</t>
        </is>
      </c>
      <c r="M493" s="38" t="n">
        <v>50</v>
      </c>
      <c r="N493" s="1042" t="inlineStr">
        <is>
          <t>Вареные колбасы «Нежная» НТУ Весовые П/а ТМ «Зареченские»</t>
        </is>
      </c>
      <c r="O493" s="765" t="n"/>
      <c r="P493" s="765" t="n"/>
      <c r="Q493" s="765" t="n"/>
      <c r="R493" s="731" t="n"/>
      <c r="S493" s="40" t="inlineStr"/>
      <c r="T493" s="40" t="inlineStr"/>
      <c r="U493" s="41" t="inlineStr">
        <is>
          <t>кг</t>
        </is>
      </c>
      <c r="V493" s="766" t="n">
        <v>0</v>
      </c>
      <c r="W493" s="767">
        <f>IFERROR(IF(V493="",0,CEILING((V493/$H493),1)*$H493),"")</f>
        <v/>
      </c>
      <c r="X493" s="42">
        <f>IFERROR(IF(W493=0,"",ROUNDUP(W493/H493,0)*0.02175),"")</f>
        <v/>
      </c>
      <c r="Y493" s="69" t="inlineStr"/>
      <c r="Z493" s="70" t="inlineStr"/>
      <c r="AD493" s="71" t="n"/>
      <c r="BA493" s="344" t="inlineStr">
        <is>
          <t>КИ</t>
        </is>
      </c>
    </row>
    <row r="494" ht="27" customHeight="1">
      <c r="A494" s="64" t="inlineStr">
        <is>
          <t>SU003289</t>
        </is>
      </c>
      <c r="B494" s="64" t="inlineStr">
        <is>
          <t>P003999</t>
        </is>
      </c>
      <c r="C494" s="37" t="n">
        <v>4301011762</v>
      </c>
      <c r="D494" s="363" t="n">
        <v>4640242180922</v>
      </c>
      <c r="E494" s="731" t="n"/>
      <c r="F494" s="763" t="n">
        <v>1.35</v>
      </c>
      <c r="G494" s="38" t="n">
        <v>8</v>
      </c>
      <c r="H494" s="763" t="n">
        <v>10.8</v>
      </c>
      <c r="I494" s="763" t="n">
        <v>11.28</v>
      </c>
      <c r="J494" s="38" t="n">
        <v>56</v>
      </c>
      <c r="K494" s="38" t="inlineStr">
        <is>
          <t>8</t>
        </is>
      </c>
      <c r="L494" s="39" t="inlineStr">
        <is>
          <t>СК1</t>
        </is>
      </c>
      <c r="M494" s="38" t="n">
        <v>55</v>
      </c>
      <c r="N494" s="1043" t="inlineStr">
        <is>
          <t>Вареные колбасы «Нежная со шпиком» Весовой п/а ТМ «Зареченские»</t>
        </is>
      </c>
      <c r="O494" s="765" t="n"/>
      <c r="P494" s="765" t="n"/>
      <c r="Q494" s="765" t="n"/>
      <c r="R494" s="731" t="n"/>
      <c r="S494" s="40" t="inlineStr"/>
      <c r="T494" s="40" t="inlineStr"/>
      <c r="U494" s="41" t="inlineStr">
        <is>
          <t>кг</t>
        </is>
      </c>
      <c r="V494" s="766" t="n">
        <v>0</v>
      </c>
      <c r="W494" s="767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5" t="inlineStr">
        <is>
          <t>КИ</t>
        </is>
      </c>
    </row>
    <row r="495" ht="27" customHeight="1">
      <c r="A495" s="64" t="inlineStr">
        <is>
          <t>SU002974</t>
        </is>
      </c>
      <c r="B495" s="64" t="inlineStr">
        <is>
          <t>P003426</t>
        </is>
      </c>
      <c r="C495" s="37" t="n">
        <v>4301011551</v>
      </c>
      <c r="D495" s="363" t="n">
        <v>4640242180038</v>
      </c>
      <c r="E495" s="731" t="n"/>
      <c r="F495" s="763" t="n">
        <v>0.4</v>
      </c>
      <c r="G495" s="38" t="n">
        <v>10</v>
      </c>
      <c r="H495" s="763" t="n">
        <v>4</v>
      </c>
      <c r="I495" s="763" t="n">
        <v>4.24</v>
      </c>
      <c r="J495" s="38" t="n">
        <v>120</v>
      </c>
      <c r="K495" s="38" t="inlineStr">
        <is>
          <t>12</t>
        </is>
      </c>
      <c r="L495" s="39" t="inlineStr">
        <is>
          <t>СК1</t>
        </is>
      </c>
      <c r="M495" s="38" t="n">
        <v>50</v>
      </c>
      <c r="N495" s="1044" t="inlineStr">
        <is>
          <t>Вареные колбасы «Нежная» ф/в 0,4 п/а ТМ «Зареченские»</t>
        </is>
      </c>
      <c r="O495" s="765" t="n"/>
      <c r="P495" s="765" t="n"/>
      <c r="Q495" s="765" t="n"/>
      <c r="R495" s="731" t="n"/>
      <c r="S495" s="40" t="inlineStr"/>
      <c r="T495" s="40" t="inlineStr"/>
      <c r="U495" s="41" t="inlineStr">
        <is>
          <t>кг</t>
        </is>
      </c>
      <c r="V495" s="766" t="n">
        <v>0</v>
      </c>
      <c r="W495" s="767">
        <f>IFERROR(IF(V495="",0,CEILING((V495/$H495),1)*$H495),"")</f>
        <v/>
      </c>
      <c r="X495" s="42">
        <f>IFERROR(IF(W495=0,"",ROUNDUP(W495/H495,0)*0.00937),"")</f>
        <v/>
      </c>
      <c r="Y495" s="69" t="inlineStr"/>
      <c r="Z495" s="70" t="inlineStr"/>
      <c r="AD495" s="71" t="n"/>
      <c r="BA495" s="346" t="inlineStr">
        <is>
          <t>КИ</t>
        </is>
      </c>
    </row>
    <row r="496">
      <c r="A496" s="372" t="n"/>
      <c r="B496" s="360" t="n"/>
      <c r="C496" s="360" t="n"/>
      <c r="D496" s="360" t="n"/>
      <c r="E496" s="360" t="n"/>
      <c r="F496" s="360" t="n"/>
      <c r="G496" s="360" t="n"/>
      <c r="H496" s="360" t="n"/>
      <c r="I496" s="360" t="n"/>
      <c r="J496" s="360" t="n"/>
      <c r="K496" s="360" t="n"/>
      <c r="L496" s="360" t="n"/>
      <c r="M496" s="768" t="n"/>
      <c r="N496" s="769" t="inlineStr">
        <is>
          <t>Итого</t>
        </is>
      </c>
      <c r="O496" s="739" t="n"/>
      <c r="P496" s="739" t="n"/>
      <c r="Q496" s="739" t="n"/>
      <c r="R496" s="739" t="n"/>
      <c r="S496" s="739" t="n"/>
      <c r="T496" s="740" t="n"/>
      <c r="U496" s="43" t="inlineStr">
        <is>
          <t>кор</t>
        </is>
      </c>
      <c r="V496" s="770">
        <f>IFERROR(V491/H491,"0")+IFERROR(V492/H492,"0")+IFERROR(V493/H493,"0")+IFERROR(V494/H494,"0")+IFERROR(V495/H495,"0")</f>
        <v/>
      </c>
      <c r="W496" s="770">
        <f>IFERROR(W491/H491,"0")+IFERROR(W492/H492,"0")+IFERROR(W493/H493,"0")+IFERROR(W494/H494,"0")+IFERROR(W495/H495,"0")</f>
        <v/>
      </c>
      <c r="X496" s="770">
        <f>IFERROR(IF(X491="",0,X491),"0")+IFERROR(IF(X492="",0,X492),"0")+IFERROR(IF(X493="",0,X493),"0")+IFERROR(IF(X494="",0,X494),"0")+IFERROR(IF(X495="",0,X495),"0")</f>
        <v/>
      </c>
      <c r="Y496" s="771" t="n"/>
      <c r="Z496" s="771" t="n"/>
    </row>
    <row r="497">
      <c r="A497" s="360" t="n"/>
      <c r="B497" s="360" t="n"/>
      <c r="C497" s="360" t="n"/>
      <c r="D497" s="360" t="n"/>
      <c r="E497" s="360" t="n"/>
      <c r="F497" s="360" t="n"/>
      <c r="G497" s="360" t="n"/>
      <c r="H497" s="360" t="n"/>
      <c r="I497" s="360" t="n"/>
      <c r="J497" s="360" t="n"/>
      <c r="K497" s="360" t="n"/>
      <c r="L497" s="360" t="n"/>
      <c r="M497" s="768" t="n"/>
      <c r="N497" s="769" t="inlineStr">
        <is>
          <t>Итого</t>
        </is>
      </c>
      <c r="O497" s="739" t="n"/>
      <c r="P497" s="739" t="n"/>
      <c r="Q497" s="739" t="n"/>
      <c r="R497" s="739" t="n"/>
      <c r="S497" s="739" t="n"/>
      <c r="T497" s="740" t="n"/>
      <c r="U497" s="43" t="inlineStr">
        <is>
          <t>кг</t>
        </is>
      </c>
      <c r="V497" s="770">
        <f>IFERROR(SUM(V491:V495),"0")</f>
        <v/>
      </c>
      <c r="W497" s="770">
        <f>IFERROR(SUM(W491:W495),"0")</f>
        <v/>
      </c>
      <c r="X497" s="43" t="n"/>
      <c r="Y497" s="771" t="n"/>
      <c r="Z497" s="771" t="n"/>
    </row>
    <row r="498" ht="14.25" customHeight="1">
      <c r="A498" s="377" t="inlineStr">
        <is>
          <t>Ветчины</t>
        </is>
      </c>
      <c r="B498" s="360" t="n"/>
      <c r="C498" s="360" t="n"/>
      <c r="D498" s="360" t="n"/>
      <c r="E498" s="360" t="n"/>
      <c r="F498" s="360" t="n"/>
      <c r="G498" s="360" t="n"/>
      <c r="H498" s="360" t="n"/>
      <c r="I498" s="360" t="n"/>
      <c r="J498" s="360" t="n"/>
      <c r="K498" s="360" t="n"/>
      <c r="L498" s="360" t="n"/>
      <c r="M498" s="360" t="n"/>
      <c r="N498" s="360" t="n"/>
      <c r="O498" s="360" t="n"/>
      <c r="P498" s="360" t="n"/>
      <c r="Q498" s="360" t="n"/>
      <c r="R498" s="360" t="n"/>
      <c r="S498" s="360" t="n"/>
      <c r="T498" s="360" t="n"/>
      <c r="U498" s="360" t="n"/>
      <c r="V498" s="360" t="n"/>
      <c r="W498" s="360" t="n"/>
      <c r="X498" s="360" t="n"/>
      <c r="Y498" s="377" t="n"/>
      <c r="Z498" s="377" t="n"/>
    </row>
    <row r="499" ht="27" customHeight="1">
      <c r="A499" s="64" t="inlineStr">
        <is>
          <t>SU002811</t>
        </is>
      </c>
      <c r="B499" s="64" t="inlineStr">
        <is>
          <t>P003588</t>
        </is>
      </c>
      <c r="C499" s="37" t="n">
        <v>4301020260</v>
      </c>
      <c r="D499" s="363" t="n">
        <v>4640242180526</v>
      </c>
      <c r="E499" s="731" t="n"/>
      <c r="F499" s="763" t="n">
        <v>1.8</v>
      </c>
      <c r="G499" s="38" t="n">
        <v>6</v>
      </c>
      <c r="H499" s="763" t="n">
        <v>10.8</v>
      </c>
      <c r="I499" s="763" t="n">
        <v>11.28</v>
      </c>
      <c r="J499" s="38" t="n">
        <v>56</v>
      </c>
      <c r="K499" s="38" t="inlineStr">
        <is>
          <t>8</t>
        </is>
      </c>
      <c r="L499" s="39" t="inlineStr">
        <is>
          <t>СК1</t>
        </is>
      </c>
      <c r="M499" s="38" t="n">
        <v>50</v>
      </c>
      <c r="N499" s="1045" t="inlineStr">
        <is>
          <t>Ветчины «Нежная» Весовой п/а ТМ «Зареченские» большой батон</t>
        </is>
      </c>
      <c r="O499" s="765" t="n"/>
      <c r="P499" s="765" t="n"/>
      <c r="Q499" s="765" t="n"/>
      <c r="R499" s="731" t="n"/>
      <c r="S499" s="40" t="inlineStr"/>
      <c r="T499" s="40" t="inlineStr"/>
      <c r="U499" s="41" t="inlineStr">
        <is>
          <t>кг</t>
        </is>
      </c>
      <c r="V499" s="766" t="n">
        <v>0</v>
      </c>
      <c r="W499" s="767">
        <f>IFERROR(IF(V499="",0,CEILING((V499/$H499),1)*$H499),"")</f>
        <v/>
      </c>
      <c r="X499" s="42">
        <f>IFERROR(IF(W499=0,"",ROUNDUP(W499/H499,0)*0.02175),"")</f>
        <v/>
      </c>
      <c r="Y499" s="69" t="inlineStr"/>
      <c r="Z499" s="70" t="inlineStr"/>
      <c r="AD499" s="71" t="n"/>
      <c r="BA499" s="347" t="inlineStr">
        <is>
          <t>КИ</t>
        </is>
      </c>
    </row>
    <row r="500" ht="16.5" customHeight="1">
      <c r="A500" s="64" t="inlineStr">
        <is>
          <t>SU002806</t>
        </is>
      </c>
      <c r="B500" s="64" t="inlineStr">
        <is>
          <t>P003591</t>
        </is>
      </c>
      <c r="C500" s="37" t="n">
        <v>4301020269</v>
      </c>
      <c r="D500" s="363" t="n">
        <v>4640242180519</v>
      </c>
      <c r="E500" s="731" t="n"/>
      <c r="F500" s="763" t="n">
        <v>1.35</v>
      </c>
      <c r="G500" s="38" t="n">
        <v>8</v>
      </c>
      <c r="H500" s="763" t="n">
        <v>10.8</v>
      </c>
      <c r="I500" s="763" t="n">
        <v>11.28</v>
      </c>
      <c r="J500" s="38" t="n">
        <v>56</v>
      </c>
      <c r="K500" s="38" t="inlineStr">
        <is>
          <t>8</t>
        </is>
      </c>
      <c r="L500" s="39" t="inlineStr">
        <is>
          <t>СК3</t>
        </is>
      </c>
      <c r="M500" s="38" t="n">
        <v>50</v>
      </c>
      <c r="N500" s="1046" t="inlineStr">
        <is>
          <t>Ветчины «Нежная» Весовой п/а ТМ «Зареченские»</t>
        </is>
      </c>
      <c r="O500" s="765" t="n"/>
      <c r="P500" s="765" t="n"/>
      <c r="Q500" s="765" t="n"/>
      <c r="R500" s="731" t="n"/>
      <c r="S500" s="40" t="inlineStr"/>
      <c r="T500" s="40" t="inlineStr"/>
      <c r="U500" s="41" t="inlineStr">
        <is>
          <t>кг</t>
        </is>
      </c>
      <c r="V500" s="766" t="n">
        <v>0</v>
      </c>
      <c r="W500" s="767">
        <f>IFERROR(IF(V500="",0,CEILING((V500/$H500),1)*$H500),"")</f>
        <v/>
      </c>
      <c r="X500" s="42">
        <f>IFERROR(IF(W500=0,"",ROUNDUP(W500/H500,0)*0.02175),"")</f>
        <v/>
      </c>
      <c r="Y500" s="69" t="inlineStr"/>
      <c r="Z500" s="70" t="inlineStr"/>
      <c r="AD500" s="71" t="n"/>
      <c r="BA500" s="348" t="inlineStr">
        <is>
          <t>КИ</t>
        </is>
      </c>
    </row>
    <row r="501" ht="27" customHeight="1">
      <c r="A501" s="64" t="inlineStr">
        <is>
          <t>SU003398</t>
        </is>
      </c>
      <c r="B501" s="64" t="inlineStr">
        <is>
          <t>P004217</t>
        </is>
      </c>
      <c r="C501" s="37" t="n">
        <v>4301020309</v>
      </c>
      <c r="D501" s="363" t="n">
        <v>4640242180090</v>
      </c>
      <c r="E501" s="731" t="n"/>
      <c r="F501" s="763" t="n">
        <v>1.35</v>
      </c>
      <c r="G501" s="38" t="n">
        <v>8</v>
      </c>
      <c r="H501" s="763" t="n">
        <v>10.8</v>
      </c>
      <c r="I501" s="763" t="n">
        <v>11.28</v>
      </c>
      <c r="J501" s="38" t="n">
        <v>56</v>
      </c>
      <c r="K501" s="38" t="inlineStr">
        <is>
          <t>8</t>
        </is>
      </c>
      <c r="L501" s="39" t="inlineStr">
        <is>
          <t>СК1</t>
        </is>
      </c>
      <c r="M501" s="38" t="n">
        <v>50</v>
      </c>
      <c r="N501" s="1047" t="inlineStr">
        <is>
          <t>Ветчины «Рубленая» Весовой п/а ТМ «Зареченские»</t>
        </is>
      </c>
      <c r="O501" s="765" t="n"/>
      <c r="P501" s="765" t="n"/>
      <c r="Q501" s="765" t="n"/>
      <c r="R501" s="731" t="n"/>
      <c r="S501" s="40" t="inlineStr"/>
      <c r="T501" s="40" t="inlineStr"/>
      <c r="U501" s="41" t="inlineStr">
        <is>
          <t>кг</t>
        </is>
      </c>
      <c r="V501" s="766" t="n">
        <v>0</v>
      </c>
      <c r="W501" s="767">
        <f>IFERROR(IF(V501="",0,CEILING((V501/$H501),1)*$H501),"")</f>
        <v/>
      </c>
      <c r="X501" s="42">
        <f>IFERROR(IF(W501=0,"",ROUNDUP(W501/H501,0)*0.02175),"")</f>
        <v/>
      </c>
      <c r="Y501" s="69" t="inlineStr"/>
      <c r="Z501" s="70" t="inlineStr"/>
      <c r="AD501" s="71" t="n"/>
      <c r="BA501" s="349" t="inlineStr">
        <is>
          <t>КИ</t>
        </is>
      </c>
    </row>
    <row r="502">
      <c r="A502" s="372" t="n"/>
      <c r="B502" s="360" t="n"/>
      <c r="C502" s="360" t="n"/>
      <c r="D502" s="360" t="n"/>
      <c r="E502" s="360" t="n"/>
      <c r="F502" s="360" t="n"/>
      <c r="G502" s="360" t="n"/>
      <c r="H502" s="360" t="n"/>
      <c r="I502" s="360" t="n"/>
      <c r="J502" s="360" t="n"/>
      <c r="K502" s="360" t="n"/>
      <c r="L502" s="360" t="n"/>
      <c r="M502" s="768" t="n"/>
      <c r="N502" s="769" t="inlineStr">
        <is>
          <t>Итого</t>
        </is>
      </c>
      <c r="O502" s="739" t="n"/>
      <c r="P502" s="739" t="n"/>
      <c r="Q502" s="739" t="n"/>
      <c r="R502" s="739" t="n"/>
      <c r="S502" s="739" t="n"/>
      <c r="T502" s="740" t="n"/>
      <c r="U502" s="43" t="inlineStr">
        <is>
          <t>кор</t>
        </is>
      </c>
      <c r="V502" s="770">
        <f>IFERROR(V499/H499,"0")+IFERROR(V500/H500,"0")+IFERROR(V501/H501,"0")</f>
        <v/>
      </c>
      <c r="W502" s="770">
        <f>IFERROR(W499/H499,"0")+IFERROR(W500/H500,"0")+IFERROR(W501/H501,"0")</f>
        <v/>
      </c>
      <c r="X502" s="770">
        <f>IFERROR(IF(X499="",0,X499),"0")+IFERROR(IF(X500="",0,X500),"0")+IFERROR(IF(X501="",0,X501),"0")</f>
        <v/>
      </c>
      <c r="Y502" s="771" t="n"/>
      <c r="Z502" s="771" t="n"/>
    </row>
    <row r="503">
      <c r="A503" s="360" t="n"/>
      <c r="B503" s="360" t="n"/>
      <c r="C503" s="360" t="n"/>
      <c r="D503" s="360" t="n"/>
      <c r="E503" s="360" t="n"/>
      <c r="F503" s="360" t="n"/>
      <c r="G503" s="360" t="n"/>
      <c r="H503" s="360" t="n"/>
      <c r="I503" s="360" t="n"/>
      <c r="J503" s="360" t="n"/>
      <c r="K503" s="360" t="n"/>
      <c r="L503" s="360" t="n"/>
      <c r="M503" s="768" t="n"/>
      <c r="N503" s="769" t="inlineStr">
        <is>
          <t>Итого</t>
        </is>
      </c>
      <c r="O503" s="739" t="n"/>
      <c r="P503" s="739" t="n"/>
      <c r="Q503" s="739" t="n"/>
      <c r="R503" s="739" t="n"/>
      <c r="S503" s="739" t="n"/>
      <c r="T503" s="740" t="n"/>
      <c r="U503" s="43" t="inlineStr">
        <is>
          <t>кг</t>
        </is>
      </c>
      <c r="V503" s="770">
        <f>IFERROR(SUM(V499:V501),"0")</f>
        <v/>
      </c>
      <c r="W503" s="770">
        <f>IFERROR(SUM(W499:W501),"0")</f>
        <v/>
      </c>
      <c r="X503" s="43" t="n"/>
      <c r="Y503" s="771" t="n"/>
      <c r="Z503" s="771" t="n"/>
    </row>
    <row r="504" ht="14.25" customHeight="1">
      <c r="A504" s="377" t="inlineStr">
        <is>
          <t>Копченые колбасы</t>
        </is>
      </c>
      <c r="B504" s="360" t="n"/>
      <c r="C504" s="360" t="n"/>
      <c r="D504" s="360" t="n"/>
      <c r="E504" s="360" t="n"/>
      <c r="F504" s="360" t="n"/>
      <c r="G504" s="360" t="n"/>
      <c r="H504" s="360" t="n"/>
      <c r="I504" s="360" t="n"/>
      <c r="J504" s="360" t="n"/>
      <c r="K504" s="360" t="n"/>
      <c r="L504" s="360" t="n"/>
      <c r="M504" s="360" t="n"/>
      <c r="N504" s="360" t="n"/>
      <c r="O504" s="360" t="n"/>
      <c r="P504" s="360" t="n"/>
      <c r="Q504" s="360" t="n"/>
      <c r="R504" s="360" t="n"/>
      <c r="S504" s="360" t="n"/>
      <c r="T504" s="360" t="n"/>
      <c r="U504" s="360" t="n"/>
      <c r="V504" s="360" t="n"/>
      <c r="W504" s="360" t="n"/>
      <c r="X504" s="360" t="n"/>
      <c r="Y504" s="377" t="n"/>
      <c r="Z504" s="377" t="n"/>
    </row>
    <row r="505" ht="27" customHeight="1">
      <c r="A505" s="64" t="inlineStr">
        <is>
          <t>SU002805</t>
        </is>
      </c>
      <c r="B505" s="64" t="inlineStr">
        <is>
          <t>P003584</t>
        </is>
      </c>
      <c r="C505" s="37" t="n">
        <v>4301031280</v>
      </c>
      <c r="D505" s="363" t="n">
        <v>4640242180816</v>
      </c>
      <c r="E505" s="731" t="n"/>
      <c r="F505" s="763" t="n">
        <v>0.7</v>
      </c>
      <c r="G505" s="38" t="n">
        <v>6</v>
      </c>
      <c r="H505" s="763" t="n">
        <v>4.2</v>
      </c>
      <c r="I505" s="763" t="n">
        <v>4.46</v>
      </c>
      <c r="J505" s="38" t="n">
        <v>156</v>
      </c>
      <c r="K505" s="38" t="inlineStr">
        <is>
          <t>12</t>
        </is>
      </c>
      <c r="L505" s="39" t="inlineStr">
        <is>
          <t>СК2</t>
        </is>
      </c>
      <c r="M505" s="38" t="n">
        <v>40</v>
      </c>
      <c r="N505" s="1048" t="inlineStr">
        <is>
          <t>Копченые колбасы «Сервелат Пражский» Весовой фиброуз ТМ «Зареченские»</t>
        </is>
      </c>
      <c r="O505" s="765" t="n"/>
      <c r="P505" s="765" t="n"/>
      <c r="Q505" s="765" t="n"/>
      <c r="R505" s="731" t="n"/>
      <c r="S505" s="40" t="inlineStr"/>
      <c r="T505" s="40" t="inlineStr"/>
      <c r="U505" s="41" t="inlineStr">
        <is>
          <t>кг</t>
        </is>
      </c>
      <c r="V505" s="766" t="n">
        <v>0</v>
      </c>
      <c r="W505" s="767">
        <f>IFERROR(IF(V505="",0,CEILING((V505/$H505),1)*$H505),"")</f>
        <v/>
      </c>
      <c r="X505" s="42">
        <f>IFERROR(IF(W505=0,"",ROUNDUP(W505/H505,0)*0.00753),"")</f>
        <v/>
      </c>
      <c r="Y505" s="69" t="inlineStr"/>
      <c r="Z505" s="70" t="inlineStr"/>
      <c r="AD505" s="71" t="n"/>
      <c r="BA505" s="350" t="inlineStr">
        <is>
          <t>КИ</t>
        </is>
      </c>
    </row>
    <row r="506" ht="27" customHeight="1">
      <c r="A506" s="64" t="inlineStr">
        <is>
          <t>SU002809</t>
        </is>
      </c>
      <c r="B506" s="64" t="inlineStr">
        <is>
          <t>P003586</t>
        </is>
      </c>
      <c r="C506" s="37" t="n">
        <v>4301031244</v>
      </c>
      <c r="D506" s="363" t="n">
        <v>4640242180595</v>
      </c>
      <c r="E506" s="731" t="n"/>
      <c r="F506" s="763" t="n">
        <v>0.7</v>
      </c>
      <c r="G506" s="38" t="n">
        <v>6</v>
      </c>
      <c r="H506" s="763" t="n">
        <v>4.2</v>
      </c>
      <c r="I506" s="763" t="n">
        <v>4.46</v>
      </c>
      <c r="J506" s="38" t="n">
        <v>156</v>
      </c>
      <c r="K506" s="38" t="inlineStr">
        <is>
          <t>12</t>
        </is>
      </c>
      <c r="L506" s="39" t="inlineStr">
        <is>
          <t>СК2</t>
        </is>
      </c>
      <c r="M506" s="38" t="n">
        <v>40</v>
      </c>
      <c r="N506" s="1049" t="inlineStr">
        <is>
          <t>В/к колбасы «Сервелат Рижский» НТУ Весовые Фиброуз в/у ТМ «Зареченские»</t>
        </is>
      </c>
      <c r="O506" s="765" t="n"/>
      <c r="P506" s="765" t="n"/>
      <c r="Q506" s="765" t="n"/>
      <c r="R506" s="731" t="n"/>
      <c r="S506" s="40" t="inlineStr"/>
      <c r="T506" s="40" t="inlineStr"/>
      <c r="U506" s="41" t="inlineStr">
        <is>
          <t>кг</t>
        </is>
      </c>
      <c r="V506" s="766" t="n">
        <v>0</v>
      </c>
      <c r="W506" s="767">
        <f>IFERROR(IF(V506="",0,CEILING((V506/$H506),1)*$H506),"")</f>
        <v/>
      </c>
      <c r="X506" s="42">
        <f>IFERROR(IF(W506=0,"",ROUNDUP(W506/H506,0)*0.00753),"")</f>
        <v/>
      </c>
      <c r="Y506" s="69" t="inlineStr"/>
      <c r="Z506" s="70" t="inlineStr"/>
      <c r="AD506" s="71" t="n"/>
      <c r="BA506" s="351" t="inlineStr">
        <is>
          <t>КИ</t>
        </is>
      </c>
    </row>
    <row r="507" ht="27" customHeight="1">
      <c r="A507" s="64" t="inlineStr">
        <is>
          <t>SU002855</t>
        </is>
      </c>
      <c r="B507" s="64" t="inlineStr">
        <is>
          <t>P003261</t>
        </is>
      </c>
      <c r="C507" s="37" t="n">
        <v>4301031203</v>
      </c>
      <c r="D507" s="363" t="n">
        <v>4640242180908</v>
      </c>
      <c r="E507" s="731" t="n"/>
      <c r="F507" s="763" t="n">
        <v>0.28</v>
      </c>
      <c r="G507" s="38" t="n">
        <v>6</v>
      </c>
      <c r="H507" s="763" t="n">
        <v>1.68</v>
      </c>
      <c r="I507" s="763" t="n">
        <v>1.81</v>
      </c>
      <c r="J507" s="38" t="n">
        <v>234</v>
      </c>
      <c r="K507" s="38" t="inlineStr">
        <is>
          <t>18</t>
        </is>
      </c>
      <c r="L507" s="39" t="inlineStr">
        <is>
          <t>СК2</t>
        </is>
      </c>
      <c r="M507" s="38" t="n">
        <v>40</v>
      </c>
      <c r="N507" s="1050" t="inlineStr">
        <is>
          <t>Копченые колбасы «Сервелат Пражский» срез Фикс.вес 0,28 фиброуз в/у ТМ «Зареченские»</t>
        </is>
      </c>
      <c r="O507" s="765" t="n"/>
      <c r="P507" s="765" t="n"/>
      <c r="Q507" s="765" t="n"/>
      <c r="R507" s="731" t="n"/>
      <c r="S507" s="40" t="inlineStr"/>
      <c r="T507" s="40" t="inlineStr"/>
      <c r="U507" s="41" t="inlineStr">
        <is>
          <t>кг</t>
        </is>
      </c>
      <c r="V507" s="766" t="n">
        <v>0</v>
      </c>
      <c r="W507" s="767">
        <f>IFERROR(IF(V507="",0,CEILING((V507/$H507),1)*$H507),"")</f>
        <v/>
      </c>
      <c r="X507" s="42">
        <f>IFERROR(IF(W507=0,"",ROUNDUP(W507/H507,0)*0.00502),"")</f>
        <v/>
      </c>
      <c r="Y507" s="69" t="inlineStr"/>
      <c r="Z507" s="70" t="inlineStr"/>
      <c r="AD507" s="71" t="n"/>
      <c r="BA507" s="352" t="inlineStr">
        <is>
          <t>КИ</t>
        </is>
      </c>
    </row>
    <row r="508" ht="27" customHeight="1">
      <c r="A508" s="64" t="inlineStr">
        <is>
          <t>SU002856</t>
        </is>
      </c>
      <c r="B508" s="64" t="inlineStr">
        <is>
          <t>P003257</t>
        </is>
      </c>
      <c r="C508" s="37" t="n">
        <v>4301031200</v>
      </c>
      <c r="D508" s="363" t="n">
        <v>4640242180489</v>
      </c>
      <c r="E508" s="731" t="n"/>
      <c r="F508" s="763" t="n">
        <v>0.28</v>
      </c>
      <c r="G508" s="38" t="n">
        <v>6</v>
      </c>
      <c r="H508" s="763" t="n">
        <v>1.68</v>
      </c>
      <c r="I508" s="763" t="n">
        <v>1.84</v>
      </c>
      <c r="J508" s="38" t="n">
        <v>234</v>
      </c>
      <c r="K508" s="38" t="inlineStr">
        <is>
          <t>18</t>
        </is>
      </c>
      <c r="L508" s="39" t="inlineStr">
        <is>
          <t>СК2</t>
        </is>
      </c>
      <c r="M508" s="38" t="n">
        <v>40</v>
      </c>
      <c r="N508" s="1051" t="inlineStr">
        <is>
          <t>В/к колбасы «Сервелат Рижский» срез Фикс.вес 0,28 Фиброуз в/у ТМ «Зареченские»</t>
        </is>
      </c>
      <c r="O508" s="765" t="n"/>
      <c r="P508" s="765" t="n"/>
      <c r="Q508" s="765" t="n"/>
      <c r="R508" s="731" t="n"/>
      <c r="S508" s="40" t="inlineStr"/>
      <c r="T508" s="40" t="inlineStr"/>
      <c r="U508" s="41" t="inlineStr">
        <is>
          <t>кг</t>
        </is>
      </c>
      <c r="V508" s="766" t="n">
        <v>0</v>
      </c>
      <c r="W508" s="767">
        <f>IFERROR(IF(V508="",0,CEILING((V508/$H508),1)*$H508),"")</f>
        <v/>
      </c>
      <c r="X508" s="42">
        <f>IFERROR(IF(W508=0,"",ROUNDUP(W508/H508,0)*0.00502),"")</f>
        <v/>
      </c>
      <c r="Y508" s="69" t="inlineStr"/>
      <c r="Z508" s="70" t="inlineStr"/>
      <c r="AD508" s="71" t="n"/>
      <c r="BA508" s="353" t="inlineStr">
        <is>
          <t>КИ</t>
        </is>
      </c>
    </row>
    <row r="509">
      <c r="A509" s="372" t="n"/>
      <c r="B509" s="360" t="n"/>
      <c r="C509" s="360" t="n"/>
      <c r="D509" s="360" t="n"/>
      <c r="E509" s="360" t="n"/>
      <c r="F509" s="360" t="n"/>
      <c r="G509" s="360" t="n"/>
      <c r="H509" s="360" t="n"/>
      <c r="I509" s="360" t="n"/>
      <c r="J509" s="360" t="n"/>
      <c r="K509" s="360" t="n"/>
      <c r="L509" s="360" t="n"/>
      <c r="M509" s="768" t="n"/>
      <c r="N509" s="769" t="inlineStr">
        <is>
          <t>Итого</t>
        </is>
      </c>
      <c r="O509" s="739" t="n"/>
      <c r="P509" s="739" t="n"/>
      <c r="Q509" s="739" t="n"/>
      <c r="R509" s="739" t="n"/>
      <c r="S509" s="739" t="n"/>
      <c r="T509" s="740" t="n"/>
      <c r="U509" s="43" t="inlineStr">
        <is>
          <t>кор</t>
        </is>
      </c>
      <c r="V509" s="770">
        <f>IFERROR(V505/H505,"0")+IFERROR(V506/H506,"0")+IFERROR(V507/H507,"0")+IFERROR(V508/H508,"0")</f>
        <v/>
      </c>
      <c r="W509" s="770">
        <f>IFERROR(W505/H505,"0")+IFERROR(W506/H506,"0")+IFERROR(W507/H507,"0")+IFERROR(W508/H508,"0")</f>
        <v/>
      </c>
      <c r="X509" s="770">
        <f>IFERROR(IF(X505="",0,X505),"0")+IFERROR(IF(X506="",0,X506),"0")+IFERROR(IF(X507="",0,X507),"0")+IFERROR(IF(X508="",0,X508),"0")</f>
        <v/>
      </c>
      <c r="Y509" s="771" t="n"/>
      <c r="Z509" s="771" t="n"/>
    </row>
    <row r="510">
      <c r="A510" s="360" t="n"/>
      <c r="B510" s="360" t="n"/>
      <c r="C510" s="360" t="n"/>
      <c r="D510" s="360" t="n"/>
      <c r="E510" s="360" t="n"/>
      <c r="F510" s="360" t="n"/>
      <c r="G510" s="360" t="n"/>
      <c r="H510" s="360" t="n"/>
      <c r="I510" s="360" t="n"/>
      <c r="J510" s="360" t="n"/>
      <c r="K510" s="360" t="n"/>
      <c r="L510" s="360" t="n"/>
      <c r="M510" s="768" t="n"/>
      <c r="N510" s="769" t="inlineStr">
        <is>
          <t>Итого</t>
        </is>
      </c>
      <c r="O510" s="739" t="n"/>
      <c r="P510" s="739" t="n"/>
      <c r="Q510" s="739" t="n"/>
      <c r="R510" s="739" t="n"/>
      <c r="S510" s="739" t="n"/>
      <c r="T510" s="740" t="n"/>
      <c r="U510" s="43" t="inlineStr">
        <is>
          <t>кг</t>
        </is>
      </c>
      <c r="V510" s="770">
        <f>IFERROR(SUM(V505:V508),"0")</f>
        <v/>
      </c>
      <c r="W510" s="770">
        <f>IFERROR(SUM(W505:W508),"0")</f>
        <v/>
      </c>
      <c r="X510" s="43" t="n"/>
      <c r="Y510" s="771" t="n"/>
      <c r="Z510" s="771" t="n"/>
    </row>
    <row r="511" ht="14.25" customHeight="1">
      <c r="A511" s="377" t="inlineStr">
        <is>
          <t>Сосиски</t>
        </is>
      </c>
      <c r="B511" s="360" t="n"/>
      <c r="C511" s="360" t="n"/>
      <c r="D511" s="360" t="n"/>
      <c r="E511" s="360" t="n"/>
      <c r="F511" s="360" t="n"/>
      <c r="G511" s="360" t="n"/>
      <c r="H511" s="360" t="n"/>
      <c r="I511" s="360" t="n"/>
      <c r="J511" s="360" t="n"/>
      <c r="K511" s="360" t="n"/>
      <c r="L511" s="360" t="n"/>
      <c r="M511" s="360" t="n"/>
      <c r="N511" s="360" t="n"/>
      <c r="O511" s="360" t="n"/>
      <c r="P511" s="360" t="n"/>
      <c r="Q511" s="360" t="n"/>
      <c r="R511" s="360" t="n"/>
      <c r="S511" s="360" t="n"/>
      <c r="T511" s="360" t="n"/>
      <c r="U511" s="360" t="n"/>
      <c r="V511" s="360" t="n"/>
      <c r="W511" s="360" t="n"/>
      <c r="X511" s="360" t="n"/>
      <c r="Y511" s="377" t="n"/>
      <c r="Z511" s="377" t="n"/>
    </row>
    <row r="512" ht="27" customHeight="1">
      <c r="A512" s="64" t="inlineStr">
        <is>
          <t>SU002655</t>
        </is>
      </c>
      <c r="B512" s="64" t="inlineStr">
        <is>
          <t>P003022</t>
        </is>
      </c>
      <c r="C512" s="37" t="n">
        <v>4301051310</v>
      </c>
      <c r="D512" s="363" t="n">
        <v>4680115880870</v>
      </c>
      <c r="E512" s="731" t="n"/>
      <c r="F512" s="763" t="n">
        <v>1.3</v>
      </c>
      <c r="G512" s="38" t="n">
        <v>6</v>
      </c>
      <c r="H512" s="763" t="n">
        <v>7.8</v>
      </c>
      <c r="I512" s="763" t="n">
        <v>8.364000000000001</v>
      </c>
      <c r="J512" s="38" t="n">
        <v>56</v>
      </c>
      <c r="K512" s="38" t="inlineStr">
        <is>
          <t>8</t>
        </is>
      </c>
      <c r="L512" s="39" t="inlineStr">
        <is>
          <t>СК3</t>
        </is>
      </c>
      <c r="M512" s="38" t="n">
        <v>40</v>
      </c>
      <c r="N512" s="105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12" s="765" t="n"/>
      <c r="P512" s="765" t="n"/>
      <c r="Q512" s="765" t="n"/>
      <c r="R512" s="731" t="n"/>
      <c r="S512" s="40" t="inlineStr"/>
      <c r="T512" s="40" t="inlineStr"/>
      <c r="U512" s="41" t="inlineStr">
        <is>
          <t>кг</t>
        </is>
      </c>
      <c r="V512" s="766" t="n">
        <v>790</v>
      </c>
      <c r="W512" s="767">
        <f>IFERROR(IF(V512="",0,CEILING((V512/$H512),1)*$H512),"")</f>
        <v/>
      </c>
      <c r="X512" s="42">
        <f>IFERROR(IF(W512=0,"",ROUNDUP(W512/H512,0)*0.02175),"")</f>
        <v/>
      </c>
      <c r="Y512" s="69" t="inlineStr"/>
      <c r="Z512" s="70" t="inlineStr"/>
      <c r="AD512" s="71" t="n"/>
      <c r="BA512" s="354" t="inlineStr">
        <is>
          <t>КИ</t>
        </is>
      </c>
    </row>
    <row r="513" ht="27" customHeight="1">
      <c r="A513" s="64" t="inlineStr">
        <is>
          <t>SU002803</t>
        </is>
      </c>
      <c r="B513" s="64" t="inlineStr">
        <is>
          <t>P003590</t>
        </is>
      </c>
      <c r="C513" s="37" t="n">
        <v>4301051510</v>
      </c>
      <c r="D513" s="363" t="n">
        <v>4640242180540</v>
      </c>
      <c r="E513" s="731" t="n"/>
      <c r="F513" s="763" t="n">
        <v>1.3</v>
      </c>
      <c r="G513" s="38" t="n">
        <v>6</v>
      </c>
      <c r="H513" s="763" t="n">
        <v>7.8</v>
      </c>
      <c r="I513" s="763" t="n">
        <v>8.364000000000001</v>
      </c>
      <c r="J513" s="38" t="n">
        <v>56</v>
      </c>
      <c r="K513" s="38" t="inlineStr">
        <is>
          <t>8</t>
        </is>
      </c>
      <c r="L513" s="39" t="inlineStr">
        <is>
          <t>СК2</t>
        </is>
      </c>
      <c r="M513" s="38" t="n">
        <v>30</v>
      </c>
      <c r="N513" s="1053" t="inlineStr">
        <is>
          <t>Сосиски «Сочные» Весовой п/а ТМ «Зареченские»</t>
        </is>
      </c>
      <c r="O513" s="765" t="n"/>
      <c r="P513" s="765" t="n"/>
      <c r="Q513" s="765" t="n"/>
      <c r="R513" s="731" t="n"/>
      <c r="S513" s="40" t="inlineStr"/>
      <c r="T513" s="40" t="inlineStr"/>
      <c r="U513" s="41" t="inlineStr">
        <is>
          <t>кг</t>
        </is>
      </c>
      <c r="V513" s="766" t="n">
        <v>0</v>
      </c>
      <c r="W513" s="767">
        <f>IFERROR(IF(V513="",0,CEILING((V513/$H513),1)*$H513),"")</f>
        <v/>
      </c>
      <c r="X513" s="42">
        <f>IFERROR(IF(W513=0,"",ROUNDUP(W513/H513,0)*0.02175),"")</f>
        <v/>
      </c>
      <c r="Y513" s="69" t="inlineStr"/>
      <c r="Z513" s="70" t="inlineStr"/>
      <c r="AD513" s="71" t="n"/>
      <c r="BA513" s="355" t="inlineStr">
        <is>
          <t>КИ</t>
        </is>
      </c>
    </row>
    <row r="514" ht="27" customHeight="1">
      <c r="A514" s="64" t="inlineStr">
        <is>
          <t>SU002812</t>
        </is>
      </c>
      <c r="B514" s="64" t="inlineStr">
        <is>
          <t>P003218</t>
        </is>
      </c>
      <c r="C514" s="37" t="n">
        <v>4301051390</v>
      </c>
      <c r="D514" s="363" t="n">
        <v>4640242181233</v>
      </c>
      <c r="E514" s="731" t="n"/>
      <c r="F514" s="763" t="n">
        <v>0.3</v>
      </c>
      <c r="G514" s="38" t="n">
        <v>6</v>
      </c>
      <c r="H514" s="763" t="n">
        <v>1.8</v>
      </c>
      <c r="I514" s="763" t="n">
        <v>1.984</v>
      </c>
      <c r="J514" s="38" t="n">
        <v>234</v>
      </c>
      <c r="K514" s="38" t="inlineStr">
        <is>
          <t>18</t>
        </is>
      </c>
      <c r="L514" s="39" t="inlineStr">
        <is>
          <t>СК2</t>
        </is>
      </c>
      <c r="M514" s="38" t="n">
        <v>40</v>
      </c>
      <c r="N514" s="1054" t="inlineStr">
        <is>
          <t>Сосиски «Датские» Фикс.вес 0,3 П/а мгс ТМ «Зареченские»</t>
        </is>
      </c>
      <c r="O514" s="765" t="n"/>
      <c r="P514" s="765" t="n"/>
      <c r="Q514" s="765" t="n"/>
      <c r="R514" s="731" t="n"/>
      <c r="S514" s="40" t="inlineStr"/>
      <c r="T514" s="40" t="inlineStr"/>
      <c r="U514" s="41" t="inlineStr">
        <is>
          <t>кг</t>
        </is>
      </c>
      <c r="V514" s="766" t="n">
        <v>0</v>
      </c>
      <c r="W514" s="767">
        <f>IFERROR(IF(V514="",0,CEILING((V514/$H514),1)*$H514),"")</f>
        <v/>
      </c>
      <c r="X514" s="42">
        <f>IFERROR(IF(W514=0,"",ROUNDUP(W514/H514,0)*0.00502),"")</f>
        <v/>
      </c>
      <c r="Y514" s="69" t="inlineStr"/>
      <c r="Z514" s="70" t="inlineStr"/>
      <c r="AD514" s="71" t="n"/>
      <c r="BA514" s="356" t="inlineStr">
        <is>
          <t>КИ</t>
        </is>
      </c>
    </row>
    <row r="515" ht="27" customHeight="1">
      <c r="A515" s="64" t="inlineStr">
        <is>
          <t>SU002804</t>
        </is>
      </c>
      <c r="B515" s="64" t="inlineStr">
        <is>
          <t>P003585</t>
        </is>
      </c>
      <c r="C515" s="37" t="n">
        <v>4301051508</v>
      </c>
      <c r="D515" s="363" t="n">
        <v>4640242180557</v>
      </c>
      <c r="E515" s="731" t="n"/>
      <c r="F515" s="763" t="n">
        <v>0.5</v>
      </c>
      <c r="G515" s="38" t="n">
        <v>6</v>
      </c>
      <c r="H515" s="763" t="n">
        <v>3</v>
      </c>
      <c r="I515" s="763" t="n">
        <v>3.284</v>
      </c>
      <c r="J515" s="38" t="n">
        <v>156</v>
      </c>
      <c r="K515" s="38" t="inlineStr">
        <is>
          <t>12</t>
        </is>
      </c>
      <c r="L515" s="39" t="inlineStr">
        <is>
          <t>СК2</t>
        </is>
      </c>
      <c r="M515" s="38" t="n">
        <v>30</v>
      </c>
      <c r="N515" s="1055" t="inlineStr">
        <is>
          <t>Сосиски «Сочные» Фикс.вес 0,5 п/а ТМ «Зареченские»</t>
        </is>
      </c>
      <c r="O515" s="765" t="n"/>
      <c r="P515" s="765" t="n"/>
      <c r="Q515" s="765" t="n"/>
      <c r="R515" s="731" t="n"/>
      <c r="S515" s="40" t="inlineStr"/>
      <c r="T515" s="40" t="inlineStr"/>
      <c r="U515" s="41" t="inlineStr">
        <is>
          <t>кг</t>
        </is>
      </c>
      <c r="V515" s="766" t="n">
        <v>0</v>
      </c>
      <c r="W515" s="767">
        <f>IFERROR(IF(V515="",0,CEILING((V515/$H515),1)*$H515),"")</f>
        <v/>
      </c>
      <c r="X515" s="42">
        <f>IFERROR(IF(W515=0,"",ROUNDUP(W515/H515,0)*0.00753),"")</f>
        <v/>
      </c>
      <c r="Y515" s="69" t="inlineStr"/>
      <c r="Z515" s="70" t="inlineStr"/>
      <c r="AD515" s="71" t="n"/>
      <c r="BA515" s="357" t="inlineStr">
        <is>
          <t>КИ</t>
        </is>
      </c>
    </row>
    <row r="516" ht="27" customHeight="1">
      <c r="A516" s="64" t="inlineStr">
        <is>
          <t>SU002922</t>
        </is>
      </c>
      <c r="B516" s="64" t="inlineStr">
        <is>
          <t>P003358</t>
        </is>
      </c>
      <c r="C516" s="37" t="n">
        <v>4301051448</v>
      </c>
      <c r="D516" s="363" t="n">
        <v>4640242181226</v>
      </c>
      <c r="E516" s="731" t="n"/>
      <c r="F516" s="763" t="n">
        <v>0.3</v>
      </c>
      <c r="G516" s="38" t="n">
        <v>6</v>
      </c>
      <c r="H516" s="763" t="n">
        <v>1.8</v>
      </c>
      <c r="I516" s="763" t="n">
        <v>1.972</v>
      </c>
      <c r="J516" s="38" t="n">
        <v>234</v>
      </c>
      <c r="K516" s="38" t="inlineStr">
        <is>
          <t>18</t>
        </is>
      </c>
      <c r="L516" s="39" t="inlineStr">
        <is>
          <t>СК2</t>
        </is>
      </c>
      <c r="M516" s="38" t="n">
        <v>30</v>
      </c>
      <c r="N516" s="1056" t="inlineStr">
        <is>
          <t>Сосиски «Сочные» Фикс.Вес 0,3 п/а ТМ «Зареченские»</t>
        </is>
      </c>
      <c r="O516" s="765" t="n"/>
      <c r="P516" s="765" t="n"/>
      <c r="Q516" s="765" t="n"/>
      <c r="R516" s="731" t="n"/>
      <c r="S516" s="40" t="inlineStr"/>
      <c r="T516" s="40" t="inlineStr"/>
      <c r="U516" s="41" t="inlineStr">
        <is>
          <t>кг</t>
        </is>
      </c>
      <c r="V516" s="766" t="n">
        <v>0</v>
      </c>
      <c r="W516" s="767">
        <f>IFERROR(IF(V516="",0,CEILING((V516/$H516),1)*$H516),"")</f>
        <v/>
      </c>
      <c r="X516" s="42">
        <f>IFERROR(IF(W516=0,"",ROUNDUP(W516/H516,0)*0.00502),"")</f>
        <v/>
      </c>
      <c r="Y516" s="69" t="inlineStr"/>
      <c r="Z516" s="70" t="inlineStr"/>
      <c r="AD516" s="71" t="n"/>
      <c r="BA516" s="358" t="inlineStr">
        <is>
          <t>КИ</t>
        </is>
      </c>
    </row>
    <row r="517">
      <c r="A517" s="372" t="n"/>
      <c r="B517" s="360" t="n"/>
      <c r="C517" s="360" t="n"/>
      <c r="D517" s="360" t="n"/>
      <c r="E517" s="360" t="n"/>
      <c r="F517" s="360" t="n"/>
      <c r="G517" s="360" t="n"/>
      <c r="H517" s="360" t="n"/>
      <c r="I517" s="360" t="n"/>
      <c r="J517" s="360" t="n"/>
      <c r="K517" s="360" t="n"/>
      <c r="L517" s="360" t="n"/>
      <c r="M517" s="768" t="n"/>
      <c r="N517" s="769" t="inlineStr">
        <is>
          <t>Итого</t>
        </is>
      </c>
      <c r="O517" s="739" t="n"/>
      <c r="P517" s="739" t="n"/>
      <c r="Q517" s="739" t="n"/>
      <c r="R517" s="739" t="n"/>
      <c r="S517" s="739" t="n"/>
      <c r="T517" s="740" t="n"/>
      <c r="U517" s="43" t="inlineStr">
        <is>
          <t>кор</t>
        </is>
      </c>
      <c r="V517" s="770">
        <f>IFERROR(V512/H512,"0")+IFERROR(V513/H513,"0")+IFERROR(V514/H514,"0")+IFERROR(V515/H515,"0")+IFERROR(V516/H516,"0")</f>
        <v/>
      </c>
      <c r="W517" s="770">
        <f>IFERROR(W512/H512,"0")+IFERROR(W513/H513,"0")+IFERROR(W514/H514,"0")+IFERROR(W515/H515,"0")+IFERROR(W516/H516,"0")</f>
        <v/>
      </c>
      <c r="X517" s="770">
        <f>IFERROR(IF(X512="",0,X512),"0")+IFERROR(IF(X513="",0,X513),"0")+IFERROR(IF(X514="",0,X514),"0")+IFERROR(IF(X515="",0,X515),"0")+IFERROR(IF(X516="",0,X516),"0")</f>
        <v/>
      </c>
      <c r="Y517" s="771" t="n"/>
      <c r="Z517" s="771" t="n"/>
    </row>
    <row r="518">
      <c r="A518" s="360" t="n"/>
      <c r="B518" s="360" t="n"/>
      <c r="C518" s="360" t="n"/>
      <c r="D518" s="360" t="n"/>
      <c r="E518" s="360" t="n"/>
      <c r="F518" s="360" t="n"/>
      <c r="G518" s="360" t="n"/>
      <c r="H518" s="360" t="n"/>
      <c r="I518" s="360" t="n"/>
      <c r="J518" s="360" t="n"/>
      <c r="K518" s="360" t="n"/>
      <c r="L518" s="360" t="n"/>
      <c r="M518" s="768" t="n"/>
      <c r="N518" s="769" t="inlineStr">
        <is>
          <t>Итого</t>
        </is>
      </c>
      <c r="O518" s="739" t="n"/>
      <c r="P518" s="739" t="n"/>
      <c r="Q518" s="739" t="n"/>
      <c r="R518" s="739" t="n"/>
      <c r="S518" s="739" t="n"/>
      <c r="T518" s="740" t="n"/>
      <c r="U518" s="43" t="inlineStr">
        <is>
          <t>кг</t>
        </is>
      </c>
      <c r="V518" s="770">
        <f>IFERROR(SUM(V512:V516),"0")</f>
        <v/>
      </c>
      <c r="W518" s="770">
        <f>IFERROR(SUM(W512:W516),"0")</f>
        <v/>
      </c>
      <c r="X518" s="43" t="n"/>
      <c r="Y518" s="771" t="n"/>
      <c r="Z518" s="771" t="n"/>
    </row>
    <row r="519" ht="15" customHeight="1">
      <c r="A519" s="376" t="n"/>
      <c r="B519" s="360" t="n"/>
      <c r="C519" s="360" t="n"/>
      <c r="D519" s="360" t="n"/>
      <c r="E519" s="360" t="n"/>
      <c r="F519" s="360" t="n"/>
      <c r="G519" s="360" t="n"/>
      <c r="H519" s="360" t="n"/>
      <c r="I519" s="360" t="n"/>
      <c r="J519" s="360" t="n"/>
      <c r="K519" s="360" t="n"/>
      <c r="L519" s="360" t="n"/>
      <c r="M519" s="728" t="n"/>
      <c r="N519" s="1057" t="inlineStr">
        <is>
          <t>ИТОГО НЕТТО</t>
        </is>
      </c>
      <c r="O519" s="722" t="n"/>
      <c r="P519" s="722" t="n"/>
      <c r="Q519" s="722" t="n"/>
      <c r="R519" s="722" t="n"/>
      <c r="S519" s="722" t="n"/>
      <c r="T519" s="723" t="n"/>
      <c r="U519" s="43" t="inlineStr">
        <is>
          <t>кг</t>
        </is>
      </c>
      <c r="V519" s="770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/>
      </c>
      <c r="W519" s="770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/>
      </c>
      <c r="X519" s="43" t="n"/>
      <c r="Y519" s="771" t="n"/>
      <c r="Z519" s="771" t="n"/>
    </row>
    <row r="520">
      <c r="A520" s="360" t="n"/>
      <c r="B520" s="360" t="n"/>
      <c r="C520" s="360" t="n"/>
      <c r="D520" s="360" t="n"/>
      <c r="E520" s="360" t="n"/>
      <c r="F520" s="360" t="n"/>
      <c r="G520" s="360" t="n"/>
      <c r="H520" s="360" t="n"/>
      <c r="I520" s="360" t="n"/>
      <c r="J520" s="360" t="n"/>
      <c r="K520" s="360" t="n"/>
      <c r="L520" s="360" t="n"/>
      <c r="M520" s="728" t="n"/>
      <c r="N520" s="1057" t="inlineStr">
        <is>
          <t>ИТОГО БРУТТО</t>
        </is>
      </c>
      <c r="O520" s="722" t="n"/>
      <c r="P520" s="722" t="n"/>
      <c r="Q520" s="722" t="n"/>
      <c r="R520" s="722" t="n"/>
      <c r="S520" s="722" t="n"/>
      <c r="T520" s="723" t="n"/>
      <c r="U520" s="43" t="inlineStr">
        <is>
          <t>кг</t>
        </is>
      </c>
      <c r="V520" s="77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/>
      </c>
      <c r="W520" s="77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/>
      </c>
      <c r="X520" s="43" t="n"/>
      <c r="Y520" s="771" t="n"/>
      <c r="Z520" s="771" t="n"/>
    </row>
    <row r="521">
      <c r="A521" s="360" t="n"/>
      <c r="B521" s="360" t="n"/>
      <c r="C521" s="360" t="n"/>
      <c r="D521" s="360" t="n"/>
      <c r="E521" s="360" t="n"/>
      <c r="F521" s="360" t="n"/>
      <c r="G521" s="360" t="n"/>
      <c r="H521" s="360" t="n"/>
      <c r="I521" s="360" t="n"/>
      <c r="J521" s="360" t="n"/>
      <c r="K521" s="360" t="n"/>
      <c r="L521" s="360" t="n"/>
      <c r="M521" s="728" t="n"/>
      <c r="N521" s="1057" t="inlineStr">
        <is>
          <t>Кол-во паллет</t>
        </is>
      </c>
      <c r="O521" s="722" t="n"/>
      <c r="P521" s="722" t="n"/>
      <c r="Q521" s="722" t="n"/>
      <c r="R521" s="722" t="n"/>
      <c r="S521" s="722" t="n"/>
      <c r="T521" s="723" t="n"/>
      <c r="U521" s="43" t="inlineStr">
        <is>
          <t>шт</t>
        </is>
      </c>
      <c r="V521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/>
      </c>
      <c r="W521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/>
      </c>
      <c r="X521" s="43" t="n"/>
      <c r="Y521" s="771" t="n"/>
      <c r="Z521" s="771" t="n"/>
    </row>
    <row r="522">
      <c r="A522" s="360" t="n"/>
      <c r="B522" s="360" t="n"/>
      <c r="C522" s="360" t="n"/>
      <c r="D522" s="360" t="n"/>
      <c r="E522" s="360" t="n"/>
      <c r="F522" s="360" t="n"/>
      <c r="G522" s="360" t="n"/>
      <c r="H522" s="360" t="n"/>
      <c r="I522" s="360" t="n"/>
      <c r="J522" s="360" t="n"/>
      <c r="K522" s="360" t="n"/>
      <c r="L522" s="360" t="n"/>
      <c r="M522" s="728" t="n"/>
      <c r="N522" s="1057" t="inlineStr">
        <is>
          <t>Вес брутто  с паллетами</t>
        </is>
      </c>
      <c r="O522" s="722" t="n"/>
      <c r="P522" s="722" t="n"/>
      <c r="Q522" s="722" t="n"/>
      <c r="R522" s="722" t="n"/>
      <c r="S522" s="722" t="n"/>
      <c r="T522" s="723" t="n"/>
      <c r="U522" s="43" t="inlineStr">
        <is>
          <t>кг</t>
        </is>
      </c>
      <c r="V522" s="770">
        <f>GrossWeightTotal+PalletQtyTotal*25</f>
        <v/>
      </c>
      <c r="W522" s="770">
        <f>GrossWeightTotalR+PalletQtyTotalR*25</f>
        <v/>
      </c>
      <c r="X522" s="43" t="n"/>
      <c r="Y522" s="771" t="n"/>
      <c r="Z522" s="771" t="n"/>
    </row>
    <row r="523">
      <c r="A523" s="360" t="n"/>
      <c r="B523" s="360" t="n"/>
      <c r="C523" s="360" t="n"/>
      <c r="D523" s="360" t="n"/>
      <c r="E523" s="360" t="n"/>
      <c r="F523" s="360" t="n"/>
      <c r="G523" s="360" t="n"/>
      <c r="H523" s="360" t="n"/>
      <c r="I523" s="360" t="n"/>
      <c r="J523" s="360" t="n"/>
      <c r="K523" s="360" t="n"/>
      <c r="L523" s="360" t="n"/>
      <c r="M523" s="728" t="n"/>
      <c r="N523" s="1057" t="inlineStr">
        <is>
          <t>Кол-во коробок</t>
        </is>
      </c>
      <c r="O523" s="722" t="n"/>
      <c r="P523" s="722" t="n"/>
      <c r="Q523" s="722" t="n"/>
      <c r="R523" s="722" t="n"/>
      <c r="S523" s="722" t="n"/>
      <c r="T523" s="723" t="n"/>
      <c r="U523" s="43" t="inlineStr">
        <is>
          <t>шт</t>
        </is>
      </c>
      <c r="V523" s="770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/>
      </c>
      <c r="W523" s="770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/>
      </c>
      <c r="X523" s="43" t="n"/>
      <c r="Y523" s="771" t="n"/>
      <c r="Z523" s="771" t="n"/>
    </row>
    <row r="524" ht="14.25" customHeight="1">
      <c r="A524" s="360" t="n"/>
      <c r="B524" s="360" t="n"/>
      <c r="C524" s="360" t="n"/>
      <c r="D524" s="360" t="n"/>
      <c r="E524" s="360" t="n"/>
      <c r="F524" s="360" t="n"/>
      <c r="G524" s="360" t="n"/>
      <c r="H524" s="360" t="n"/>
      <c r="I524" s="360" t="n"/>
      <c r="J524" s="360" t="n"/>
      <c r="K524" s="360" t="n"/>
      <c r="L524" s="360" t="n"/>
      <c r="M524" s="728" t="n"/>
      <c r="N524" s="1057" t="inlineStr">
        <is>
          <t>Объем заказа</t>
        </is>
      </c>
      <c r="O524" s="722" t="n"/>
      <c r="P524" s="722" t="n"/>
      <c r="Q524" s="722" t="n"/>
      <c r="R524" s="722" t="n"/>
      <c r="S524" s="722" t="n"/>
      <c r="T524" s="723" t="n"/>
      <c r="U524" s="46" t="inlineStr">
        <is>
          <t>м3</t>
        </is>
      </c>
      <c r="V524" s="43" t="n"/>
      <c r="W524" s="43" t="n"/>
      <c r="X524" s="43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/>
      </c>
      <c r="Y524" s="771" t="n"/>
      <c r="Z524" s="771" t="n"/>
    </row>
    <row r="525" ht="13.5" customHeight="1" thickBot="1"/>
    <row r="526" ht="27" customHeight="1" thickBot="1" thickTop="1">
      <c r="A526" s="47" t="inlineStr">
        <is>
          <t>ТОРГОВАЯ МАРКА</t>
        </is>
      </c>
      <c r="B526" s="359" t="inlineStr">
        <is>
          <t>Ядрена копоть</t>
        </is>
      </c>
      <c r="C526" s="359" t="inlineStr">
        <is>
          <t>Вязанка</t>
        </is>
      </c>
      <c r="D526" s="1058" t="n"/>
      <c r="E526" s="1058" t="n"/>
      <c r="F526" s="1059" t="n"/>
      <c r="G526" s="359" t="inlineStr">
        <is>
          <t>Стародворье</t>
        </is>
      </c>
      <c r="H526" s="1058" t="n"/>
      <c r="I526" s="1058" t="n"/>
      <c r="J526" s="1058" t="n"/>
      <c r="K526" s="1058" t="n"/>
      <c r="L526" s="1058" t="n"/>
      <c r="M526" s="1058" t="n"/>
      <c r="N526" s="1058" t="n"/>
      <c r="O526" s="1059" t="n"/>
      <c r="P526" s="359" t="inlineStr">
        <is>
          <t>Колбасный стандарт</t>
        </is>
      </c>
      <c r="Q526" s="359" t="inlineStr">
        <is>
          <t>Особый рецепт</t>
        </is>
      </c>
      <c r="R526" s="1059" t="n"/>
      <c r="S526" s="359" t="inlineStr">
        <is>
          <t>Баварушка</t>
        </is>
      </c>
      <c r="T526" s="1059" t="n"/>
      <c r="U526" s="359" t="inlineStr">
        <is>
          <t>Дугушка</t>
        </is>
      </c>
      <c r="V526" s="359" t="inlineStr">
        <is>
          <t>Зареченские</t>
        </is>
      </c>
      <c r="Z526" s="61" t="n"/>
      <c r="AC526" s="360" t="n"/>
    </row>
    <row r="527" ht="14.25" customHeight="1" thickTop="1">
      <c r="A527" s="361" t="inlineStr">
        <is>
          <t>СЕРИЯ</t>
        </is>
      </c>
      <c r="B527" s="359" t="inlineStr">
        <is>
          <t>Ядрена копоть</t>
        </is>
      </c>
      <c r="C527" s="359" t="inlineStr">
        <is>
          <t>Столичная</t>
        </is>
      </c>
      <c r="D527" s="359" t="inlineStr">
        <is>
          <t>Классическая</t>
        </is>
      </c>
      <c r="E527" s="359" t="inlineStr">
        <is>
          <t>Вязанка</t>
        </is>
      </c>
      <c r="F527" s="359" t="inlineStr">
        <is>
          <t>Сливушки</t>
        </is>
      </c>
      <c r="G527" s="359" t="inlineStr">
        <is>
          <t>Золоченная в печи</t>
        </is>
      </c>
      <c r="H527" s="359" t="inlineStr">
        <is>
          <t>Мясорубская</t>
        </is>
      </c>
      <c r="I527" s="359" t="inlineStr">
        <is>
          <t>Сочинка</t>
        </is>
      </c>
      <c r="J527" s="359" t="inlineStr">
        <is>
          <t>Филедворская</t>
        </is>
      </c>
      <c r="K527" s="360" t="n"/>
      <c r="L527" s="359" t="inlineStr">
        <is>
          <t>Стародворская</t>
        </is>
      </c>
      <c r="M527" s="359" t="inlineStr">
        <is>
          <t>Бордо</t>
        </is>
      </c>
      <c r="N527" s="359" t="inlineStr">
        <is>
          <t>Фирменная</t>
        </is>
      </c>
      <c r="O527" s="359" t="inlineStr">
        <is>
          <t>Бавария</t>
        </is>
      </c>
      <c r="P527" s="359" t="inlineStr">
        <is>
          <t>Выгодная цена</t>
        </is>
      </c>
      <c r="Q527" s="359" t="inlineStr">
        <is>
          <t>Особая</t>
        </is>
      </c>
      <c r="R527" s="359" t="inlineStr">
        <is>
          <t>Особая Без свинины</t>
        </is>
      </c>
      <c r="S527" s="359" t="inlineStr">
        <is>
          <t>Филейбургская</t>
        </is>
      </c>
      <c r="T527" s="359" t="inlineStr">
        <is>
          <t>Балыкбургская</t>
        </is>
      </c>
      <c r="U527" s="359" t="inlineStr">
        <is>
          <t>Дугушка</t>
        </is>
      </c>
      <c r="V527" s="359" t="inlineStr">
        <is>
          <t>Зареченские продукты</t>
        </is>
      </c>
      <c r="Z527" s="61" t="n"/>
      <c r="AC527" s="360" t="n"/>
    </row>
    <row r="528" ht="13.5" customHeight="1" thickBot="1">
      <c r="A528" s="1060" t="n"/>
      <c r="B528" s="1061" t="n"/>
      <c r="C528" s="1061" t="n"/>
      <c r="D528" s="1061" t="n"/>
      <c r="E528" s="1061" t="n"/>
      <c r="F528" s="1061" t="n"/>
      <c r="G528" s="1061" t="n"/>
      <c r="H528" s="1061" t="n"/>
      <c r="I528" s="1061" t="n"/>
      <c r="J528" s="1061" t="n"/>
      <c r="K528" s="360" t="n"/>
      <c r="L528" s="1061" t="n"/>
      <c r="M528" s="1061" t="n"/>
      <c r="N528" s="1061" t="n"/>
      <c r="O528" s="1061" t="n"/>
      <c r="P528" s="1061" t="n"/>
      <c r="Q528" s="1061" t="n"/>
      <c r="R528" s="1061" t="n"/>
      <c r="S528" s="1061" t="n"/>
      <c r="T528" s="1061" t="n"/>
      <c r="U528" s="1061" t="n"/>
      <c r="V528" s="1061" t="n"/>
      <c r="Z528" s="61" t="n"/>
      <c r="AC528" s="360" t="n"/>
    </row>
    <row r="529" ht="18" customHeight="1" thickBot="1" thickTop="1">
      <c r="A529" s="47" t="inlineStr">
        <is>
          <t>ИТОГО, кг</t>
        </is>
      </c>
      <c r="B529" s="53">
        <f>IFERROR(W22*1,"0")+IFERROR(W26*1,"0")+IFERROR(W27*1,"0")+IFERROR(W28*1,"0")+IFERROR(W29*1,"0")+IFERROR(W30*1,"0")+IFERROR(W31*1,"0")+IFERROR(W32*1,"0")+IFERROR(W36*1,"0")+IFERROR(W40*1,"0")+IFERROR(W44*1,"0")</f>
        <v/>
      </c>
      <c r="C529" s="53">
        <f>IFERROR(W50*1,"0")+IFERROR(W51*1,"0")</f>
        <v/>
      </c>
      <c r="D529" s="53">
        <f>IFERROR(W56*1,"0")+IFERROR(W57*1,"0")+IFERROR(W58*1,"0")+IFERROR(W59*1,"0")</f>
        <v/>
      </c>
      <c r="E529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29" s="53">
        <f>IFERROR(W132*1,"0")+IFERROR(W133*1,"0")+IFERROR(W134*1,"0")+IFERROR(W135*1,"0")</f>
        <v/>
      </c>
      <c r="G529" s="53">
        <f>IFERROR(W141*1,"0")+IFERROR(W142*1,"0")+IFERROR(W143*1,"0")</f>
        <v/>
      </c>
      <c r="H529" s="53">
        <f>IFERROR(W148*1,"0")+IFERROR(W149*1,"0")+IFERROR(W150*1,"0")+IFERROR(W151*1,"0")+IFERROR(W152*1,"0")+IFERROR(W153*1,"0")+IFERROR(W154*1,"0")+IFERROR(W155*1,"0")+IFERROR(W156*1,"0")</f>
        <v/>
      </c>
      <c r="I529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29" s="53">
        <f>IFERROR(W206*1,"0")+IFERROR(W207*1,"0")+IFERROR(W208*1,"0")+IFERROR(W209*1,"0")+IFERROR(W210*1,"0")+IFERROR(W211*1,"0")+IFERROR(W215*1,"0")</f>
        <v/>
      </c>
      <c r="K529" s="360" t="n"/>
      <c r="L529" s="53">
        <f>IFERROR(W220*1,"0")+IFERROR(W221*1,"0")+IFERROR(W222*1,"0")+IFERROR(W223*1,"0")+IFERROR(W224*1,"0")+IFERROR(W225*1,"0")</f>
        <v/>
      </c>
      <c r="M529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/>
      </c>
      <c r="N529" s="53">
        <f>IFERROR(W290*1,"0")+IFERROR(W291*1,"0")+IFERROR(W292*1,"0")+IFERROR(W293*1,"0")+IFERROR(W294*1,"0")+IFERROR(W295*1,"0")+IFERROR(W296*1,"0")+IFERROR(W297*1,"0")+IFERROR(W301*1,"0")+IFERROR(W302*1,"0")</f>
        <v/>
      </c>
      <c r="O529" s="53">
        <f>IFERROR(W307*1,"0")+IFERROR(W311*1,"0")+IFERROR(W312*1,"0")+IFERROR(W316*1,"0")+IFERROR(W320*1,"0")</f>
        <v/>
      </c>
      <c r="P529" s="53">
        <f>IFERROR(W326*1,"0")</f>
        <v/>
      </c>
      <c r="Q529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/>
      </c>
      <c r="R529" s="53">
        <f>IFERROR(W359*1,"0")+IFERROR(W360*1,"0")+IFERROR(W361*1,"0")+IFERROR(W362*1,"0")+IFERROR(W363*1,"0")+IFERROR(W367*1,"0")+IFERROR(W368*1,"0")+IFERROR(W372*1,"0")+IFERROR(W373*1,"0")+IFERROR(W374*1,"0")+IFERROR(W375*1,"0")+IFERROR(W379*1,"0")</f>
        <v/>
      </c>
      <c r="S529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/>
      </c>
      <c r="T529" s="53">
        <f>IFERROR(W424*1,"0")+IFERROR(W425*1,"0")+IFERROR(W429*1,"0")+IFERROR(W430*1,"0")+IFERROR(W431*1,"0")+IFERROR(W432*1,"0")+IFERROR(W433*1,"0")+IFERROR(W434*1,"0")+IFERROR(W435*1,"0")+IFERROR(W439*1,"0")+IFERROR(W443*1,"0")</f>
        <v/>
      </c>
      <c r="U529" s="53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/>
      </c>
      <c r="V529" s="53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/>
      </c>
      <c r="Z529" s="61" t="n"/>
      <c r="AC529" s="360" t="n"/>
    </row>
    <row r="53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RUyJFVqoYsoXV48Ixmy3g==" formatRows="1" sort="0" spinCount="100000" hashValue="h3Nvzqlchs8UDVPB1oTq3B7Kd9iJ+PsToJKdxJ17k1g+NtxJ0jfw5OK2PA20iXIqLC5YLxBSzm2taLQjbpyy8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45">
    <mergeCell ref="A488:X488"/>
    <mergeCell ref="D187:E187"/>
    <mergeCell ref="N302:R302"/>
    <mergeCell ref="N202:T202"/>
    <mergeCell ref="D174:E174"/>
    <mergeCell ref="A498:X498"/>
    <mergeCell ref="N245:T245"/>
    <mergeCell ref="N481:T481"/>
    <mergeCell ref="U527:U528"/>
    <mergeCell ref="N168:T168"/>
    <mergeCell ref="N195:T195"/>
    <mergeCell ref="N24:T24"/>
    <mergeCell ref="H9:I9"/>
    <mergeCell ref="N267:R267"/>
    <mergeCell ref="N502:T502"/>
    <mergeCell ref="N460:R460"/>
    <mergeCell ref="D297:E297"/>
    <mergeCell ref="A136:M137"/>
    <mergeCell ref="N155:R155"/>
    <mergeCell ref="N264:R264"/>
    <mergeCell ref="A298:M299"/>
    <mergeCell ref="N391:R391"/>
    <mergeCell ref="D70:E70"/>
    <mergeCell ref="N462:R462"/>
    <mergeCell ref="D263:E263"/>
    <mergeCell ref="D312:E312"/>
    <mergeCell ref="D505:E505"/>
    <mergeCell ref="D499:E499"/>
    <mergeCell ref="D238:E238"/>
    <mergeCell ref="N262:R262"/>
    <mergeCell ref="D78:E78"/>
    <mergeCell ref="D134:E134"/>
    <mergeCell ref="N333:R333"/>
    <mergeCell ref="N455:R455"/>
    <mergeCell ref="A147:X147"/>
    <mergeCell ref="B527:B528"/>
    <mergeCell ref="N491:R491"/>
    <mergeCell ref="D363:E363"/>
    <mergeCell ref="N172:R172"/>
    <mergeCell ref="N28:R28"/>
    <mergeCell ref="N199:R199"/>
    <mergeCell ref="N392:R392"/>
    <mergeCell ref="D71:E71"/>
    <mergeCell ref="N186:R186"/>
    <mergeCell ref="D332:E332"/>
    <mergeCell ref="D307:E307"/>
    <mergeCell ref="N457:R457"/>
    <mergeCell ref="N42:T42"/>
    <mergeCell ref="N30:R30"/>
    <mergeCell ref="D98:E98"/>
    <mergeCell ref="D73:E73"/>
    <mergeCell ref="A511:X511"/>
    <mergeCell ref="H5:L5"/>
    <mergeCell ref="N473:T473"/>
    <mergeCell ref="N409:R409"/>
    <mergeCell ref="A146:X146"/>
    <mergeCell ref="A157:M158"/>
    <mergeCell ref="B17:B18"/>
    <mergeCell ref="D479:E479"/>
    <mergeCell ref="N112:R112"/>
    <mergeCell ref="N106:R106"/>
    <mergeCell ref="D494:E494"/>
    <mergeCell ref="N475:R475"/>
    <mergeCell ref="N81:R81"/>
    <mergeCell ref="N56:R56"/>
    <mergeCell ref="T10:U10"/>
    <mergeCell ref="D124:E124"/>
    <mergeCell ref="N252:R252"/>
    <mergeCell ref="A286:M287"/>
    <mergeCell ref="A204:X204"/>
    <mergeCell ref="D189:E189"/>
    <mergeCell ref="D360:E360"/>
    <mergeCell ref="D431:E431"/>
    <mergeCell ref="A444:M445"/>
    <mergeCell ref="D493:E493"/>
    <mergeCell ref="A489:X489"/>
    <mergeCell ref="A160:X160"/>
    <mergeCell ref="D66:E66"/>
    <mergeCell ref="N355:T355"/>
    <mergeCell ref="D126:E126"/>
    <mergeCell ref="A144:M145"/>
    <mergeCell ref="N181:R181"/>
    <mergeCell ref="D253:E253"/>
    <mergeCell ref="N479:R479"/>
    <mergeCell ref="A504:X504"/>
    <mergeCell ref="N268:T268"/>
    <mergeCell ref="W17:W18"/>
    <mergeCell ref="A175:M176"/>
    <mergeCell ref="N503:T503"/>
    <mergeCell ref="A288:X288"/>
    <mergeCell ref="N399:R399"/>
    <mergeCell ref="N59:R59"/>
    <mergeCell ref="N178:R178"/>
    <mergeCell ref="A226:M227"/>
    <mergeCell ref="D142:E142"/>
    <mergeCell ref="N463:R463"/>
    <mergeCell ref="N506:R506"/>
    <mergeCell ref="N359:R359"/>
    <mergeCell ref="R6:S9"/>
    <mergeCell ref="N2:U3"/>
    <mergeCell ref="N36:R36"/>
    <mergeCell ref="N207:R207"/>
    <mergeCell ref="D79:E79"/>
    <mergeCell ref="N334:R334"/>
    <mergeCell ref="BA17:BA18"/>
    <mergeCell ref="N394:R394"/>
    <mergeCell ref="N478:R478"/>
    <mergeCell ref="N505:R505"/>
    <mergeCell ref="N421:T421"/>
    <mergeCell ref="N113:R113"/>
    <mergeCell ref="N173:R173"/>
    <mergeCell ref="D302:E302"/>
    <mergeCell ref="D429:E429"/>
    <mergeCell ref="N100:R100"/>
    <mergeCell ref="A54:X54"/>
    <mergeCell ref="N271:R271"/>
    <mergeCell ref="N60:T60"/>
    <mergeCell ref="D81:E81"/>
    <mergeCell ref="N336:R336"/>
    <mergeCell ref="N507:R507"/>
    <mergeCell ref="D208:E208"/>
    <mergeCell ref="AA17:AC18"/>
    <mergeCell ref="D379:E379"/>
    <mergeCell ref="A448:X448"/>
    <mergeCell ref="N472:T472"/>
    <mergeCell ref="N521:T521"/>
    <mergeCell ref="N410:T410"/>
    <mergeCell ref="N118:T118"/>
    <mergeCell ref="N125:R125"/>
    <mergeCell ref="D406:E406"/>
    <mergeCell ref="N45:T45"/>
    <mergeCell ref="N216:T216"/>
    <mergeCell ref="N487:T487"/>
    <mergeCell ref="N281:T281"/>
    <mergeCell ref="A306:X306"/>
    <mergeCell ref="A317:M318"/>
    <mergeCell ref="D470:E470"/>
    <mergeCell ref="N127:R127"/>
    <mergeCell ref="N280:T280"/>
    <mergeCell ref="A519:M524"/>
    <mergeCell ref="A163:M164"/>
    <mergeCell ref="D284:E284"/>
    <mergeCell ref="N64:R64"/>
    <mergeCell ref="A321:M322"/>
    <mergeCell ref="N191:R191"/>
    <mergeCell ref="N362:R362"/>
    <mergeCell ref="D259:E259"/>
    <mergeCell ref="D501:E501"/>
    <mergeCell ref="N349:R349"/>
    <mergeCell ref="D28:E28"/>
    <mergeCell ref="D495:E495"/>
    <mergeCell ref="N476:R476"/>
    <mergeCell ref="D326:E326"/>
    <mergeCell ref="N220:R220"/>
    <mergeCell ref="D236:E236"/>
    <mergeCell ref="D117:E117"/>
    <mergeCell ref="N413:R413"/>
    <mergeCell ref="D432:E432"/>
    <mergeCell ref="D30:E30"/>
    <mergeCell ref="N407:R407"/>
    <mergeCell ref="D67:E67"/>
    <mergeCell ref="D5:E5"/>
    <mergeCell ref="N453:R453"/>
    <mergeCell ref="N284:R284"/>
    <mergeCell ref="N222:R222"/>
    <mergeCell ref="D290:E290"/>
    <mergeCell ref="D361:E361"/>
    <mergeCell ref="D417:E417"/>
    <mergeCell ref="D69:E69"/>
    <mergeCell ref="N119:T119"/>
    <mergeCell ref="D354:E354"/>
    <mergeCell ref="N509:T509"/>
    <mergeCell ref="O10:P10"/>
    <mergeCell ref="N496:T496"/>
    <mergeCell ref="N75:R75"/>
    <mergeCell ref="N102:R102"/>
    <mergeCell ref="N273:R273"/>
    <mergeCell ref="N515:R515"/>
    <mergeCell ref="D316:E316"/>
    <mergeCell ref="N400:R400"/>
    <mergeCell ref="D272:E272"/>
    <mergeCell ref="D443:E443"/>
    <mergeCell ref="D210:E210"/>
    <mergeCell ref="D514:E514"/>
    <mergeCell ref="D8:L8"/>
    <mergeCell ref="N287:T287"/>
    <mergeCell ref="N166:R166"/>
    <mergeCell ref="N337:R337"/>
    <mergeCell ref="N508:R508"/>
    <mergeCell ref="D209:E209"/>
    <mergeCell ref="A389:X389"/>
    <mergeCell ref="N402:R402"/>
    <mergeCell ref="N53:T53"/>
    <mergeCell ref="N116:R116"/>
    <mergeCell ref="D301:E301"/>
    <mergeCell ref="N351:T351"/>
    <mergeCell ref="D516:E516"/>
    <mergeCell ref="D122:E122"/>
    <mergeCell ref="N522:T522"/>
    <mergeCell ref="D224:E224"/>
    <mergeCell ref="A33:M34"/>
    <mergeCell ref="N339:R339"/>
    <mergeCell ref="D211:E211"/>
    <mergeCell ref="N46:T46"/>
    <mergeCell ref="D1:F1"/>
    <mergeCell ref="N466:R466"/>
    <mergeCell ref="N524:T524"/>
    <mergeCell ref="N210:R210"/>
    <mergeCell ref="J17:J18"/>
    <mergeCell ref="N61:T61"/>
    <mergeCell ref="D82:E82"/>
    <mergeCell ref="L17:L18"/>
    <mergeCell ref="I527:I528"/>
    <mergeCell ref="D240:E240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134:R134"/>
    <mergeCell ref="N243:R243"/>
    <mergeCell ref="A527:A528"/>
    <mergeCell ref="N50:R50"/>
    <mergeCell ref="N221:R221"/>
    <mergeCell ref="N292:R292"/>
    <mergeCell ref="N492:R492"/>
    <mergeCell ref="D50:E50"/>
    <mergeCell ref="D31:E31"/>
    <mergeCell ref="A103:M104"/>
    <mergeCell ref="D400:E400"/>
    <mergeCell ref="A168:M169"/>
    <mergeCell ref="N236:R236"/>
    <mergeCell ref="D77:E77"/>
    <mergeCell ref="N429:R429"/>
    <mergeCell ref="D108:E108"/>
    <mergeCell ref="D375:E375"/>
    <mergeCell ref="A469:X469"/>
    <mergeCell ref="N223:R223"/>
    <mergeCell ref="N350:R350"/>
    <mergeCell ref="N145:T145"/>
    <mergeCell ref="N250:T250"/>
    <mergeCell ref="I17:I18"/>
    <mergeCell ref="D141:E141"/>
    <mergeCell ref="D135:E135"/>
    <mergeCell ref="N212:T212"/>
    <mergeCell ref="N510:T510"/>
    <mergeCell ref="A313:M314"/>
    <mergeCell ref="N203:T203"/>
    <mergeCell ref="T12:U12"/>
    <mergeCell ref="N445:T445"/>
    <mergeCell ref="D72:E72"/>
    <mergeCell ref="N368:R368"/>
    <mergeCell ref="A323:X323"/>
    <mergeCell ref="D235:E235"/>
    <mergeCell ref="A170:X170"/>
    <mergeCell ref="A289:X289"/>
    <mergeCell ref="D255:E255"/>
    <mergeCell ref="A23:M24"/>
    <mergeCell ref="D451:E451"/>
    <mergeCell ref="N78:R78"/>
    <mergeCell ref="A308:M309"/>
    <mergeCell ref="O11:P11"/>
    <mergeCell ref="N149:R149"/>
    <mergeCell ref="D260:E260"/>
    <mergeCell ref="T527:T528"/>
    <mergeCell ref="N241:R241"/>
    <mergeCell ref="A6:C6"/>
    <mergeCell ref="N92:T92"/>
    <mergeCell ref="D113:E113"/>
    <mergeCell ref="A52:M53"/>
    <mergeCell ref="N124:R124"/>
    <mergeCell ref="A245:M246"/>
    <mergeCell ref="N360:R360"/>
    <mergeCell ref="AD17:AD18"/>
    <mergeCell ref="N142:R142"/>
    <mergeCell ref="N80:R80"/>
    <mergeCell ref="D88:E88"/>
    <mergeCell ref="D26:E26"/>
    <mergeCell ref="D148:E148"/>
    <mergeCell ref="N303:T303"/>
    <mergeCell ref="A481:M482"/>
    <mergeCell ref="A228:X228"/>
    <mergeCell ref="N126:R126"/>
    <mergeCell ref="D311:E311"/>
    <mergeCell ref="D115:E115"/>
    <mergeCell ref="N424:R424"/>
    <mergeCell ref="D90:E90"/>
    <mergeCell ref="D261:E261"/>
    <mergeCell ref="N196:T196"/>
    <mergeCell ref="A25:X25"/>
    <mergeCell ref="N158:T158"/>
    <mergeCell ref="N369:T369"/>
    <mergeCell ref="D390:E390"/>
    <mergeCell ref="A5:C5"/>
    <mergeCell ref="N356:T356"/>
    <mergeCell ref="N71:R71"/>
    <mergeCell ref="A472:M473"/>
    <mergeCell ref="A410:M411"/>
    <mergeCell ref="N373:R373"/>
    <mergeCell ref="N307:R307"/>
    <mergeCell ref="N58:R58"/>
    <mergeCell ref="N227:T227"/>
    <mergeCell ref="D179:E179"/>
    <mergeCell ref="N420:T420"/>
    <mergeCell ref="N294:R294"/>
    <mergeCell ref="N465:R465"/>
    <mergeCell ref="D166:E166"/>
    <mergeCell ref="D337:E337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N431:R431"/>
    <mergeCell ref="N380:T380"/>
    <mergeCell ref="D230:E230"/>
    <mergeCell ref="D401:E401"/>
    <mergeCell ref="D339:E339"/>
    <mergeCell ref="A348:X348"/>
    <mergeCell ref="D466:E466"/>
    <mergeCell ref="Q527:Q528"/>
    <mergeCell ref="D9:E9"/>
    <mergeCell ref="D180:E180"/>
    <mergeCell ref="F9:G9"/>
    <mergeCell ref="D167:E167"/>
    <mergeCell ref="N322:T322"/>
    <mergeCell ref="D161:E161"/>
    <mergeCell ref="D232:E232"/>
    <mergeCell ref="Q526:R526"/>
    <mergeCell ref="A412:X412"/>
    <mergeCell ref="N309:T309"/>
    <mergeCell ref="S526:T526"/>
    <mergeCell ref="A315:X315"/>
    <mergeCell ref="D507:E507"/>
    <mergeCell ref="N317:T317"/>
    <mergeCell ref="N304:T304"/>
    <mergeCell ref="N449:R449"/>
    <mergeCell ref="D492:E492"/>
    <mergeCell ref="A60:M61"/>
    <mergeCell ref="N150:R150"/>
    <mergeCell ref="N255:R255"/>
    <mergeCell ref="D96:E96"/>
    <mergeCell ref="N326:R326"/>
    <mergeCell ref="N386:R386"/>
    <mergeCell ref="N242:R242"/>
    <mergeCell ref="N513:R513"/>
    <mergeCell ref="N484:R484"/>
    <mergeCell ref="A438:X438"/>
    <mergeCell ref="D350:E350"/>
    <mergeCell ref="A118:M119"/>
    <mergeCell ref="D27:E27"/>
    <mergeCell ref="N152:R152"/>
    <mergeCell ref="N15:R16"/>
    <mergeCell ref="N450:R450"/>
    <mergeCell ref="D396:E396"/>
    <mergeCell ref="D456:E456"/>
    <mergeCell ref="D116:E116"/>
    <mergeCell ref="N194:R194"/>
    <mergeCell ref="D91:E91"/>
    <mergeCell ref="G526:O526"/>
    <mergeCell ref="D162:E162"/>
    <mergeCell ref="A342:X342"/>
    <mergeCell ref="D156:E156"/>
    <mergeCell ref="N377:T377"/>
    <mergeCell ref="A35:X35"/>
    <mergeCell ref="D398:E398"/>
    <mergeCell ref="N37:T37"/>
    <mergeCell ref="A62:X62"/>
    <mergeCell ref="N452:R452"/>
    <mergeCell ref="D454:E454"/>
    <mergeCell ref="D460:E460"/>
    <mergeCell ref="D106:E106"/>
    <mergeCell ref="S527:S528"/>
    <mergeCell ref="D264:E264"/>
    <mergeCell ref="N370:T370"/>
    <mergeCell ref="D220:E220"/>
    <mergeCell ref="D391:E391"/>
    <mergeCell ref="N441:T441"/>
    <mergeCell ref="A436:M437"/>
    <mergeCell ref="N285:R285"/>
    <mergeCell ref="N456:R456"/>
    <mergeCell ref="A39:X39"/>
    <mergeCell ref="N136:T136"/>
    <mergeCell ref="A310:X310"/>
    <mergeCell ref="A202:M203"/>
    <mergeCell ref="N299:T299"/>
    <mergeCell ref="N99:R99"/>
    <mergeCell ref="N397:R397"/>
    <mergeCell ref="D343:E343"/>
    <mergeCell ref="N74:R74"/>
    <mergeCell ref="N316:R316"/>
    <mergeCell ref="N372:R372"/>
    <mergeCell ref="N443:R443"/>
    <mergeCell ref="D182:E182"/>
    <mergeCell ref="D480:E480"/>
    <mergeCell ref="N101:R101"/>
    <mergeCell ref="D109:E109"/>
    <mergeCell ref="A502:M503"/>
    <mergeCell ref="D345:E345"/>
    <mergeCell ref="C526:F526"/>
    <mergeCell ref="N76:R76"/>
    <mergeCell ref="T5:U5"/>
    <mergeCell ref="N374:R374"/>
    <mergeCell ref="N174:R174"/>
    <mergeCell ref="D190:E190"/>
    <mergeCell ref="U17:U18"/>
    <mergeCell ref="A268:M269"/>
    <mergeCell ref="N361:R361"/>
    <mergeCell ref="D40:E40"/>
    <mergeCell ref="D111:E111"/>
    <mergeCell ref="D233:E233"/>
    <mergeCell ref="D338:E338"/>
    <mergeCell ref="N388:T388"/>
    <mergeCell ref="D409:E409"/>
    <mergeCell ref="N311:R311"/>
    <mergeCell ref="D183:E183"/>
    <mergeCell ref="A21:X21"/>
    <mergeCell ref="N232:R232"/>
    <mergeCell ref="D248:E248"/>
    <mergeCell ref="D419:E419"/>
    <mergeCell ref="A428:X428"/>
    <mergeCell ref="A355:M356"/>
    <mergeCell ref="T6:U9"/>
    <mergeCell ref="N77:R77"/>
    <mergeCell ref="P527:P528"/>
    <mergeCell ref="D185:E185"/>
    <mergeCell ref="H527:H528"/>
    <mergeCell ref="J527:J528"/>
    <mergeCell ref="A195:M196"/>
    <mergeCell ref="N85:T85"/>
    <mergeCell ref="N256:T256"/>
    <mergeCell ref="N263:R263"/>
    <mergeCell ref="D277:E277"/>
    <mergeCell ref="N327:T327"/>
    <mergeCell ref="N499:R499"/>
    <mergeCell ref="A131:X131"/>
    <mergeCell ref="N29:R29"/>
    <mergeCell ref="N200:R200"/>
    <mergeCell ref="D485:E485"/>
    <mergeCell ref="N265:R265"/>
    <mergeCell ref="N458:R458"/>
    <mergeCell ref="N514:R514"/>
    <mergeCell ref="N31:R31"/>
    <mergeCell ref="D74:E74"/>
    <mergeCell ref="N451:R451"/>
    <mergeCell ref="N500:R500"/>
    <mergeCell ref="D68:E68"/>
    <mergeCell ref="D201:E201"/>
    <mergeCell ref="A276:X276"/>
    <mergeCell ref="D335:E335"/>
    <mergeCell ref="A270:X270"/>
    <mergeCell ref="D372:E372"/>
    <mergeCell ref="D188:E188"/>
    <mergeCell ref="N494:R494"/>
    <mergeCell ref="D424:E424"/>
    <mergeCell ref="A49:X49"/>
    <mergeCell ref="N89:R89"/>
    <mergeCell ref="N260:R260"/>
    <mergeCell ref="D132:E132"/>
    <mergeCell ref="D399:E399"/>
    <mergeCell ref="N38:T38"/>
    <mergeCell ref="D59:E59"/>
    <mergeCell ref="A383:X383"/>
    <mergeCell ref="N274:T274"/>
    <mergeCell ref="D295:E295"/>
    <mergeCell ref="D178:E178"/>
    <mergeCell ref="N467:T467"/>
    <mergeCell ref="N26:R26"/>
    <mergeCell ref="D172:E172"/>
    <mergeCell ref="A256:M257"/>
    <mergeCell ref="N153:R153"/>
    <mergeCell ref="N249:T249"/>
    <mergeCell ref="D463:E463"/>
    <mergeCell ref="A205:X205"/>
    <mergeCell ref="N234:R234"/>
    <mergeCell ref="D36:E36"/>
    <mergeCell ref="A45:M46"/>
    <mergeCell ref="A216:M217"/>
    <mergeCell ref="N313:T313"/>
    <mergeCell ref="N184:R184"/>
    <mergeCell ref="D7:L7"/>
    <mergeCell ref="A378:X378"/>
    <mergeCell ref="N269:T269"/>
    <mergeCell ref="A55:X55"/>
    <mergeCell ref="N171:R171"/>
    <mergeCell ref="N340:T340"/>
    <mergeCell ref="R527:R528"/>
    <mergeCell ref="N121:R121"/>
    <mergeCell ref="A351:M352"/>
    <mergeCell ref="N115:R115"/>
    <mergeCell ref="N238:R238"/>
    <mergeCell ref="D254:E254"/>
    <mergeCell ref="E527:E528"/>
    <mergeCell ref="N471:R471"/>
    <mergeCell ref="D477:E477"/>
    <mergeCell ref="N148:R148"/>
    <mergeCell ref="N179:R179"/>
    <mergeCell ref="D125:E125"/>
    <mergeCell ref="N414:T414"/>
    <mergeCell ref="N240:R240"/>
    <mergeCell ref="N44:R44"/>
    <mergeCell ref="N215:R215"/>
    <mergeCell ref="D112:E112"/>
    <mergeCell ref="D283:E283"/>
    <mergeCell ref="N190:R190"/>
    <mergeCell ref="D56:E56"/>
    <mergeCell ref="D193:E193"/>
    <mergeCell ref="D127:E127"/>
    <mergeCell ref="A258:X258"/>
    <mergeCell ref="D491:E491"/>
    <mergeCell ref="A329:X329"/>
    <mergeCell ref="N93:T93"/>
    <mergeCell ref="D114:E114"/>
    <mergeCell ref="D285:E285"/>
    <mergeCell ref="N518:T518"/>
    <mergeCell ref="D64:E64"/>
    <mergeCell ref="D362:E362"/>
    <mergeCell ref="D51:E51"/>
    <mergeCell ref="N477:R477"/>
    <mergeCell ref="N157:T157"/>
    <mergeCell ref="N328:T328"/>
    <mergeCell ref="D349:E349"/>
    <mergeCell ref="A358:X358"/>
    <mergeCell ref="D476:E476"/>
    <mergeCell ref="A92:M93"/>
    <mergeCell ref="N108:R108"/>
    <mergeCell ref="A197:X197"/>
    <mergeCell ref="N95:R95"/>
    <mergeCell ref="N70:R70"/>
    <mergeCell ref="N266:R266"/>
    <mergeCell ref="N393:R393"/>
    <mergeCell ref="A422:X422"/>
    <mergeCell ref="A496:M497"/>
    <mergeCell ref="D374:E374"/>
    <mergeCell ref="N32:R32"/>
    <mergeCell ref="N501:R501"/>
    <mergeCell ref="N97:R97"/>
    <mergeCell ref="N395:R395"/>
    <mergeCell ref="A41:M42"/>
    <mergeCell ref="N486:T486"/>
    <mergeCell ref="D267:E267"/>
    <mergeCell ref="A447:X447"/>
    <mergeCell ref="D425:E425"/>
    <mergeCell ref="N96:R96"/>
    <mergeCell ref="D359:E359"/>
    <mergeCell ref="H17:H18"/>
    <mergeCell ref="N161:R161"/>
    <mergeCell ref="N332:R332"/>
    <mergeCell ref="N459:R459"/>
    <mergeCell ref="A384:X384"/>
    <mergeCell ref="D198:E198"/>
    <mergeCell ref="D465:E465"/>
    <mergeCell ref="N104:T104"/>
    <mergeCell ref="N275:T275"/>
    <mergeCell ref="N175:T175"/>
    <mergeCell ref="D296:E296"/>
    <mergeCell ref="N346:T346"/>
    <mergeCell ref="A376:M377"/>
    <mergeCell ref="N98:R98"/>
    <mergeCell ref="N495:R495"/>
    <mergeCell ref="N517:T517"/>
    <mergeCell ref="N396:R396"/>
    <mergeCell ref="D75:E75"/>
    <mergeCell ref="D206:E206"/>
    <mergeCell ref="N41:T41"/>
    <mergeCell ref="N461:R461"/>
    <mergeCell ref="D181:E181"/>
    <mergeCell ref="N404:T404"/>
    <mergeCell ref="D273:E273"/>
    <mergeCell ref="N123:R123"/>
    <mergeCell ref="A380:M381"/>
    <mergeCell ref="N341:T341"/>
    <mergeCell ref="N408:R408"/>
    <mergeCell ref="N187:R187"/>
    <mergeCell ref="N485:R485"/>
    <mergeCell ref="N279:R279"/>
    <mergeCell ref="A509:M510"/>
    <mergeCell ref="D418:E418"/>
    <mergeCell ref="D89:E89"/>
    <mergeCell ref="D393:E393"/>
    <mergeCell ref="N254:R254"/>
    <mergeCell ref="N343:R343"/>
    <mergeCell ref="D153:E153"/>
    <mergeCell ref="A212:M213"/>
    <mergeCell ref="N109:R109"/>
    <mergeCell ref="H1:O1"/>
    <mergeCell ref="N34:T34"/>
    <mergeCell ref="D199:E199"/>
    <mergeCell ref="A305:X305"/>
    <mergeCell ref="A330:X330"/>
    <mergeCell ref="D186:E186"/>
    <mergeCell ref="N345:R345"/>
    <mergeCell ref="O9:P9"/>
    <mergeCell ref="A366:X366"/>
    <mergeCell ref="N22:R22"/>
    <mergeCell ref="N193:R193"/>
    <mergeCell ref="D413:E413"/>
    <mergeCell ref="D65:E65"/>
    <mergeCell ref="D435:E435"/>
    <mergeCell ref="D484:E484"/>
    <mergeCell ref="N401:R401"/>
    <mergeCell ref="D194:E194"/>
    <mergeCell ref="Z17:Z18"/>
    <mergeCell ref="N167:R167"/>
    <mergeCell ref="G527:G528"/>
    <mergeCell ref="A140:X140"/>
    <mergeCell ref="N111:R111"/>
    <mergeCell ref="D367:E367"/>
    <mergeCell ref="A303:M304"/>
    <mergeCell ref="D439:E439"/>
    <mergeCell ref="N162:R162"/>
    <mergeCell ref="N211:R211"/>
    <mergeCell ref="D83:E83"/>
    <mergeCell ref="D143:E143"/>
    <mergeCell ref="N398:R398"/>
    <mergeCell ref="D512:E512"/>
    <mergeCell ref="N176:T176"/>
    <mergeCell ref="N347:T347"/>
    <mergeCell ref="D368:E368"/>
    <mergeCell ref="D506:E506"/>
    <mergeCell ref="N335:R335"/>
    <mergeCell ref="A300:X300"/>
    <mergeCell ref="D207:E207"/>
    <mergeCell ref="A94:X94"/>
    <mergeCell ref="N114:R114"/>
    <mergeCell ref="N206:R206"/>
    <mergeCell ref="D222:E222"/>
    <mergeCell ref="N128:T128"/>
    <mergeCell ref="G17:G18"/>
    <mergeCell ref="A87:X87"/>
    <mergeCell ref="N426:T426"/>
    <mergeCell ref="D527:D528"/>
    <mergeCell ref="A218:X218"/>
    <mergeCell ref="N364:T364"/>
    <mergeCell ref="N493:R493"/>
    <mergeCell ref="F527:F528"/>
    <mergeCell ref="H10:L10"/>
    <mergeCell ref="A517:M518"/>
    <mergeCell ref="M527:M528"/>
    <mergeCell ref="D80:E80"/>
    <mergeCell ref="N66:R66"/>
    <mergeCell ref="N188:R188"/>
    <mergeCell ref="A282:X282"/>
    <mergeCell ref="N520:T520"/>
    <mergeCell ref="A105:X105"/>
    <mergeCell ref="D459:E459"/>
    <mergeCell ref="N68:R68"/>
    <mergeCell ref="N295:R295"/>
    <mergeCell ref="N432:R432"/>
    <mergeCell ref="N117:R117"/>
    <mergeCell ref="D434:E434"/>
    <mergeCell ref="N482:T482"/>
    <mergeCell ref="D154:E154"/>
    <mergeCell ref="D225:E225"/>
    <mergeCell ref="A405:X405"/>
    <mergeCell ref="N440:T440"/>
    <mergeCell ref="D461:E461"/>
    <mergeCell ref="A85:M86"/>
    <mergeCell ref="D200:E200"/>
    <mergeCell ref="A327:M328"/>
    <mergeCell ref="N290:R290"/>
    <mergeCell ref="N246:T246"/>
    <mergeCell ref="D292:E292"/>
    <mergeCell ref="A371:X371"/>
    <mergeCell ref="N417:R417"/>
    <mergeCell ref="A165:X165"/>
    <mergeCell ref="A9:C9"/>
    <mergeCell ref="N298:T298"/>
    <mergeCell ref="D373:E373"/>
    <mergeCell ref="D58:E58"/>
    <mergeCell ref="A382:X382"/>
    <mergeCell ref="D500:E500"/>
    <mergeCell ref="N444:T444"/>
    <mergeCell ref="D294:E294"/>
    <mergeCell ref="O12:P12"/>
    <mergeCell ref="A414:M415"/>
    <mergeCell ref="A229:X229"/>
    <mergeCell ref="N52:T52"/>
    <mergeCell ref="A446:X446"/>
    <mergeCell ref="D231:E231"/>
    <mergeCell ref="D408:E408"/>
    <mergeCell ref="N208:R208"/>
    <mergeCell ref="N379:R379"/>
    <mergeCell ref="A403:M404"/>
    <mergeCell ref="N183:R183"/>
    <mergeCell ref="D6:L6"/>
    <mergeCell ref="N103:T103"/>
    <mergeCell ref="N352:T352"/>
    <mergeCell ref="O13:P13"/>
    <mergeCell ref="N419:R419"/>
    <mergeCell ref="N201:R201"/>
    <mergeCell ref="N406:R406"/>
    <mergeCell ref="O527:O528"/>
    <mergeCell ref="N237:R237"/>
    <mergeCell ref="A467:M468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N51:R51"/>
    <mergeCell ref="N226:T226"/>
    <mergeCell ref="N122:R122"/>
    <mergeCell ref="N239:R239"/>
    <mergeCell ref="D385:E385"/>
    <mergeCell ref="N497:T497"/>
    <mergeCell ref="A120:X120"/>
    <mergeCell ref="N217:T217"/>
    <mergeCell ref="N512:R512"/>
    <mergeCell ref="D151:E151"/>
    <mergeCell ref="A331:X331"/>
    <mergeCell ref="D449:E449"/>
    <mergeCell ref="N415:T415"/>
    <mergeCell ref="N107:R107"/>
    <mergeCell ref="N278:R278"/>
    <mergeCell ref="N129:T129"/>
    <mergeCell ref="D150:E150"/>
    <mergeCell ref="A37:M38"/>
    <mergeCell ref="A159:X159"/>
    <mergeCell ref="A219:X219"/>
    <mergeCell ref="D215:E215"/>
    <mergeCell ref="N365:T365"/>
    <mergeCell ref="D386:E386"/>
    <mergeCell ref="D513:E513"/>
    <mergeCell ref="N286:T286"/>
    <mergeCell ref="M17:M18"/>
    <mergeCell ref="N67:R67"/>
    <mergeCell ref="N132:R132"/>
    <mergeCell ref="N430:R430"/>
    <mergeCell ref="N230:R230"/>
    <mergeCell ref="O8:P8"/>
    <mergeCell ref="N69:R69"/>
    <mergeCell ref="A274:M275"/>
    <mergeCell ref="N367:R367"/>
    <mergeCell ref="N354:R354"/>
    <mergeCell ref="N523:T523"/>
    <mergeCell ref="N425:R425"/>
    <mergeCell ref="D462:E462"/>
    <mergeCell ref="N133:R133"/>
    <mergeCell ref="L527:L528"/>
    <mergeCell ref="N198:R198"/>
    <mergeCell ref="N225:R225"/>
    <mergeCell ref="D241:E241"/>
    <mergeCell ref="N296:R296"/>
    <mergeCell ref="N418:R418"/>
    <mergeCell ref="N318:T318"/>
    <mergeCell ref="D508:E508"/>
    <mergeCell ref="D333:E333"/>
    <mergeCell ref="D10:E10"/>
    <mergeCell ref="N135:R135"/>
    <mergeCell ref="F10:G10"/>
    <mergeCell ref="N433:R433"/>
    <mergeCell ref="N110:R110"/>
    <mergeCell ref="D243:E243"/>
    <mergeCell ref="D99:E99"/>
    <mergeCell ref="A423:X423"/>
    <mergeCell ref="N376:T376"/>
    <mergeCell ref="D397:E397"/>
    <mergeCell ref="N314:T314"/>
    <mergeCell ref="A12:L12"/>
    <mergeCell ref="A214:X214"/>
    <mergeCell ref="N291:R291"/>
    <mergeCell ref="D101:E101"/>
    <mergeCell ref="N209:R209"/>
    <mergeCell ref="N403:T403"/>
    <mergeCell ref="A474:X474"/>
    <mergeCell ref="D76:E76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D457:E457"/>
    <mergeCell ref="N293:R293"/>
    <mergeCell ref="A249:M250"/>
    <mergeCell ref="A357:X357"/>
    <mergeCell ref="A420:M421"/>
    <mergeCell ref="D475:E475"/>
    <mergeCell ref="D152:E152"/>
    <mergeCell ref="D223:E223"/>
    <mergeCell ref="D279:E279"/>
    <mergeCell ref="N33:T33"/>
    <mergeCell ref="D394:E394"/>
    <mergeCell ref="D450:E450"/>
    <mergeCell ref="N527:N528"/>
    <mergeCell ref="D29:E29"/>
    <mergeCell ref="N344:R344"/>
    <mergeCell ref="D265:E265"/>
    <mergeCell ref="N437:T437"/>
    <mergeCell ref="D452:E452"/>
    <mergeCell ref="D252:E252"/>
    <mergeCell ref="N137:T137"/>
    <mergeCell ref="N308:T308"/>
    <mergeCell ref="N375:R375"/>
    <mergeCell ref="N516:R516"/>
    <mergeCell ref="A177:X177"/>
    <mergeCell ref="N464:R464"/>
    <mergeCell ref="N141:R141"/>
    <mergeCell ref="N439:R439"/>
    <mergeCell ref="A340:M341"/>
    <mergeCell ref="N233:R233"/>
    <mergeCell ref="N72:R72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D478:E478"/>
    <mergeCell ref="V527:V528"/>
    <mergeCell ref="N312:R312"/>
    <mergeCell ref="D244:E244"/>
    <mergeCell ref="N470:R470"/>
    <mergeCell ref="N321:T321"/>
    <mergeCell ref="D171:E171"/>
    <mergeCell ref="A324:X324"/>
    <mergeCell ref="D336:E336"/>
    <mergeCell ref="D407:E407"/>
    <mergeCell ref="A416:X416"/>
    <mergeCell ref="A13:L13"/>
    <mergeCell ref="A19:X19"/>
    <mergeCell ref="D102:E102"/>
    <mergeCell ref="N88:R88"/>
    <mergeCell ref="N259:R259"/>
    <mergeCell ref="A353:X353"/>
    <mergeCell ref="A280:M281"/>
    <mergeCell ref="A15:L15"/>
    <mergeCell ref="A369:M370"/>
    <mergeCell ref="N23:T23"/>
    <mergeCell ref="A48:X48"/>
    <mergeCell ref="A319:X319"/>
    <mergeCell ref="A490:X490"/>
    <mergeCell ref="N90:R90"/>
    <mergeCell ref="N261:R261"/>
    <mergeCell ref="N381:T381"/>
    <mergeCell ref="D133:E133"/>
    <mergeCell ref="N427:T427"/>
    <mergeCell ref="J9:L9"/>
    <mergeCell ref="R5:S5"/>
    <mergeCell ref="N27:R27"/>
    <mergeCell ref="N83:R83"/>
    <mergeCell ref="N154:R154"/>
    <mergeCell ref="N519:T519"/>
    <mergeCell ref="D271:E271"/>
    <mergeCell ref="N390:R390"/>
    <mergeCell ref="D191:E191"/>
    <mergeCell ref="D458:E458"/>
    <mergeCell ref="D262:E262"/>
    <mergeCell ref="D433:E433"/>
    <mergeCell ref="A442:X442"/>
    <mergeCell ref="A128:M129"/>
    <mergeCell ref="N91:R91"/>
    <mergeCell ref="D237:E237"/>
    <mergeCell ref="A426:M427"/>
    <mergeCell ref="A364:M365"/>
    <mergeCell ref="A486:M487"/>
    <mergeCell ref="N156:R156"/>
    <mergeCell ref="N454:R454"/>
    <mergeCell ref="D291:E291"/>
    <mergeCell ref="N468:T468"/>
    <mergeCell ref="D239:E239"/>
    <mergeCell ref="D95:E95"/>
    <mergeCell ref="S17:T17"/>
    <mergeCell ref="D266:E266"/>
    <mergeCell ref="N385:R385"/>
    <mergeCell ref="A346:M347"/>
    <mergeCell ref="Y17:Y18"/>
    <mergeCell ref="A139:X139"/>
    <mergeCell ref="D57:E57"/>
    <mergeCell ref="A8:C8"/>
    <mergeCell ref="N163:T163"/>
    <mergeCell ref="D293:E293"/>
    <mergeCell ref="A247:X247"/>
    <mergeCell ref="D32:E32"/>
    <mergeCell ref="N151:R151"/>
    <mergeCell ref="A483:X483"/>
    <mergeCell ref="D97:E97"/>
    <mergeCell ref="N180:R180"/>
    <mergeCell ref="D395:E395"/>
    <mergeCell ref="A10:C10"/>
    <mergeCell ref="N272:R272"/>
    <mergeCell ref="A440:M441"/>
    <mergeCell ref="A43:X43"/>
    <mergeCell ref="N182:R182"/>
    <mergeCell ref="D184:E184"/>
    <mergeCell ref="N480:R480"/>
    <mergeCell ref="A63:X63"/>
    <mergeCell ref="N84:R84"/>
    <mergeCell ref="N169:T169"/>
    <mergeCell ref="D121:E121"/>
    <mergeCell ref="N320:R320"/>
    <mergeCell ref="A130:X130"/>
    <mergeCell ref="D192:E192"/>
    <mergeCell ref="P1:R1"/>
    <mergeCell ref="N40:R40"/>
    <mergeCell ref="N338:R338"/>
    <mergeCell ref="D17:E18"/>
    <mergeCell ref="D173:E173"/>
    <mergeCell ref="D344:E344"/>
    <mergeCell ref="D471:E471"/>
    <mergeCell ref="D515:E515"/>
    <mergeCell ref="V17:V18"/>
    <mergeCell ref="A138:X138"/>
    <mergeCell ref="X17:X18"/>
    <mergeCell ref="D123:E123"/>
    <mergeCell ref="D453:E453"/>
    <mergeCell ref="A325:X325"/>
    <mergeCell ref="D110:E110"/>
    <mergeCell ref="D44:E44"/>
    <mergeCell ref="N387:T387"/>
    <mergeCell ref="C527:C52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0JEx6spOPvE17KpcrXlSw==" formatRows="1" sort="0" spinCount="100000" hashValue="Wx/5boXokYnMmNVp4L4MQcY+9GvPA+9sob3J3E9MS4dgS4s3TzNBN1lxxvl13rPBAhI28pXz6eUGE+WCtBDWA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2024-03-07T05:39:44Z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