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7,03,24 Симф КИ\"/>
    </mc:Choice>
  </mc:AlternateContent>
  <xr:revisionPtr revIDLastSave="0" documentId="13_ncr:1_{AC961368-C209-4818-B424-9E41AF2BA4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V486" i="1"/>
  <c r="W485" i="1"/>
  <c r="X485" i="1" s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X475" i="1"/>
  <c r="W475" i="1"/>
  <c r="N475" i="1"/>
  <c r="V473" i="1"/>
  <c r="W472" i="1"/>
  <c r="V472" i="1"/>
  <c r="X471" i="1"/>
  <c r="W471" i="1"/>
  <c r="N471" i="1"/>
  <c r="W470" i="1"/>
  <c r="N470" i="1"/>
  <c r="V468" i="1"/>
  <c r="V467" i="1"/>
  <c r="W466" i="1"/>
  <c r="X466" i="1" s="1"/>
  <c r="W465" i="1"/>
  <c r="X465" i="1" s="1"/>
  <c r="N465" i="1"/>
  <c r="X464" i="1"/>
  <c r="W464" i="1"/>
  <c r="N464" i="1"/>
  <c r="W463" i="1"/>
  <c r="X463" i="1" s="1"/>
  <c r="W462" i="1"/>
  <c r="X462" i="1" s="1"/>
  <c r="N462" i="1"/>
  <c r="X461" i="1"/>
  <c r="W461" i="1"/>
  <c r="X460" i="1"/>
  <c r="W460" i="1"/>
  <c r="N460" i="1"/>
  <c r="W459" i="1"/>
  <c r="X459" i="1" s="1"/>
  <c r="W458" i="1"/>
  <c r="X458" i="1" s="1"/>
  <c r="N458" i="1"/>
  <c r="X457" i="1"/>
  <c r="W457" i="1"/>
  <c r="X456" i="1"/>
  <c r="W456" i="1"/>
  <c r="X455" i="1"/>
  <c r="W455" i="1"/>
  <c r="N455" i="1"/>
  <c r="W454" i="1"/>
  <c r="X454" i="1" s="1"/>
  <c r="W453" i="1"/>
  <c r="X453" i="1" s="1"/>
  <c r="W452" i="1"/>
  <c r="X452" i="1" s="1"/>
  <c r="W451" i="1"/>
  <c r="X451" i="1" s="1"/>
  <c r="N451" i="1"/>
  <c r="X450" i="1"/>
  <c r="W450" i="1"/>
  <c r="X449" i="1"/>
  <c r="X467" i="1" s="1"/>
  <c r="W449" i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S529" i="1" s="1"/>
  <c r="N385" i="1"/>
  <c r="V381" i="1"/>
  <c r="V380" i="1"/>
  <c r="W379" i="1"/>
  <c r="W381" i="1" s="1"/>
  <c r="N379" i="1"/>
  <c r="V377" i="1"/>
  <c r="V376" i="1"/>
  <c r="X375" i="1"/>
  <c r="W375" i="1"/>
  <c r="N375" i="1"/>
  <c r="W374" i="1"/>
  <c r="X374" i="1" s="1"/>
  <c r="N374" i="1"/>
  <c r="W373" i="1"/>
  <c r="X373" i="1" s="1"/>
  <c r="N373" i="1"/>
  <c r="W372" i="1"/>
  <c r="W377" i="1" s="1"/>
  <c r="N372" i="1"/>
  <c r="V370" i="1"/>
  <c r="V369" i="1"/>
  <c r="W368" i="1"/>
  <c r="X368" i="1" s="1"/>
  <c r="N368" i="1"/>
  <c r="W367" i="1"/>
  <c r="X367" i="1" s="1"/>
  <c r="X369" i="1" s="1"/>
  <c r="N367" i="1"/>
  <c r="V365" i="1"/>
  <c r="V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V356" i="1"/>
  <c r="V355" i="1"/>
  <c r="W354" i="1"/>
  <c r="W356" i="1" s="1"/>
  <c r="N354" i="1"/>
  <c r="V352" i="1"/>
  <c r="V351" i="1"/>
  <c r="W350" i="1"/>
  <c r="X350" i="1" s="1"/>
  <c r="N350" i="1"/>
  <c r="W349" i="1"/>
  <c r="W352" i="1" s="1"/>
  <c r="V347" i="1"/>
  <c r="V346" i="1"/>
  <c r="W345" i="1"/>
  <c r="X345" i="1" s="1"/>
  <c r="N345" i="1"/>
  <c r="W344" i="1"/>
  <c r="X344" i="1" s="1"/>
  <c r="N344" i="1"/>
  <c r="W343" i="1"/>
  <c r="W347" i="1" s="1"/>
  <c r="N343" i="1"/>
  <c r="V341" i="1"/>
  <c r="V340" i="1"/>
  <c r="X339" i="1"/>
  <c r="W339" i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Q529" i="1" s="1"/>
  <c r="N332" i="1"/>
  <c r="V328" i="1"/>
  <c r="V327" i="1"/>
  <c r="W326" i="1"/>
  <c r="P529" i="1" s="1"/>
  <c r="N326" i="1"/>
  <c r="V322" i="1"/>
  <c r="V321" i="1"/>
  <c r="W320" i="1"/>
  <c r="W321" i="1" s="1"/>
  <c r="N320" i="1"/>
  <c r="V318" i="1"/>
  <c r="V317" i="1"/>
  <c r="W316" i="1"/>
  <c r="W317" i="1" s="1"/>
  <c r="N316" i="1"/>
  <c r="V314" i="1"/>
  <c r="V313" i="1"/>
  <c r="W312" i="1"/>
  <c r="X312" i="1" s="1"/>
  <c r="N312" i="1"/>
  <c r="X311" i="1"/>
  <c r="X313" i="1" s="1"/>
  <c r="W311" i="1"/>
  <c r="N311" i="1"/>
  <c r="V309" i="1"/>
  <c r="W308" i="1"/>
  <c r="V308" i="1"/>
  <c r="X307" i="1"/>
  <c r="X308" i="1" s="1"/>
  <c r="W307" i="1"/>
  <c r="W309" i="1" s="1"/>
  <c r="N307" i="1"/>
  <c r="V304" i="1"/>
  <c r="V303" i="1"/>
  <c r="W302" i="1"/>
  <c r="X302" i="1" s="1"/>
  <c r="N302" i="1"/>
  <c r="W301" i="1"/>
  <c r="W304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W283" i="1"/>
  <c r="W287" i="1" s="1"/>
  <c r="N283" i="1"/>
  <c r="V281" i="1"/>
  <c r="V280" i="1"/>
  <c r="X279" i="1"/>
  <c r="W279" i="1"/>
  <c r="N279" i="1"/>
  <c r="W278" i="1"/>
  <c r="X278" i="1" s="1"/>
  <c r="W277" i="1"/>
  <c r="W281" i="1" s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X255" i="1"/>
  <c r="W255" i="1"/>
  <c r="N255" i="1"/>
  <c r="W254" i="1"/>
  <c r="X254" i="1" s="1"/>
  <c r="N254" i="1"/>
  <c r="W253" i="1"/>
  <c r="X253" i="1" s="1"/>
  <c r="N253" i="1"/>
  <c r="W252" i="1"/>
  <c r="W257" i="1" s="1"/>
  <c r="N252" i="1"/>
  <c r="V250" i="1"/>
  <c r="V249" i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W213" i="1" s="1"/>
  <c r="V203" i="1"/>
  <c r="V202" i="1"/>
  <c r="W201" i="1"/>
  <c r="X201" i="1" s="1"/>
  <c r="N201" i="1"/>
  <c r="X200" i="1"/>
  <c r="W200" i="1"/>
  <c r="N200" i="1"/>
  <c r="W199" i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X107" i="1"/>
  <c r="W107" i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136" i="1" l="1"/>
  <c r="W202" i="1"/>
  <c r="W269" i="1"/>
  <c r="V522" i="1"/>
  <c r="X403" i="1"/>
  <c r="X481" i="1"/>
  <c r="X103" i="1"/>
  <c r="X274" i="1"/>
  <c r="X410" i="1"/>
  <c r="V523" i="1"/>
  <c r="X36" i="1"/>
  <c r="X37" i="1" s="1"/>
  <c r="W37" i="1"/>
  <c r="X40" i="1"/>
  <c r="X41" i="1" s="1"/>
  <c r="W41" i="1"/>
  <c r="X44" i="1"/>
  <c r="X45" i="1" s="1"/>
  <c r="W45" i="1"/>
  <c r="W53" i="1"/>
  <c r="D529" i="1"/>
  <c r="E529" i="1"/>
  <c r="X166" i="1"/>
  <c r="X168" i="1" s="1"/>
  <c r="W196" i="1"/>
  <c r="X198" i="1"/>
  <c r="M529" i="1"/>
  <c r="X259" i="1"/>
  <c r="X268" i="1" s="1"/>
  <c r="W275" i="1"/>
  <c r="X283" i="1"/>
  <c r="X286" i="1" s="1"/>
  <c r="W313" i="1"/>
  <c r="X343" i="1"/>
  <c r="X346" i="1" s="1"/>
  <c r="X354" i="1"/>
  <c r="X355" i="1" s="1"/>
  <c r="W355" i="1"/>
  <c r="W369" i="1"/>
  <c r="X379" i="1"/>
  <c r="X380" i="1" s="1"/>
  <c r="W380" i="1"/>
  <c r="W387" i="1"/>
  <c r="W437" i="1"/>
  <c r="F9" i="1"/>
  <c r="J9" i="1"/>
  <c r="F10" i="1"/>
  <c r="X22" i="1"/>
  <c r="X23" i="1" s="1"/>
  <c r="V519" i="1"/>
  <c r="X26" i="1"/>
  <c r="X33" i="1" s="1"/>
  <c r="W34" i="1"/>
  <c r="C529" i="1"/>
  <c r="X51" i="1"/>
  <c r="X52" i="1" s="1"/>
  <c r="W52" i="1"/>
  <c r="X56" i="1"/>
  <c r="X60" i="1" s="1"/>
  <c r="W60" i="1"/>
  <c r="X64" i="1"/>
  <c r="X85" i="1" s="1"/>
  <c r="W85" i="1"/>
  <c r="W103" i="1"/>
  <c r="W104" i="1"/>
  <c r="W118" i="1"/>
  <c r="X106" i="1"/>
  <c r="X118" i="1" s="1"/>
  <c r="W136" i="1"/>
  <c r="W137" i="1"/>
  <c r="G529" i="1"/>
  <c r="W144" i="1"/>
  <c r="X141" i="1"/>
  <c r="X144" i="1" s="1"/>
  <c r="W169" i="1"/>
  <c r="W176" i="1"/>
  <c r="X171" i="1"/>
  <c r="X175" i="1" s="1"/>
  <c r="W175" i="1"/>
  <c r="X195" i="1"/>
  <c r="W195" i="1"/>
  <c r="X199" i="1"/>
  <c r="X202" i="1" s="1"/>
  <c r="W203" i="1"/>
  <c r="H9" i="1"/>
  <c r="W521" i="1"/>
  <c r="W520" i="1"/>
  <c r="B529" i="1"/>
  <c r="W24" i="1"/>
  <c r="W61" i="1"/>
  <c r="W86" i="1"/>
  <c r="W93" i="1"/>
  <c r="X88" i="1"/>
  <c r="X92" i="1" s="1"/>
  <c r="W92" i="1"/>
  <c r="W119" i="1"/>
  <c r="W129" i="1"/>
  <c r="X121" i="1"/>
  <c r="X128" i="1" s="1"/>
  <c r="W128" i="1"/>
  <c r="W145" i="1"/>
  <c r="H529" i="1"/>
  <c r="W157" i="1"/>
  <c r="X148" i="1"/>
  <c r="X157" i="1" s="1"/>
  <c r="W158" i="1"/>
  <c r="I529" i="1"/>
  <c r="W164" i="1"/>
  <c r="X161" i="1"/>
  <c r="X163" i="1" s="1"/>
  <c r="X298" i="1"/>
  <c r="X364" i="1"/>
  <c r="W227" i="1"/>
  <c r="W246" i="1"/>
  <c r="W250" i="1"/>
  <c r="W256" i="1"/>
  <c r="W268" i="1"/>
  <c r="W274" i="1"/>
  <c r="W280" i="1"/>
  <c r="W286" i="1"/>
  <c r="W299" i="1"/>
  <c r="W303" i="1"/>
  <c r="W314" i="1"/>
  <c r="W318" i="1"/>
  <c r="W322" i="1"/>
  <c r="W328" i="1"/>
  <c r="W340" i="1"/>
  <c r="W346" i="1"/>
  <c r="W351" i="1"/>
  <c r="W364" i="1"/>
  <c r="W370" i="1"/>
  <c r="W376" i="1"/>
  <c r="W403" i="1"/>
  <c r="W421" i="1"/>
  <c r="T529" i="1"/>
  <c r="W427" i="1"/>
  <c r="X424" i="1"/>
  <c r="X426" i="1" s="1"/>
  <c r="W436" i="1"/>
  <c r="W482" i="1"/>
  <c r="W487" i="1"/>
  <c r="X484" i="1"/>
  <c r="X486" i="1" s="1"/>
  <c r="W510" i="1"/>
  <c r="W517" i="1"/>
  <c r="X512" i="1"/>
  <c r="X517" i="1" s="1"/>
  <c r="W518" i="1"/>
  <c r="F529" i="1"/>
  <c r="J529" i="1"/>
  <c r="O529" i="1"/>
  <c r="X220" i="1"/>
  <c r="X226" i="1" s="1"/>
  <c r="W226" i="1"/>
  <c r="X230" i="1"/>
  <c r="X245" i="1" s="1"/>
  <c r="W245" i="1"/>
  <c r="X248" i="1"/>
  <c r="X249" i="1" s="1"/>
  <c r="X252" i="1"/>
  <c r="X256" i="1" s="1"/>
  <c r="X277" i="1"/>
  <c r="X280" i="1" s="1"/>
  <c r="N529" i="1"/>
  <c r="W298" i="1"/>
  <c r="X301" i="1"/>
  <c r="X303" i="1" s="1"/>
  <c r="X316" i="1"/>
  <c r="X317" i="1" s="1"/>
  <c r="X320" i="1"/>
  <c r="X321" i="1" s="1"/>
  <c r="X326" i="1"/>
  <c r="X327" i="1" s="1"/>
  <c r="W327" i="1"/>
  <c r="X332" i="1"/>
  <c r="X340" i="1" s="1"/>
  <c r="W341" i="1"/>
  <c r="X349" i="1"/>
  <c r="X351" i="1" s="1"/>
  <c r="R529" i="1"/>
  <c r="W365" i="1"/>
  <c r="X372" i="1"/>
  <c r="X376" i="1" s="1"/>
  <c r="W388" i="1"/>
  <c r="X385" i="1"/>
  <c r="X387" i="1" s="1"/>
  <c r="W404" i="1"/>
  <c r="W410" i="1"/>
  <c r="W411" i="1"/>
  <c r="W414" i="1"/>
  <c r="X413" i="1"/>
  <c r="X414" i="1" s="1"/>
  <c r="W415" i="1"/>
  <c r="W420" i="1"/>
  <c r="X417" i="1"/>
  <c r="X420" i="1" s="1"/>
  <c r="W426" i="1"/>
  <c r="X436" i="1"/>
  <c r="W467" i="1"/>
  <c r="W468" i="1"/>
  <c r="W473" i="1"/>
  <c r="X470" i="1"/>
  <c r="X472" i="1" s="1"/>
  <c r="W481" i="1"/>
  <c r="W486" i="1"/>
  <c r="V529" i="1"/>
  <c r="W496" i="1"/>
  <c r="X491" i="1"/>
  <c r="X496" i="1" s="1"/>
  <c r="W497" i="1"/>
  <c r="W509" i="1"/>
  <c r="X505" i="1"/>
  <c r="X509" i="1" s="1"/>
  <c r="U529" i="1"/>
  <c r="W523" i="1" l="1"/>
  <c r="W519" i="1"/>
  <c r="W522" i="1"/>
  <c r="X524" i="1"/>
</calcChain>
</file>

<file path=xl/sharedStrings.xml><?xml version="1.0" encoding="utf-8"?>
<sst xmlns="http://schemas.openxmlformats.org/spreadsheetml/2006/main" count="2227" uniqueCount="733">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</sst>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F500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70" t="s">
        <v>0</v>
      </c>
      <c r="E1" s="471"/>
      <c r="F1" s="471"/>
      <c r="G1" s="12" t="s">
        <v>1</v>
      </c>
      <c r="H1" s="470" t="s">
        <v>2</v>
      </c>
      <c r="I1" s="471"/>
      <c r="J1" s="471"/>
      <c r="K1" s="471"/>
      <c r="L1" s="471"/>
      <c r="M1" s="471"/>
      <c r="N1" s="471"/>
      <c r="O1" s="471"/>
      <c r="P1" s="727" t="s">
        <v>3</v>
      </c>
      <c r="Q1" s="471"/>
      <c r="R1" s="47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6"/>
      <c r="P2" s="366"/>
      <c r="Q2" s="366"/>
      <c r="R2" s="366"/>
      <c r="S2" s="366"/>
      <c r="T2" s="366"/>
      <c r="U2" s="366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6"/>
      <c r="O3" s="366"/>
      <c r="P3" s="366"/>
      <c r="Q3" s="366"/>
      <c r="R3" s="366"/>
      <c r="S3" s="366"/>
      <c r="T3" s="366"/>
      <c r="U3" s="366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00" t="s">
        <v>8</v>
      </c>
      <c r="B5" s="438"/>
      <c r="C5" s="439"/>
      <c r="D5" s="390"/>
      <c r="E5" s="392"/>
      <c r="F5" s="681" t="s">
        <v>9</v>
      </c>
      <c r="G5" s="439"/>
      <c r="H5" s="390"/>
      <c r="I5" s="391"/>
      <c r="J5" s="391"/>
      <c r="K5" s="391"/>
      <c r="L5" s="392"/>
      <c r="N5" s="24" t="s">
        <v>10</v>
      </c>
      <c r="O5" s="618">
        <v>45354</v>
      </c>
      <c r="P5" s="455"/>
      <c r="R5" s="709" t="s">
        <v>11</v>
      </c>
      <c r="S5" s="416"/>
      <c r="T5" s="548" t="s">
        <v>12</v>
      </c>
      <c r="U5" s="455"/>
      <c r="Z5" s="51"/>
      <c r="AA5" s="51"/>
      <c r="AB5" s="51"/>
    </row>
    <row r="6" spans="1:29" s="350" customFormat="1" ht="24" customHeight="1" x14ac:dyDescent="0.2">
      <c r="A6" s="500" t="s">
        <v>13</v>
      </c>
      <c r="B6" s="438"/>
      <c r="C6" s="439"/>
      <c r="D6" s="645" t="s">
        <v>14</v>
      </c>
      <c r="E6" s="646"/>
      <c r="F6" s="646"/>
      <c r="G6" s="646"/>
      <c r="H6" s="646"/>
      <c r="I6" s="646"/>
      <c r="J6" s="646"/>
      <c r="K6" s="646"/>
      <c r="L6" s="455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415" t="s">
        <v>16</v>
      </c>
      <c r="S6" s="416"/>
      <c r="T6" s="554" t="s">
        <v>17</v>
      </c>
      <c r="U6" s="403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6"/>
      <c r="S7" s="416"/>
      <c r="T7" s="555"/>
      <c r="U7" s="556"/>
      <c r="Z7" s="51"/>
      <c r="AA7" s="51"/>
      <c r="AB7" s="51"/>
    </row>
    <row r="8" spans="1:29" s="350" customFormat="1" ht="25.5" customHeight="1" x14ac:dyDescent="0.2">
      <c r="A8" s="719" t="s">
        <v>18</v>
      </c>
      <c r="B8" s="363"/>
      <c r="C8" s="364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4">
        <v>0.33333333333333331</v>
      </c>
      <c r="P8" s="455"/>
      <c r="R8" s="366"/>
      <c r="S8" s="416"/>
      <c r="T8" s="555"/>
      <c r="U8" s="556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520"/>
      <c r="E9" s="37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618"/>
      <c r="P9" s="455"/>
      <c r="R9" s="366"/>
      <c r="S9" s="416"/>
      <c r="T9" s="557"/>
      <c r="U9" s="558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520"/>
      <c r="E10" s="37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632" t="str">
        <f>IFERROR(VLOOKUP($D$10,Proxy,2,FALSE),"")</f>
        <v/>
      </c>
      <c r="I10" s="366"/>
      <c r="J10" s="366"/>
      <c r="K10" s="366"/>
      <c r="L10" s="366"/>
      <c r="N10" s="26" t="s">
        <v>21</v>
      </c>
      <c r="O10" s="454"/>
      <c r="P10" s="455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7" t="s">
        <v>27</v>
      </c>
      <c r="U11" s="64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78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1"/>
      <c r="P12" s="579"/>
      <c r="Q12" s="23"/>
      <c r="S12" s="24"/>
      <c r="T12" s="471"/>
      <c r="U12" s="366"/>
      <c r="Z12" s="51"/>
      <c r="AA12" s="51"/>
      <c r="AB12" s="51"/>
    </row>
    <row r="13" spans="1:29" s="350" customFormat="1" ht="23.25" customHeight="1" x14ac:dyDescent="0.2">
      <c r="A13" s="678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78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6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32" t="s">
        <v>34</v>
      </c>
      <c r="O15" s="471"/>
      <c r="P15" s="471"/>
      <c r="Q15" s="471"/>
      <c r="R15" s="47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3"/>
      <c r="O16" s="533"/>
      <c r="P16" s="533"/>
      <c r="Q16" s="533"/>
      <c r="R16" s="53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35</v>
      </c>
      <c r="B17" s="395" t="s">
        <v>36</v>
      </c>
      <c r="C17" s="517" t="s">
        <v>37</v>
      </c>
      <c r="D17" s="395" t="s">
        <v>38</v>
      </c>
      <c r="E17" s="479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478"/>
      <c r="P17" s="478"/>
      <c r="Q17" s="478"/>
      <c r="R17" s="479"/>
      <c r="S17" s="717" t="s">
        <v>48</v>
      </c>
      <c r="T17" s="439"/>
      <c r="U17" s="395" t="s">
        <v>49</v>
      </c>
      <c r="V17" s="395" t="s">
        <v>50</v>
      </c>
      <c r="W17" s="407" t="s">
        <v>51</v>
      </c>
      <c r="X17" s="395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3"/>
      <c r="BA17" s="421" t="s">
        <v>56</v>
      </c>
    </row>
    <row r="18" spans="1:53" ht="14.25" customHeight="1" x14ac:dyDescent="0.2">
      <c r="A18" s="396"/>
      <c r="B18" s="396"/>
      <c r="C18" s="396"/>
      <c r="D18" s="480"/>
      <c r="E18" s="482"/>
      <c r="F18" s="396"/>
      <c r="G18" s="396"/>
      <c r="H18" s="396"/>
      <c r="I18" s="396"/>
      <c r="J18" s="396"/>
      <c r="K18" s="396"/>
      <c r="L18" s="396"/>
      <c r="M18" s="396"/>
      <c r="N18" s="480"/>
      <c r="O18" s="481"/>
      <c r="P18" s="481"/>
      <c r="Q18" s="481"/>
      <c r="R18" s="482"/>
      <c r="S18" s="349" t="s">
        <v>57</v>
      </c>
      <c r="T18" s="349" t="s">
        <v>58</v>
      </c>
      <c r="U18" s="396"/>
      <c r="V18" s="396"/>
      <c r="W18" s="408"/>
      <c r="X18" s="396"/>
      <c r="Y18" s="622"/>
      <c r="Z18" s="622"/>
      <c r="AA18" s="434"/>
      <c r="AB18" s="435"/>
      <c r="AC18" s="436"/>
      <c r="AD18" s="504"/>
      <c r="BA18" s="366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94" t="s">
        <v>59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48"/>
      <c r="Z20" s="348"/>
    </row>
    <row r="21" spans="1:53" ht="14.25" customHeight="1" x14ac:dyDescent="0.25">
      <c r="A21" s="365" t="s">
        <v>60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3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74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74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5" t="s">
        <v>68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3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74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74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5" t="s">
        <v>83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3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74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74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5" t="s">
        <v>88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3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74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74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5" t="s">
        <v>92</v>
      </c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3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74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74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56" t="s">
        <v>95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48"/>
      <c r="Z47" s="48"/>
    </row>
    <row r="48" spans="1:53" ht="16.5" customHeight="1" x14ac:dyDescent="0.25">
      <c r="A48" s="394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48"/>
      <c r="Z48" s="348"/>
    </row>
    <row r="49" spans="1:53" ht="14.25" customHeight="1" x14ac:dyDescent="0.25">
      <c r="A49" s="365" t="s">
        <v>97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60</v>
      </c>
      <c r="W50" s="353">
        <f>IFERROR(IF(V50="",0,CEILING((V50/$H50),1)*$H50),"")</f>
        <v>64.800000000000011</v>
      </c>
      <c r="X50" s="36">
        <f>IFERROR(IF(W50=0,"",ROUNDUP(W50/H50,0)*0.02175),"")</f>
        <v>0.1305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202.5</v>
      </c>
      <c r="W51" s="353">
        <f>IFERROR(IF(V51="",0,CEILING((V51/$H51),1)*$H51),"")</f>
        <v>202.5</v>
      </c>
      <c r="X51" s="36">
        <f>IFERROR(IF(W51=0,"",ROUNDUP(W51/H51,0)*0.00753),"")</f>
        <v>0.56474999999999997</v>
      </c>
      <c r="Y51" s="56"/>
      <c r="Z51" s="57"/>
      <c r="AD51" s="58"/>
      <c r="BA51" s="71" t="s">
        <v>1</v>
      </c>
    </row>
    <row r="52" spans="1:53" x14ac:dyDescent="0.2">
      <c r="A52" s="373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74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80.555555555555557</v>
      </c>
      <c r="W52" s="354">
        <f>IFERROR(W50/H50,"0")+IFERROR(W51/H51,"0")</f>
        <v>81</v>
      </c>
      <c r="X52" s="354">
        <f>IFERROR(IF(X50="",0,X50),"0")+IFERROR(IF(X51="",0,X51),"0")</f>
        <v>0.69524999999999992</v>
      </c>
      <c r="Y52" s="355"/>
      <c r="Z52" s="355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74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262.5</v>
      </c>
      <c r="W53" s="354">
        <f>IFERROR(SUM(W50:W51),"0")</f>
        <v>267.3</v>
      </c>
      <c r="X53" s="37"/>
      <c r="Y53" s="355"/>
      <c r="Z53" s="355"/>
    </row>
    <row r="54" spans="1:53" ht="16.5" customHeight="1" x14ac:dyDescent="0.25">
      <c r="A54" s="394" t="s">
        <v>104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48"/>
      <c r="Z54" s="348"/>
    </row>
    <row r="55" spans="1:53" ht="14.25" customHeight="1" x14ac:dyDescent="0.25">
      <c r="A55" s="365" t="s">
        <v>105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150</v>
      </c>
      <c r="W56" s="353">
        <f>IFERROR(IF(V56="",0,CEILING((V56/$H56),1)*$H56),"")</f>
        <v>151.20000000000002</v>
      </c>
      <c r="X56" s="36">
        <f>IFERROR(IF(W56=0,"",ROUNDUP(W56/H56,0)*0.02175),"")</f>
        <v>0.30449999999999999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225</v>
      </c>
      <c r="W58" s="353">
        <f>IFERROR(IF(V58="",0,CEILING((V58/$H58),1)*$H58),"")</f>
        <v>225</v>
      </c>
      <c r="X58" s="36">
        <f>IFERROR(IF(W58=0,"",ROUNDUP(W58/H58,0)*0.00937),"")</f>
        <v>0.46849999999999997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74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63.888888888888886</v>
      </c>
      <c r="W60" s="354">
        <f>IFERROR(W56/H56,"0")+IFERROR(W57/H57,"0")+IFERROR(W58/H58,"0")+IFERROR(W59/H59,"0")</f>
        <v>64</v>
      </c>
      <c r="X60" s="354">
        <f>IFERROR(IF(X56="",0,X56),"0")+IFERROR(IF(X57="",0,X57),"0")+IFERROR(IF(X58="",0,X58),"0")+IFERROR(IF(X59="",0,X59),"0")</f>
        <v>0.77299999999999991</v>
      </c>
      <c r="Y60" s="355"/>
      <c r="Z60" s="355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74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375</v>
      </c>
      <c r="W61" s="354">
        <f>IFERROR(SUM(W56:W59),"0")</f>
        <v>376.20000000000005</v>
      </c>
      <c r="X61" s="37"/>
      <c r="Y61" s="355"/>
      <c r="Z61" s="355"/>
    </row>
    <row r="62" spans="1:53" ht="16.5" customHeight="1" x14ac:dyDescent="0.25">
      <c r="A62" s="394" t="s">
        <v>95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48"/>
      <c r="Z62" s="348"/>
    </row>
    <row r="63" spans="1:53" ht="14.25" customHeight="1" x14ac:dyDescent="0.25">
      <c r="A63" s="365" t="s">
        <v>105</v>
      </c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30</v>
      </c>
      <c r="W64" s="353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52">
        <v>200</v>
      </c>
      <c r="W66" s="353">
        <f t="shared" si="2"/>
        <v>201.6</v>
      </c>
      <c r="X66" s="36">
        <f t="shared" si="3"/>
        <v>0.39149999999999996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200</v>
      </c>
      <c r="W68" s="353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8">
        <v>4680115882133</v>
      </c>
      <c r="E69" s="359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60</v>
      </c>
      <c r="W69" s="353">
        <f t="shared" si="2"/>
        <v>67.199999999999989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8">
        <v>4680115882133</v>
      </c>
      <c r="E70" s="359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35</v>
      </c>
      <c r="W71" s="353">
        <f t="shared" si="2"/>
        <v>36</v>
      </c>
      <c r="X71" s="36">
        <f>IFERROR(IF(W71=0,"",ROUNDUP(W71/H71,0)*0.00753),"")</f>
        <v>9.0359999999999996E-2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52">
        <v>156</v>
      </c>
      <c r="W72" s="353">
        <f t="shared" si="2"/>
        <v>156</v>
      </c>
      <c r="X72" s="36">
        <f t="shared" ref="X72:X78" si="4">IFERROR(IF(W72=0,"",ROUNDUP(W72/H72,0)*0.00937),"")</f>
        <v>0.36542999999999998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315</v>
      </c>
      <c r="W78" s="353">
        <f t="shared" si="2"/>
        <v>315</v>
      </c>
      <c r="X78" s="36">
        <f t="shared" si="4"/>
        <v>0.65590000000000004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80</v>
      </c>
      <c r="W79" s="353">
        <f t="shared" si="2"/>
        <v>80</v>
      </c>
      <c r="X79" s="36">
        <f>IFERROR(IF(W79=0,"",ROUNDUP(W79/H79,0)*0.00753),"")</f>
        <v>0.18825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495</v>
      </c>
      <c r="W83" s="353">
        <f t="shared" si="2"/>
        <v>495</v>
      </c>
      <c r="X83" s="36">
        <f>IFERROR(IF(W83=0,"",ROUNDUP(W83/H83,0)*0.00937),"")</f>
        <v>1.0306999999999999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3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74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300.07804232804233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302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3.33114</v>
      </c>
      <c r="Y85" s="355"/>
      <c r="Z85" s="355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74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54">
        <f>IFERROR(SUM(V64:V84),"0")</f>
        <v>1571</v>
      </c>
      <c r="W86" s="354">
        <f>IFERROR(SUM(W64:W84),"0")</f>
        <v>1589.6</v>
      </c>
      <c r="X86" s="37"/>
      <c r="Y86" s="355"/>
      <c r="Z86" s="355"/>
    </row>
    <row r="87" spans="1:53" ht="14.25" customHeight="1" x14ac:dyDescent="0.25">
      <c r="A87" s="365" t="s">
        <v>97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47"/>
      <c r="Z87" s="347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7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3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74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74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customHeight="1" x14ac:dyDescent="0.25">
      <c r="A94" s="365" t="s">
        <v>60</v>
      </c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47"/>
      <c r="Z94" s="347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35</v>
      </c>
      <c r="W101" s="353">
        <f t="shared" si="5"/>
        <v>36.4</v>
      </c>
      <c r="X101" s="36">
        <f>IFERROR(IF(W101=0,"",ROUNDUP(W101/H101,0)*0.00753),"")</f>
        <v>9.7890000000000005E-2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3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74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12.5</v>
      </c>
      <c r="W103" s="354">
        <f>IFERROR(W95/H95,"0")+IFERROR(W96/H96,"0")+IFERROR(W97/H97,"0")+IFERROR(W98/H98,"0")+IFERROR(W99/H99,"0")+IFERROR(W100/H100,"0")+IFERROR(W101/H101,"0")+IFERROR(W102/H102,"0")</f>
        <v>13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9.7890000000000005E-2</v>
      </c>
      <c r="Y103" s="355"/>
      <c r="Z103" s="355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74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54">
        <f>IFERROR(SUM(V95:V102),"0")</f>
        <v>35</v>
      </c>
      <c r="W104" s="354">
        <f>IFERROR(SUM(W95:W102),"0")</f>
        <v>36.4</v>
      </c>
      <c r="X104" s="37"/>
      <c r="Y104" s="355"/>
      <c r="Z104" s="355"/>
    </row>
    <row r="105" spans="1:53" ht="14.25" customHeight="1" x14ac:dyDescent="0.25">
      <c r="A105" s="365" t="s">
        <v>68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47"/>
      <c r="Z105" s="347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8">
        <v>4607091386967</v>
      </c>
      <c r="E106" s="359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110</v>
      </c>
      <c r="W106" s="353">
        <f t="shared" ref="W106:W117" si="6">IFERROR(IF(V106="",0,CEILING((V106/$H106),1)*$H106),"")</f>
        <v>117.60000000000001</v>
      </c>
      <c r="X106" s="36">
        <f>IFERROR(IF(W106=0,"",ROUNDUP(W106/H106,0)*0.02175),"")</f>
        <v>0.30449999999999999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4301051437</v>
      </c>
      <c r="D107" s="358">
        <v>4607091386967</v>
      </c>
      <c r="E107" s="359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70</v>
      </c>
      <c r="W108" s="353">
        <f t="shared" si="6"/>
        <v>75.600000000000009</v>
      </c>
      <c r="X108" s="36">
        <f>IFERROR(IF(W108=0,"",ROUNDUP(W108/H108,0)*0.02175),"")</f>
        <v>0.19574999999999998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1"/>
      <c r="P109" s="361"/>
      <c r="Q109" s="361"/>
      <c r="R109" s="359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7" t="s">
        <v>188</v>
      </c>
      <c r="O110" s="361"/>
      <c r="P110" s="361"/>
      <c r="Q110" s="361"/>
      <c r="R110" s="359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82.5</v>
      </c>
      <c r="W112" s="353">
        <f t="shared" si="6"/>
        <v>84.48</v>
      </c>
      <c r="X112" s="36">
        <f>IFERROR(IF(W112=0,"",ROUNDUP(W112/H112,0)*0.00753),"")</f>
        <v>0.24096000000000001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225</v>
      </c>
      <c r="W113" s="353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25</v>
      </c>
      <c r="W116" s="353">
        <f t="shared" si="6"/>
        <v>27</v>
      </c>
      <c r="X116" s="36">
        <f>IFERROR(IF(W116=0,"",ROUNDUP(W116/H116,0)*0.00753),"")</f>
        <v>6.7769999999999997E-2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3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74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144.3452380952381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148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1.4415</v>
      </c>
      <c r="Y118" s="355"/>
      <c r="Z118" s="355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74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54">
        <f>IFERROR(SUM(V106:V117),"0")</f>
        <v>512.5</v>
      </c>
      <c r="W119" s="354">
        <f>IFERROR(SUM(W106:W117),"0")</f>
        <v>531.48</v>
      </c>
      <c r="X119" s="37"/>
      <c r="Y119" s="355"/>
      <c r="Z119" s="355"/>
    </row>
    <row r="120" spans="1:53" ht="14.25" customHeight="1" x14ac:dyDescent="0.25">
      <c r="A120" s="365" t="s">
        <v>203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47"/>
      <c r="Z120" s="347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1" t="s">
        <v>210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60</v>
      </c>
      <c r="W124" s="353">
        <f t="shared" si="7"/>
        <v>67.2</v>
      </c>
      <c r="X124" s="36">
        <f>IFERROR(IF(W124=0,"",ROUNDUP(W124/H124,0)*0.02175),"")</f>
        <v>0.17399999999999999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3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74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54">
        <f>IFERROR(V121/H121,"0")+IFERROR(V122/H122,"0")+IFERROR(V123/H123,"0")+IFERROR(V124/H124,"0")+IFERROR(V125/H125,"0")+IFERROR(V126/H126,"0")+IFERROR(V127/H127,"0")</f>
        <v>7.1428571428571423</v>
      </c>
      <c r="W128" s="354">
        <f>IFERROR(W121/H121,"0")+IFERROR(W122/H122,"0")+IFERROR(W123/H123,"0")+IFERROR(W124/H124,"0")+IFERROR(W125/H125,"0")+IFERROR(W126/H126,"0")+IFERROR(W127/H127,"0")</f>
        <v>8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0.17399999999999999</v>
      </c>
      <c r="Y128" s="355"/>
      <c r="Z128" s="355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74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54">
        <f>IFERROR(SUM(V121:V127),"0")</f>
        <v>60</v>
      </c>
      <c r="W129" s="354">
        <f>IFERROR(SUM(W121:W127),"0")</f>
        <v>67.2</v>
      </c>
      <c r="X129" s="37"/>
      <c r="Y129" s="355"/>
      <c r="Z129" s="355"/>
    </row>
    <row r="130" spans="1:53" ht="16.5" customHeight="1" x14ac:dyDescent="0.25">
      <c r="A130" s="394" t="s">
        <v>217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48"/>
      <c r="Z130" s="348"/>
    </row>
    <row r="131" spans="1:53" ht="14.25" customHeight="1" x14ac:dyDescent="0.25">
      <c r="A131" s="365" t="s">
        <v>68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47"/>
      <c r="Z131" s="347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400</v>
      </c>
      <c r="W133" s="353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270</v>
      </c>
      <c r="W135" s="353">
        <f>IFERROR(IF(V135="",0,CEILING((V135/$H135),1)*$H135),"")</f>
        <v>270</v>
      </c>
      <c r="X135" s="36">
        <f>IFERROR(IF(W135=0,"",ROUNDUP(W135/H135,0)*0.00753),"")</f>
        <v>0.753</v>
      </c>
      <c r="Y135" s="56"/>
      <c r="Z135" s="57"/>
      <c r="AD135" s="58"/>
      <c r="BA135" s="131" t="s">
        <v>1</v>
      </c>
    </row>
    <row r="136" spans="1:53" x14ac:dyDescent="0.2">
      <c r="A136" s="373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74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54">
        <f>IFERROR(V132/H132,"0")+IFERROR(V133/H133,"0")+IFERROR(V134/H134,"0")+IFERROR(V135/H135,"0")</f>
        <v>147.61904761904762</v>
      </c>
      <c r="W136" s="354">
        <f>IFERROR(W132/H132,"0")+IFERROR(W133/H133,"0")+IFERROR(W134/H134,"0")+IFERROR(W135/H135,"0")</f>
        <v>148</v>
      </c>
      <c r="X136" s="354">
        <f>IFERROR(IF(X132="",0,X132),"0")+IFERROR(IF(X133="",0,X133),"0")+IFERROR(IF(X134="",0,X134),"0")+IFERROR(IF(X135="",0,X135),"0")</f>
        <v>1.7970000000000002</v>
      </c>
      <c r="Y136" s="355"/>
      <c r="Z136" s="355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74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54">
        <f>IFERROR(SUM(V132:V135),"0")</f>
        <v>670</v>
      </c>
      <c r="W137" s="354">
        <f>IFERROR(SUM(W132:W135),"0")</f>
        <v>673.2</v>
      </c>
      <c r="X137" s="37"/>
      <c r="Y137" s="355"/>
      <c r="Z137" s="355"/>
    </row>
    <row r="138" spans="1:53" ht="27.75" customHeight="1" x14ac:dyDescent="0.2">
      <c r="A138" s="356" t="s">
        <v>225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48"/>
      <c r="Z138" s="48"/>
    </row>
    <row r="139" spans="1:53" ht="16.5" customHeight="1" x14ac:dyDescent="0.25">
      <c r="A139" s="394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348"/>
      <c r="Z139" s="348"/>
    </row>
    <row r="140" spans="1:53" ht="14.25" customHeight="1" x14ac:dyDescent="0.25">
      <c r="A140" s="365" t="s">
        <v>105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47"/>
      <c r="Z140" s="347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3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74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74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394" t="s">
        <v>233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48"/>
      <c r="Z146" s="348"/>
    </row>
    <row r="147" spans="1:53" ht="14.25" customHeight="1" x14ac:dyDescent="0.25">
      <c r="A147" s="365" t="s">
        <v>60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47"/>
      <c r="Z147" s="347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100</v>
      </c>
      <c r="W148" s="353">
        <f t="shared" ref="W148:W156" si="8">IFERROR(IF(V148="",0,CEILING((V148/$H148),1)*$H148),"")</f>
        <v>100.80000000000001</v>
      </c>
      <c r="X148" s="36">
        <f>IFERROR(IF(W148=0,"",ROUNDUP(W148/H148,0)*0.00753),"")</f>
        <v>0.18071999999999999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20</v>
      </c>
      <c r="W149" s="353">
        <f t="shared" si="8"/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200</v>
      </c>
      <c r="W150" s="353">
        <f t="shared" si="8"/>
        <v>201.60000000000002</v>
      </c>
      <c r="X150" s="36">
        <f>IFERROR(IF(W150=0,"",ROUNDUP(W150/H150,0)*0.00753),"")</f>
        <v>0.36143999999999998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210</v>
      </c>
      <c r="W151" s="353">
        <f t="shared" si="8"/>
        <v>210</v>
      </c>
      <c r="X151" s="36">
        <f>IFERROR(IF(W151=0,"",ROUNDUP(W151/H151,0)*0.00502),"")</f>
        <v>0.502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245</v>
      </c>
      <c r="W153" s="353">
        <f t="shared" si="8"/>
        <v>245.70000000000002</v>
      </c>
      <c r="X153" s="36">
        <f>IFERROR(IF(W153=0,"",ROUNDUP(W153/H153,0)*0.00502),"")</f>
        <v>0.58733999999999997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315</v>
      </c>
      <c r="W154" s="353">
        <f t="shared" si="8"/>
        <v>315</v>
      </c>
      <c r="X154" s="36">
        <f>IFERROR(IF(W154=0,"",ROUNDUP(W154/H154,0)*0.00502),"")</f>
        <v>0.753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8.4</v>
      </c>
      <c r="W156" s="353">
        <f t="shared" si="8"/>
        <v>8.4</v>
      </c>
      <c r="X156" s="36">
        <f>IFERROR(IF(W156=0,"",ROUNDUP(W156/H156,0)*0.00502),"")</f>
        <v>2.5100000000000001E-2</v>
      </c>
      <c r="Y156" s="56"/>
      <c r="Z156" s="57"/>
      <c r="AD156" s="58"/>
      <c r="BA156" s="143" t="s">
        <v>1</v>
      </c>
    </row>
    <row r="157" spans="1:53" x14ac:dyDescent="0.2">
      <c r="A157" s="373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74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447.85714285714289</v>
      </c>
      <c r="W157" s="354">
        <f>IFERROR(W148/H148,"0")+IFERROR(W149/H149,"0")+IFERROR(W150/H150,"0")+IFERROR(W151/H151,"0")+IFERROR(W152/H152,"0")+IFERROR(W153/H153,"0")+IFERROR(W154/H154,"0")+IFERROR(W155/H155,"0")+IFERROR(W156/H156,"0")</f>
        <v>449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2.4472499999999999</v>
      </c>
      <c r="Y157" s="355"/>
      <c r="Z157" s="355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74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54">
        <f>IFERROR(SUM(V148:V156),"0")</f>
        <v>1098.4000000000001</v>
      </c>
      <c r="W158" s="354">
        <f>IFERROR(SUM(W148:W156),"0")</f>
        <v>1102.5000000000002</v>
      </c>
      <c r="X158" s="37"/>
      <c r="Y158" s="355"/>
      <c r="Z158" s="355"/>
    </row>
    <row r="159" spans="1:53" ht="16.5" customHeight="1" x14ac:dyDescent="0.25">
      <c r="A159" s="394" t="s">
        <v>252</v>
      </c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48"/>
      <c r="Z159" s="348"/>
    </row>
    <row r="160" spans="1:53" ht="14.25" customHeight="1" x14ac:dyDescent="0.25">
      <c r="A160" s="365" t="s">
        <v>105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47"/>
      <c r="Z160" s="347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3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74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74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65" t="s">
        <v>97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47"/>
      <c r="Z165" s="347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3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74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74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65" t="s">
        <v>60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47"/>
      <c r="Z170" s="347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200</v>
      </c>
      <c r="W171" s="353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200</v>
      </c>
      <c r="W172" s="353">
        <f>IFERROR(IF(V172="",0,CEILING((V172/$H172),1)*$H172),"")</f>
        <v>205.20000000000002</v>
      </c>
      <c r="X172" s="36">
        <f>IFERROR(IF(W172=0,"",ROUNDUP(W172/H172,0)*0.00937),"")</f>
        <v>0.35605999999999999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400</v>
      </c>
      <c r="W173" s="353">
        <f>IFERROR(IF(V173="",0,CEILING((V173/$H173),1)*$H173),"")</f>
        <v>405</v>
      </c>
      <c r="X173" s="36">
        <f>IFERROR(IF(W173=0,"",ROUNDUP(W173/H173,0)*0.00937),"")</f>
        <v>0.70274999999999999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350</v>
      </c>
      <c r="W174" s="353">
        <f>IFERROR(IF(V174="",0,CEILING((V174/$H174),1)*$H174),"")</f>
        <v>351</v>
      </c>
      <c r="X174" s="36">
        <f>IFERROR(IF(W174=0,"",ROUNDUP(W174/H174,0)*0.00937),"")</f>
        <v>0.60904999999999998</v>
      </c>
      <c r="Y174" s="56"/>
      <c r="Z174" s="57"/>
      <c r="AD174" s="58"/>
      <c r="BA174" s="151" t="s">
        <v>1</v>
      </c>
    </row>
    <row r="175" spans="1:53" x14ac:dyDescent="0.2">
      <c r="A175" s="373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74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54">
        <f>IFERROR(V171/H171,"0")+IFERROR(V172/H172,"0")+IFERROR(V173/H173,"0")+IFERROR(V174/H174,"0")</f>
        <v>212.96296296296296</v>
      </c>
      <c r="W175" s="354">
        <f>IFERROR(W171/H171,"0")+IFERROR(W172/H172,"0")+IFERROR(W173/H173,"0")+IFERROR(W174/H174,"0")</f>
        <v>216</v>
      </c>
      <c r="X175" s="354">
        <f>IFERROR(IF(X171="",0,X171),"0")+IFERROR(IF(X172="",0,X172),"0")+IFERROR(IF(X173="",0,X173),"0")+IFERROR(IF(X174="",0,X174),"0")</f>
        <v>2.0239199999999999</v>
      </c>
      <c r="Y175" s="355"/>
      <c r="Z175" s="355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74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54">
        <f>IFERROR(SUM(V171:V174),"0")</f>
        <v>1150</v>
      </c>
      <c r="W176" s="354">
        <f>IFERROR(SUM(W171:W174),"0")</f>
        <v>1166.4000000000001</v>
      </c>
      <c r="X176" s="37"/>
      <c r="Y176" s="355"/>
      <c r="Z176" s="355"/>
    </row>
    <row r="177" spans="1:53" ht="14.25" customHeight="1" x14ac:dyDescent="0.25">
      <c r="A177" s="365" t="s">
        <v>68</v>
      </c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47"/>
      <c r="Z177" s="347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350</v>
      </c>
      <c r="W179" s="353">
        <f t="shared" si="9"/>
        <v>356.7</v>
      </c>
      <c r="X179" s="36">
        <f>IFERROR(IF(W179=0,"",ROUNDUP(W179/H179,0)*0.02175),"")</f>
        <v>0.89174999999999993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440</v>
      </c>
      <c r="W184" s="353">
        <f t="shared" si="9"/>
        <v>441.59999999999997</v>
      </c>
      <c r="X184" s="36">
        <f>IFERROR(IF(W184=0,"",ROUNDUP(W184/H184,0)*0.00753),"")</f>
        <v>1.3855200000000001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600</v>
      </c>
      <c r="W186" s="353">
        <f t="shared" si="9"/>
        <v>600</v>
      </c>
      <c r="X186" s="36">
        <f>IFERROR(IF(W186=0,"",ROUNDUP(W186/H186,0)*0.00753),"")</f>
        <v>1.8825000000000001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300</v>
      </c>
      <c r="W188" s="353">
        <f t="shared" si="9"/>
        <v>300</v>
      </c>
      <c r="X188" s="36">
        <f t="shared" ref="X188:X194" si="10">IFERROR(IF(W188=0,"",ROUNDUP(W188/H188,0)*0.00753),"")</f>
        <v>0.94125000000000003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680</v>
      </c>
      <c r="W190" s="353">
        <f t="shared" si="9"/>
        <v>681.6</v>
      </c>
      <c r="X190" s="36">
        <f t="shared" si="10"/>
        <v>2.1385200000000002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140</v>
      </c>
      <c r="W193" s="353">
        <f t="shared" si="9"/>
        <v>141.6</v>
      </c>
      <c r="X193" s="36">
        <f t="shared" si="10"/>
        <v>0.44427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280</v>
      </c>
      <c r="W194" s="353">
        <f t="shared" si="9"/>
        <v>280.8</v>
      </c>
      <c r="X194" s="36">
        <f t="shared" si="10"/>
        <v>0.88101000000000007</v>
      </c>
      <c r="Y194" s="56"/>
      <c r="Z194" s="57"/>
      <c r="AD194" s="58"/>
      <c r="BA194" s="168" t="s">
        <v>1</v>
      </c>
    </row>
    <row r="195" spans="1:53" x14ac:dyDescent="0.2">
      <c r="A195" s="373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74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1056.8965517241381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1060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8.564820000000001</v>
      </c>
      <c r="Y195" s="355"/>
      <c r="Z195" s="355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74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54">
        <f>IFERROR(SUM(V178:V194),"0")</f>
        <v>2790</v>
      </c>
      <c r="W196" s="354">
        <f>IFERROR(SUM(W178:W194),"0")</f>
        <v>2802.3</v>
      </c>
      <c r="X196" s="37"/>
      <c r="Y196" s="355"/>
      <c r="Z196" s="355"/>
    </row>
    <row r="197" spans="1:53" ht="14.25" customHeight="1" x14ac:dyDescent="0.25">
      <c r="A197" s="365" t="s">
        <v>203</v>
      </c>
      <c r="B197" s="366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  <c r="U197" s="366"/>
      <c r="V197" s="366"/>
      <c r="W197" s="366"/>
      <c r="X197" s="366"/>
      <c r="Y197" s="347"/>
      <c r="Z197" s="347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64</v>
      </c>
      <c r="W200" s="353">
        <f>IFERROR(IF(V200="",0,CEILING((V200/$H200),1)*$H200),"")</f>
        <v>64.8</v>
      </c>
      <c r="X200" s="36">
        <f>IFERROR(IF(W200=0,"",ROUNDUP(W200/H200,0)*0.00753),"")</f>
        <v>0.20331000000000002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92</v>
      </c>
      <c r="W201" s="353">
        <f>IFERROR(IF(V201="",0,CEILING((V201/$H201),1)*$H201),"")</f>
        <v>93.6</v>
      </c>
      <c r="X201" s="36">
        <f>IFERROR(IF(W201=0,"",ROUNDUP(W201/H201,0)*0.00753),"")</f>
        <v>0.29366999999999999</v>
      </c>
      <c r="Y201" s="56"/>
      <c r="Z201" s="57"/>
      <c r="AD201" s="58"/>
      <c r="BA201" s="172" t="s">
        <v>1</v>
      </c>
    </row>
    <row r="202" spans="1:53" x14ac:dyDescent="0.2">
      <c r="A202" s="373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74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54">
        <f>IFERROR(V198/H198,"0")+IFERROR(V199/H199,"0")+IFERROR(V200/H200,"0")+IFERROR(V201/H201,"0")</f>
        <v>65</v>
      </c>
      <c r="W202" s="354">
        <f>IFERROR(W198/H198,"0")+IFERROR(W199/H199,"0")+IFERROR(W200/H200,"0")+IFERROR(W201/H201,"0")</f>
        <v>66</v>
      </c>
      <c r="X202" s="354">
        <f>IFERROR(IF(X198="",0,X198),"0")+IFERROR(IF(X199="",0,X199),"0")+IFERROR(IF(X200="",0,X200),"0")+IFERROR(IF(X201="",0,X201),"0")</f>
        <v>0.49697999999999998</v>
      </c>
      <c r="Y202" s="355"/>
      <c r="Z202" s="355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74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54">
        <f>IFERROR(SUM(V198:V201),"0")</f>
        <v>156</v>
      </c>
      <c r="W203" s="354">
        <f>IFERROR(SUM(W198:W201),"0")</f>
        <v>158.39999999999998</v>
      </c>
      <c r="X203" s="37"/>
      <c r="Y203" s="355"/>
      <c r="Z203" s="355"/>
    </row>
    <row r="204" spans="1:53" ht="16.5" customHeight="1" x14ac:dyDescent="0.25">
      <c r="A204" s="394" t="s">
        <v>311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48"/>
      <c r="Z204" s="348"/>
    </row>
    <row r="205" spans="1:53" ht="14.25" customHeight="1" x14ac:dyDescent="0.25">
      <c r="A205" s="365" t="s">
        <v>105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47"/>
      <c r="Z205" s="347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0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9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642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80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3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6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73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74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74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65" t="s">
        <v>60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  <c r="X214" s="366"/>
      <c r="Y214" s="347"/>
      <c r="Z214" s="347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315</v>
      </c>
      <c r="W215" s="353">
        <f>IFERROR(IF(V215="",0,CEILING((V215/$H215),1)*$H215),"")</f>
        <v>315</v>
      </c>
      <c r="X215" s="36">
        <f>IFERROR(IF(W215=0,"",ROUNDUP(W215/H215,0)*0.00502),"")</f>
        <v>0.753</v>
      </c>
      <c r="Y215" s="56"/>
      <c r="Z215" s="57"/>
      <c r="AD215" s="58"/>
      <c r="BA215" s="179" t="s">
        <v>1</v>
      </c>
    </row>
    <row r="216" spans="1:53" x14ac:dyDescent="0.2">
      <c r="A216" s="373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74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54">
        <f>IFERROR(V215/H215,"0")</f>
        <v>150</v>
      </c>
      <c r="W216" s="354">
        <f>IFERROR(W215/H215,"0")</f>
        <v>150</v>
      </c>
      <c r="X216" s="354">
        <f>IFERROR(IF(X215="",0,X215),"0")</f>
        <v>0.753</v>
      </c>
      <c r="Y216" s="355"/>
      <c r="Z216" s="355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74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54">
        <f>IFERROR(SUM(V215:V215),"0")</f>
        <v>315</v>
      </c>
      <c r="W217" s="354">
        <f>IFERROR(SUM(W215:W215),"0")</f>
        <v>315</v>
      </c>
      <c r="X217" s="37"/>
      <c r="Y217" s="355"/>
      <c r="Z217" s="355"/>
    </row>
    <row r="218" spans="1:53" ht="16.5" customHeight="1" x14ac:dyDescent="0.25">
      <c r="A218" s="394" t="s">
        <v>332</v>
      </c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6"/>
      <c r="P218" s="366"/>
      <c r="Q218" s="366"/>
      <c r="R218" s="366"/>
      <c r="S218" s="366"/>
      <c r="T218" s="366"/>
      <c r="U218" s="366"/>
      <c r="V218" s="366"/>
      <c r="W218" s="366"/>
      <c r="X218" s="366"/>
      <c r="Y218" s="348"/>
      <c r="Z218" s="348"/>
    </row>
    <row r="219" spans="1:53" ht="14.25" customHeight="1" x14ac:dyDescent="0.25">
      <c r="A219" s="365" t="s">
        <v>105</v>
      </c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6"/>
      <c r="P219" s="366"/>
      <c r="Q219" s="366"/>
      <c r="R219" s="366"/>
      <c r="S219" s="366"/>
      <c r="T219" s="366"/>
      <c r="U219" s="366"/>
      <c r="V219" s="366"/>
      <c r="W219" s="366"/>
      <c r="X219" s="366"/>
      <c r="Y219" s="347"/>
      <c r="Z219" s="347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8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3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4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2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2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3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74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74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394" t="s">
        <v>351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48"/>
      <c r="Z228" s="348"/>
    </row>
    <row r="229" spans="1:53" ht="14.25" customHeight="1" x14ac:dyDescent="0.25">
      <c r="A229" s="365" t="s">
        <v>105</v>
      </c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6"/>
      <c r="P229" s="366"/>
      <c r="Q229" s="366"/>
      <c r="R229" s="366"/>
      <c r="S229" s="366"/>
      <c r="T229" s="366"/>
      <c r="U229" s="366"/>
      <c r="V229" s="366"/>
      <c r="W229" s="366"/>
      <c r="X229" s="366"/>
      <c r="Y229" s="347"/>
      <c r="Z229" s="347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20</v>
      </c>
      <c r="W244" s="353">
        <f t="shared" si="13"/>
        <v>20</v>
      </c>
      <c r="X244" s="36">
        <f t="shared" si="14"/>
        <v>4.6850000000000003E-2</v>
      </c>
      <c r="Y244" s="56"/>
      <c r="Z244" s="57"/>
      <c r="AD244" s="58"/>
      <c r="BA244" s="200" t="s">
        <v>1</v>
      </c>
    </row>
    <row r="245" spans="1:53" x14ac:dyDescent="0.2">
      <c r="A245" s="373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74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5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4.6850000000000003E-2</v>
      </c>
      <c r="Y245" s="355"/>
      <c r="Z245" s="355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74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54">
        <f>IFERROR(SUM(V230:V244),"0")</f>
        <v>20</v>
      </c>
      <c r="W246" s="354">
        <f>IFERROR(SUM(W230:W244),"0")</f>
        <v>20</v>
      </c>
      <c r="X246" s="37"/>
      <c r="Y246" s="355"/>
      <c r="Z246" s="355"/>
    </row>
    <row r="247" spans="1:53" ht="14.25" customHeight="1" x14ac:dyDescent="0.25">
      <c r="A247" s="365" t="s">
        <v>97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47"/>
      <c r="Z247" s="347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3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74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74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65" t="s">
        <v>60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47"/>
      <c r="Z251" s="347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20</v>
      </c>
      <c r="W252" s="353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7</v>
      </c>
      <c r="W254" s="353">
        <f>IFERROR(IF(V254="",0,CEILING((V254/$H254),1)*$H254),"")</f>
        <v>8.4</v>
      </c>
      <c r="X254" s="36">
        <f>IFERROR(IF(W254=0,"",ROUNDUP(W254/H254,0)*0.00502),"")</f>
        <v>2.0080000000000001E-2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3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74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54">
        <f>IFERROR(V252/H252,"0")+IFERROR(V253/H253,"0")+IFERROR(V254/H254,"0")+IFERROR(V255/H255,"0")</f>
        <v>8.0952380952380949</v>
      </c>
      <c r="W256" s="354">
        <f>IFERROR(W252/H252,"0")+IFERROR(W253/H253,"0")+IFERROR(W254/H254,"0")+IFERROR(W255/H255,"0")</f>
        <v>9</v>
      </c>
      <c r="X256" s="354">
        <f>IFERROR(IF(X252="",0,X252),"0")+IFERROR(IF(X253="",0,X253),"0")+IFERROR(IF(X254="",0,X254),"0")+IFERROR(IF(X255="",0,X255),"0")</f>
        <v>5.7730000000000004E-2</v>
      </c>
      <c r="Y256" s="355"/>
      <c r="Z256" s="355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74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54">
        <f>IFERROR(SUM(V252:V255),"0")</f>
        <v>27</v>
      </c>
      <c r="W257" s="354">
        <f>IFERROR(SUM(W252:W255),"0")</f>
        <v>29.4</v>
      </c>
      <c r="X257" s="37"/>
      <c r="Y257" s="355"/>
      <c r="Z257" s="355"/>
    </row>
    <row r="258" spans="1:53" ht="14.25" customHeight="1" x14ac:dyDescent="0.25">
      <c r="A258" s="365" t="s">
        <v>68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47"/>
      <c r="Z258" s="347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385</v>
      </c>
      <c r="W262" s="353">
        <f t="shared" si="15"/>
        <v>386.40000000000003</v>
      </c>
      <c r="X262" s="36">
        <f>IFERROR(IF(W262=0,"",ROUNDUP(W262/H262,0)*0.00753),"")</f>
        <v>1.3855200000000001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9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46.2</v>
      </c>
      <c r="W266" s="353">
        <f t="shared" si="15"/>
        <v>47.519999999999996</v>
      </c>
      <c r="X266" s="36">
        <f>IFERROR(IF(W266=0,"",ROUNDUP(W266/H266,0)*0.00753),"")</f>
        <v>0.18071999999999999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3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39.6</v>
      </c>
      <c r="W267" s="353">
        <f t="shared" si="15"/>
        <v>39.6</v>
      </c>
      <c r="X267" s="36">
        <f>IFERROR(IF(W267=0,"",ROUNDUP(W267/H267,0)*0.00753),"")</f>
        <v>0.15060000000000001</v>
      </c>
      <c r="Y267" s="56"/>
      <c r="Z267" s="57"/>
      <c r="AD267" s="58"/>
      <c r="BA267" s="214" t="s">
        <v>1</v>
      </c>
    </row>
    <row r="268" spans="1:53" x14ac:dyDescent="0.2">
      <c r="A268" s="373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74"/>
      <c r="N268" s="362" t="s">
        <v>66</v>
      </c>
      <c r="O268" s="363"/>
      <c r="P268" s="363"/>
      <c r="Q268" s="363"/>
      <c r="R268" s="363"/>
      <c r="S268" s="363"/>
      <c r="T268" s="364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226.66666666666666</v>
      </c>
      <c r="W268" s="354">
        <f>IFERROR(W259/H259,"0")+IFERROR(W260/H260,"0")+IFERROR(W261/H261,"0")+IFERROR(W262/H262,"0")+IFERROR(W263/H263,"0")+IFERROR(W264/H264,"0")+IFERROR(W265/H265,"0")+IFERROR(W266/H266,"0")+IFERROR(W267/H267,"0")</f>
        <v>228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1.7168400000000001</v>
      </c>
      <c r="Y268" s="355"/>
      <c r="Z268" s="355"/>
    </row>
    <row r="269" spans="1:53" x14ac:dyDescent="0.2">
      <c r="A269" s="366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74"/>
      <c r="N269" s="362" t="s">
        <v>66</v>
      </c>
      <c r="O269" s="363"/>
      <c r="P269" s="363"/>
      <c r="Q269" s="363"/>
      <c r="R269" s="363"/>
      <c r="S269" s="363"/>
      <c r="T269" s="364"/>
      <c r="U269" s="37" t="s">
        <v>65</v>
      </c>
      <c r="V269" s="354">
        <f>IFERROR(SUM(V259:V267),"0")</f>
        <v>470.8</v>
      </c>
      <c r="W269" s="354">
        <f>IFERROR(SUM(W259:W267),"0")</f>
        <v>473.52000000000004</v>
      </c>
      <c r="X269" s="37"/>
      <c r="Y269" s="355"/>
      <c r="Z269" s="355"/>
    </row>
    <row r="270" spans="1:53" ht="14.25" customHeight="1" x14ac:dyDescent="0.25">
      <c r="A270" s="365" t="s">
        <v>203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47"/>
      <c r="Z270" s="347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30</v>
      </c>
      <c r="W271" s="353">
        <f>IFERROR(IF(V271="",0,CEILING((V271/$H271),1)*$H271),"")</f>
        <v>33.6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300</v>
      </c>
      <c r="W272" s="353">
        <f>IFERROR(IF(V272="",0,CEILING((V272/$H272),1)*$H272),"")</f>
        <v>304.2</v>
      </c>
      <c r="X272" s="36">
        <f>IFERROR(IF(W272=0,"",ROUNDUP(W272/H272,0)*0.02175),"")</f>
        <v>0.84824999999999995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30</v>
      </c>
      <c r="W273" s="353">
        <f>IFERROR(IF(V273="",0,CEILING((V273/$H273),1)*$H273),"")</f>
        <v>33.6</v>
      </c>
      <c r="X273" s="36">
        <f>IFERROR(IF(W273=0,"",ROUNDUP(W273/H273,0)*0.02175),"")</f>
        <v>8.6999999999999994E-2</v>
      </c>
      <c r="Y273" s="56"/>
      <c r="Z273" s="57"/>
      <c r="AD273" s="58"/>
      <c r="BA273" s="217" t="s">
        <v>1</v>
      </c>
    </row>
    <row r="274" spans="1:53" x14ac:dyDescent="0.2">
      <c r="A274" s="373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74"/>
      <c r="N274" s="362" t="s">
        <v>66</v>
      </c>
      <c r="O274" s="363"/>
      <c r="P274" s="363"/>
      <c r="Q274" s="363"/>
      <c r="R274" s="363"/>
      <c r="S274" s="363"/>
      <c r="T274" s="364"/>
      <c r="U274" s="37" t="s">
        <v>67</v>
      </c>
      <c r="V274" s="354">
        <f>IFERROR(V271/H271,"0")+IFERROR(V272/H272,"0")+IFERROR(V273/H273,"0")</f>
        <v>45.604395604395599</v>
      </c>
      <c r="W274" s="354">
        <f>IFERROR(W271/H271,"0")+IFERROR(W272/H272,"0")+IFERROR(W273/H273,"0")</f>
        <v>47</v>
      </c>
      <c r="X274" s="354">
        <f>IFERROR(IF(X271="",0,X271),"0")+IFERROR(IF(X272="",0,X272),"0")+IFERROR(IF(X273="",0,X273),"0")</f>
        <v>1.0222499999999999</v>
      </c>
      <c r="Y274" s="355"/>
      <c r="Z274" s="355"/>
    </row>
    <row r="275" spans="1:53" x14ac:dyDescent="0.2">
      <c r="A275" s="366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74"/>
      <c r="N275" s="362" t="s">
        <v>66</v>
      </c>
      <c r="O275" s="363"/>
      <c r="P275" s="363"/>
      <c r="Q275" s="363"/>
      <c r="R275" s="363"/>
      <c r="S275" s="363"/>
      <c r="T275" s="364"/>
      <c r="U275" s="37" t="s">
        <v>65</v>
      </c>
      <c r="V275" s="354">
        <f>IFERROR(SUM(V271:V273),"0")</f>
        <v>360</v>
      </c>
      <c r="W275" s="354">
        <f>IFERROR(SUM(W271:W273),"0")</f>
        <v>371.40000000000003</v>
      </c>
      <c r="X275" s="37"/>
      <c r="Y275" s="355"/>
      <c r="Z275" s="355"/>
    </row>
    <row r="276" spans="1:53" ht="14.25" customHeight="1" x14ac:dyDescent="0.25">
      <c r="A276" s="365" t="s">
        <v>83</v>
      </c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O276" s="366"/>
      <c r="P276" s="366"/>
      <c r="Q276" s="366"/>
      <c r="R276" s="366"/>
      <c r="S276" s="366"/>
      <c r="T276" s="366"/>
      <c r="U276" s="366"/>
      <c r="V276" s="366"/>
      <c r="W276" s="366"/>
      <c r="X276" s="366"/>
      <c r="Y276" s="347"/>
      <c r="Z276" s="347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54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73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74"/>
      <c r="N280" s="362" t="s">
        <v>66</v>
      </c>
      <c r="O280" s="363"/>
      <c r="P280" s="363"/>
      <c r="Q280" s="363"/>
      <c r="R280" s="363"/>
      <c r="S280" s="363"/>
      <c r="T280" s="364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74"/>
      <c r="N281" s="362" t="s">
        <v>66</v>
      </c>
      <c r="O281" s="363"/>
      <c r="P281" s="363"/>
      <c r="Q281" s="363"/>
      <c r="R281" s="363"/>
      <c r="S281" s="363"/>
      <c r="T281" s="364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customHeight="1" x14ac:dyDescent="0.25">
      <c r="A282" s="365" t="s">
        <v>422</v>
      </c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47"/>
      <c r="Z282" s="347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30</v>
      </c>
      <c r="W283" s="353">
        <f>IFERROR(IF(V283="",0,CEILING((V283/$H283),1)*$H283),"")</f>
        <v>30</v>
      </c>
      <c r="X283" s="36">
        <f>IFERROR(IF(W283=0,"",ROUNDUP(W283/H283,0)*0.00474),"")</f>
        <v>7.110000000000001E-2</v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50</v>
      </c>
      <c r="W285" s="353">
        <f>IFERROR(IF(V285="",0,CEILING((V285/$H285),1)*$H285),"")</f>
        <v>50</v>
      </c>
      <c r="X285" s="36">
        <f>IFERROR(IF(W285=0,"",ROUNDUP(W285/H285,0)*0.00474),"")</f>
        <v>0.11850000000000001</v>
      </c>
      <c r="Y285" s="56"/>
      <c r="Z285" s="57"/>
      <c r="AD285" s="58"/>
      <c r="BA285" s="223" t="s">
        <v>1</v>
      </c>
    </row>
    <row r="286" spans="1:53" x14ac:dyDescent="0.2">
      <c r="A286" s="373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74"/>
      <c r="N286" s="362" t="s">
        <v>66</v>
      </c>
      <c r="O286" s="363"/>
      <c r="P286" s="363"/>
      <c r="Q286" s="363"/>
      <c r="R286" s="363"/>
      <c r="S286" s="363"/>
      <c r="T286" s="364"/>
      <c r="U286" s="37" t="s">
        <v>67</v>
      </c>
      <c r="V286" s="354">
        <f>IFERROR(V283/H283,"0")+IFERROR(V284/H284,"0")+IFERROR(V285/H285,"0")</f>
        <v>40</v>
      </c>
      <c r="W286" s="354">
        <f>IFERROR(W283/H283,"0")+IFERROR(W284/H284,"0")+IFERROR(W285/H285,"0")</f>
        <v>40</v>
      </c>
      <c r="X286" s="354">
        <f>IFERROR(IF(X283="",0,X283),"0")+IFERROR(IF(X284="",0,X284),"0")+IFERROR(IF(X285="",0,X285),"0")</f>
        <v>0.18960000000000002</v>
      </c>
      <c r="Y286" s="355"/>
      <c r="Z286" s="355"/>
    </row>
    <row r="287" spans="1:53" x14ac:dyDescent="0.2">
      <c r="A287" s="366"/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74"/>
      <c r="N287" s="362" t="s">
        <v>66</v>
      </c>
      <c r="O287" s="363"/>
      <c r="P287" s="363"/>
      <c r="Q287" s="363"/>
      <c r="R287" s="363"/>
      <c r="S287" s="363"/>
      <c r="T287" s="364"/>
      <c r="U287" s="37" t="s">
        <v>65</v>
      </c>
      <c r="V287" s="354">
        <f>IFERROR(SUM(V283:V285),"0")</f>
        <v>80</v>
      </c>
      <c r="W287" s="354">
        <f>IFERROR(SUM(W283:W285),"0")</f>
        <v>80</v>
      </c>
      <c r="X287" s="37"/>
      <c r="Y287" s="355"/>
      <c r="Z287" s="355"/>
    </row>
    <row r="288" spans="1:53" ht="16.5" customHeight="1" x14ac:dyDescent="0.25">
      <c r="A288" s="394" t="s">
        <v>431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48"/>
      <c r="Z288" s="348"/>
    </row>
    <row r="289" spans="1:53" ht="14.25" customHeight="1" x14ac:dyDescent="0.25">
      <c r="A289" s="365" t="s">
        <v>105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347"/>
      <c r="Z289" s="347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4301011322</v>
      </c>
      <c r="D292" s="358">
        <v>4607091387452</v>
      </c>
      <c r="E292" s="359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4301011396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4301011619</v>
      </c>
      <c r="D294" s="358">
        <v>4607091387452</v>
      </c>
      <c r="E294" s="359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1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7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3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74"/>
      <c r="N298" s="362" t="s">
        <v>66</v>
      </c>
      <c r="O298" s="363"/>
      <c r="P298" s="363"/>
      <c r="Q298" s="363"/>
      <c r="R298" s="363"/>
      <c r="S298" s="363"/>
      <c r="T298" s="364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74"/>
      <c r="N299" s="362" t="s">
        <v>66</v>
      </c>
      <c r="O299" s="363"/>
      <c r="P299" s="363"/>
      <c r="Q299" s="363"/>
      <c r="R299" s="363"/>
      <c r="S299" s="363"/>
      <c r="T299" s="364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customHeight="1" x14ac:dyDescent="0.25">
      <c r="A300" s="365" t="s">
        <v>60</v>
      </c>
      <c r="B300" s="366"/>
      <c r="C300" s="36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6"/>
      <c r="S300" s="366"/>
      <c r="T300" s="366"/>
      <c r="U300" s="366"/>
      <c r="V300" s="366"/>
      <c r="W300" s="366"/>
      <c r="X300" s="366"/>
      <c r="Y300" s="347"/>
      <c r="Z300" s="347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73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74"/>
      <c r="N303" s="362" t="s">
        <v>66</v>
      </c>
      <c r="O303" s="363"/>
      <c r="P303" s="363"/>
      <c r="Q303" s="363"/>
      <c r="R303" s="363"/>
      <c r="S303" s="363"/>
      <c r="T303" s="364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74"/>
      <c r="N304" s="362" t="s">
        <v>66</v>
      </c>
      <c r="O304" s="363"/>
      <c r="P304" s="363"/>
      <c r="Q304" s="363"/>
      <c r="R304" s="363"/>
      <c r="S304" s="363"/>
      <c r="T304" s="364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394" t="s">
        <v>449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348"/>
      <c r="Z305" s="348"/>
    </row>
    <row r="306" spans="1:53" ht="14.25" customHeight="1" x14ac:dyDescent="0.25">
      <c r="A306" s="365" t="s">
        <v>60</v>
      </c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6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47"/>
      <c r="Z306" s="347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33</v>
      </c>
      <c r="W307" s="353">
        <f>IFERROR(IF(V307="",0,CEILING((V307/$H307),1)*$H307),"")</f>
        <v>34.200000000000003</v>
      </c>
      <c r="X307" s="36">
        <f>IFERROR(IF(W307=0,"",ROUNDUP(W307/H307,0)*0.00753),"")</f>
        <v>0.14307</v>
      </c>
      <c r="Y307" s="56"/>
      <c r="Z307" s="57"/>
      <c r="AD307" s="58"/>
      <c r="BA307" s="234" t="s">
        <v>1</v>
      </c>
    </row>
    <row r="308" spans="1:53" x14ac:dyDescent="0.2">
      <c r="A308" s="373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74"/>
      <c r="N308" s="362" t="s">
        <v>66</v>
      </c>
      <c r="O308" s="363"/>
      <c r="P308" s="363"/>
      <c r="Q308" s="363"/>
      <c r="R308" s="363"/>
      <c r="S308" s="363"/>
      <c r="T308" s="364"/>
      <c r="U308" s="37" t="s">
        <v>67</v>
      </c>
      <c r="V308" s="354">
        <f>IFERROR(V307/H307,"0")</f>
        <v>18.333333333333332</v>
      </c>
      <c r="W308" s="354">
        <f>IFERROR(W307/H307,"0")</f>
        <v>19</v>
      </c>
      <c r="X308" s="354">
        <f>IFERROR(IF(X307="",0,X307),"0")</f>
        <v>0.14307</v>
      </c>
      <c r="Y308" s="355"/>
      <c r="Z308" s="355"/>
    </row>
    <row r="309" spans="1:53" x14ac:dyDescent="0.2">
      <c r="A309" s="366"/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74"/>
      <c r="N309" s="362" t="s">
        <v>66</v>
      </c>
      <c r="O309" s="363"/>
      <c r="P309" s="363"/>
      <c r="Q309" s="363"/>
      <c r="R309" s="363"/>
      <c r="S309" s="363"/>
      <c r="T309" s="364"/>
      <c r="U309" s="37" t="s">
        <v>65</v>
      </c>
      <c r="V309" s="354">
        <f>IFERROR(SUM(V307:V307),"0")</f>
        <v>33</v>
      </c>
      <c r="W309" s="354">
        <f>IFERROR(SUM(W307:W307),"0")</f>
        <v>34.200000000000003</v>
      </c>
      <c r="X309" s="37"/>
      <c r="Y309" s="355"/>
      <c r="Z309" s="355"/>
    </row>
    <row r="310" spans="1:53" ht="14.25" customHeight="1" x14ac:dyDescent="0.25">
      <c r="A310" s="365" t="s">
        <v>68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347"/>
      <c r="Z310" s="347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7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630</v>
      </c>
      <c r="W312" s="353">
        <f>IFERROR(IF(V312="",0,CEILING((V312/$H312),1)*$H312),"")</f>
        <v>630</v>
      </c>
      <c r="X312" s="36">
        <f>IFERROR(IF(W312=0,"",ROUNDUP(W312/H312,0)*0.00753),"")</f>
        <v>2.2589999999999999</v>
      </c>
      <c r="Y312" s="56"/>
      <c r="Z312" s="57"/>
      <c r="AD312" s="58"/>
      <c r="BA312" s="236" t="s">
        <v>1</v>
      </c>
    </row>
    <row r="313" spans="1:53" x14ac:dyDescent="0.2">
      <c r="A313" s="373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74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54">
        <f>IFERROR(V311/H311,"0")+IFERROR(V312/H312,"0")</f>
        <v>300</v>
      </c>
      <c r="W313" s="354">
        <f>IFERROR(W311/H311,"0")+IFERROR(W312/H312,"0")</f>
        <v>300</v>
      </c>
      <c r="X313" s="354">
        <f>IFERROR(IF(X311="",0,X311),"0")+IFERROR(IF(X312="",0,X312),"0")</f>
        <v>2.2589999999999999</v>
      </c>
      <c r="Y313" s="355"/>
      <c r="Z313" s="355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74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54">
        <f>IFERROR(SUM(V311:V312),"0")</f>
        <v>630</v>
      </c>
      <c r="W314" s="354">
        <f>IFERROR(SUM(W311:W312),"0")</f>
        <v>630</v>
      </c>
      <c r="X314" s="37"/>
      <c r="Y314" s="355"/>
      <c r="Z314" s="355"/>
    </row>
    <row r="315" spans="1:53" ht="14.25" customHeight="1" x14ac:dyDescent="0.25">
      <c r="A315" s="365" t="s">
        <v>203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47"/>
      <c r="Z315" s="347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34.200000000000003</v>
      </c>
      <c r="W316" s="353">
        <f>IFERROR(IF(V316="",0,CEILING((V316/$H316),1)*$H316),"")</f>
        <v>34.199999999999996</v>
      </c>
      <c r="X316" s="36">
        <f>IFERROR(IF(W316=0,"",ROUNDUP(W316/H316,0)*0.00753),"")</f>
        <v>0.11295000000000001</v>
      </c>
      <c r="Y316" s="56"/>
      <c r="Z316" s="57"/>
      <c r="AD316" s="58"/>
      <c r="BA316" s="237" t="s">
        <v>1</v>
      </c>
    </row>
    <row r="317" spans="1:53" x14ac:dyDescent="0.2">
      <c r="A317" s="373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74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54">
        <f>IFERROR(V316/H316,"0")</f>
        <v>15.000000000000002</v>
      </c>
      <c r="W317" s="354">
        <f>IFERROR(W316/H316,"0")</f>
        <v>15</v>
      </c>
      <c r="X317" s="354">
        <f>IFERROR(IF(X316="",0,X316),"0")</f>
        <v>0.11295000000000001</v>
      </c>
      <c r="Y317" s="355"/>
      <c r="Z317" s="355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74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54">
        <f>IFERROR(SUM(V316:V316),"0")</f>
        <v>34.200000000000003</v>
      </c>
      <c r="W318" s="354">
        <f>IFERROR(SUM(W316:W316),"0")</f>
        <v>34.199999999999996</v>
      </c>
      <c r="X318" s="37"/>
      <c r="Y318" s="355"/>
      <c r="Z318" s="355"/>
    </row>
    <row r="319" spans="1:53" ht="14.25" customHeight="1" x14ac:dyDescent="0.25">
      <c r="A319" s="365" t="s">
        <v>83</v>
      </c>
      <c r="B319" s="366"/>
      <c r="C319" s="36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366"/>
      <c r="O319" s="366"/>
      <c r="P319" s="366"/>
      <c r="Q319" s="366"/>
      <c r="R319" s="366"/>
      <c r="S319" s="366"/>
      <c r="T319" s="366"/>
      <c r="U319" s="366"/>
      <c r="V319" s="366"/>
      <c r="W319" s="366"/>
      <c r="X319" s="366"/>
      <c r="Y319" s="347"/>
      <c r="Z319" s="347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3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74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74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customHeight="1" x14ac:dyDescent="0.2">
      <c r="A323" s="356" t="s">
        <v>460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48"/>
      <c r="Z323" s="48"/>
    </row>
    <row r="324" spans="1:53" ht="16.5" customHeight="1" x14ac:dyDescent="0.25">
      <c r="A324" s="394" t="s">
        <v>461</v>
      </c>
      <c r="B324" s="366"/>
      <c r="C324" s="36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6"/>
      <c r="Y324" s="348"/>
      <c r="Z324" s="348"/>
    </row>
    <row r="325" spans="1:53" ht="14.25" customHeight="1" x14ac:dyDescent="0.25">
      <c r="A325" s="365" t="s">
        <v>68</v>
      </c>
      <c r="B325" s="366"/>
      <c r="C325" s="36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6"/>
      <c r="S325" s="366"/>
      <c r="T325" s="366"/>
      <c r="U325" s="366"/>
      <c r="V325" s="366"/>
      <c r="W325" s="366"/>
      <c r="X325" s="366"/>
      <c r="Y325" s="347"/>
      <c r="Z325" s="347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3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74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74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56" t="s">
        <v>464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48"/>
      <c r="Z329" s="48"/>
    </row>
    <row r="330" spans="1:53" ht="16.5" customHeight="1" x14ac:dyDescent="0.25">
      <c r="A330" s="394" t="s">
        <v>465</v>
      </c>
      <c r="B330" s="366"/>
      <c r="C330" s="36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6"/>
      <c r="S330" s="366"/>
      <c r="T330" s="366"/>
      <c r="U330" s="366"/>
      <c r="V330" s="366"/>
      <c r="W330" s="366"/>
      <c r="X330" s="366"/>
      <c r="Y330" s="348"/>
      <c r="Z330" s="348"/>
    </row>
    <row r="331" spans="1:53" ht="14.25" customHeight="1" x14ac:dyDescent="0.25">
      <c r="A331" s="365" t="s">
        <v>105</v>
      </c>
      <c r="B331" s="366"/>
      <c r="C331" s="36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366"/>
      <c r="O331" s="366"/>
      <c r="P331" s="366"/>
      <c r="Q331" s="366"/>
      <c r="R331" s="366"/>
      <c r="S331" s="366"/>
      <c r="T331" s="366"/>
      <c r="U331" s="366"/>
      <c r="V331" s="366"/>
      <c r="W331" s="366"/>
      <c r="X331" s="366"/>
      <c r="Y331" s="347"/>
      <c r="Z331" s="347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300</v>
      </c>
      <c r="W333" s="353">
        <f t="shared" si="17"/>
        <v>300</v>
      </c>
      <c r="X333" s="36">
        <f>IFERROR(IF(W333=0,"",ROUNDUP(W333/H333,0)*0.02175),"")</f>
        <v>0.43499999999999994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2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175</v>
      </c>
      <c r="W338" s="353">
        <f t="shared" si="17"/>
        <v>175</v>
      </c>
      <c r="X338" s="36">
        <f>IFERROR(IF(W338=0,"",ROUNDUP(W338/H338,0)*0.00937),"")</f>
        <v>0.32795000000000002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15</v>
      </c>
      <c r="W339" s="353">
        <f t="shared" si="17"/>
        <v>15</v>
      </c>
      <c r="X339" s="36">
        <f>IFERROR(IF(W339=0,"",ROUNDUP(W339/H339,0)*0.00937),"")</f>
        <v>2.811E-2</v>
      </c>
      <c r="Y339" s="56"/>
      <c r="Z339" s="57"/>
      <c r="AD339" s="58"/>
      <c r="BA339" s="247" t="s">
        <v>1</v>
      </c>
    </row>
    <row r="340" spans="1:53" x14ac:dyDescent="0.2">
      <c r="A340" s="373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74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58</v>
      </c>
      <c r="W340" s="354">
        <f>IFERROR(W332/H332,"0")+IFERROR(W333/H333,"0")+IFERROR(W334/H334,"0")+IFERROR(W335/H335,"0")+IFERROR(W336/H336,"0")+IFERROR(W337/H337,"0")+IFERROR(W338/H338,"0")+IFERROR(W339/H339,"0")</f>
        <v>58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0.79105999999999999</v>
      </c>
      <c r="Y340" s="355"/>
      <c r="Z340" s="355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74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54">
        <f>IFERROR(SUM(V332:V339),"0")</f>
        <v>490</v>
      </c>
      <c r="W341" s="354">
        <f>IFERROR(SUM(W332:W339),"0")</f>
        <v>490</v>
      </c>
      <c r="X341" s="37"/>
      <c r="Y341" s="355"/>
      <c r="Z341" s="355"/>
    </row>
    <row r="342" spans="1:53" ht="14.25" customHeight="1" x14ac:dyDescent="0.25">
      <c r="A342" s="365" t="s">
        <v>97</v>
      </c>
      <c r="B342" s="366"/>
      <c r="C342" s="36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366"/>
      <c r="O342" s="366"/>
      <c r="P342" s="366"/>
      <c r="Q342" s="366"/>
      <c r="R342" s="366"/>
      <c r="S342" s="366"/>
      <c r="T342" s="366"/>
      <c r="U342" s="366"/>
      <c r="V342" s="366"/>
      <c r="W342" s="366"/>
      <c r="X342" s="366"/>
      <c r="Y342" s="347"/>
      <c r="Z342" s="347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200</v>
      </c>
      <c r="W343" s="353">
        <f>IFERROR(IF(V343="",0,CEILING((V343/$H343),1)*$H343),"")</f>
        <v>210</v>
      </c>
      <c r="X343" s="36">
        <f>IFERROR(IF(W343=0,"",ROUNDUP(W343/H343,0)*0.02175),"")</f>
        <v>0.30449999999999999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16</v>
      </c>
      <c r="W345" s="353">
        <f>IFERROR(IF(V345="",0,CEILING((V345/$H345),1)*$H345),"")</f>
        <v>16</v>
      </c>
      <c r="X345" s="36">
        <f>IFERROR(IF(W345=0,"",ROUNDUP(W345/H345,0)*0.00937),"")</f>
        <v>3.7479999999999999E-2</v>
      </c>
      <c r="Y345" s="56"/>
      <c r="Z345" s="57"/>
      <c r="AD345" s="58"/>
      <c r="BA345" s="250" t="s">
        <v>1</v>
      </c>
    </row>
    <row r="346" spans="1:53" x14ac:dyDescent="0.2">
      <c r="A346" s="373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74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54">
        <f>IFERROR(V343/H343,"0")+IFERROR(V344/H344,"0")+IFERROR(V345/H345,"0")</f>
        <v>17.333333333333336</v>
      </c>
      <c r="W346" s="354">
        <f>IFERROR(W343/H343,"0")+IFERROR(W344/H344,"0")+IFERROR(W345/H345,"0")</f>
        <v>18</v>
      </c>
      <c r="X346" s="354">
        <f>IFERROR(IF(X343="",0,X343),"0")+IFERROR(IF(X344="",0,X344),"0")+IFERROR(IF(X345="",0,X345),"0")</f>
        <v>0.34198000000000001</v>
      </c>
      <c r="Y346" s="355"/>
      <c r="Z346" s="355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74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54">
        <f>IFERROR(SUM(V343:V345),"0")</f>
        <v>216</v>
      </c>
      <c r="W347" s="354">
        <f>IFERROR(SUM(W343:W345),"0")</f>
        <v>226</v>
      </c>
      <c r="X347" s="37"/>
      <c r="Y347" s="355"/>
      <c r="Z347" s="355"/>
    </row>
    <row r="348" spans="1:53" ht="14.25" customHeight="1" x14ac:dyDescent="0.25">
      <c r="A348" s="365" t="s">
        <v>68</v>
      </c>
      <c r="B348" s="366"/>
      <c r="C348" s="36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366"/>
      <c r="O348" s="366"/>
      <c r="P348" s="366"/>
      <c r="Q348" s="366"/>
      <c r="R348" s="366"/>
      <c r="S348" s="366"/>
      <c r="T348" s="366"/>
      <c r="U348" s="366"/>
      <c r="V348" s="366"/>
      <c r="W348" s="366"/>
      <c r="X348" s="366"/>
      <c r="Y348" s="347"/>
      <c r="Z348" s="347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6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150</v>
      </c>
      <c r="W350" s="353">
        <f>IFERROR(IF(V350="",0,CEILING((V350/$H350),1)*$H350),"")</f>
        <v>156</v>
      </c>
      <c r="X350" s="36">
        <f>IFERROR(IF(W350=0,"",ROUNDUP(W350/H350,0)*0.02175),"")</f>
        <v>0.43499999999999994</v>
      </c>
      <c r="Y350" s="56"/>
      <c r="Z350" s="57"/>
      <c r="AD350" s="58"/>
      <c r="BA350" s="252" t="s">
        <v>1</v>
      </c>
    </row>
    <row r="351" spans="1:53" x14ac:dyDescent="0.2">
      <c r="A351" s="373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74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54">
        <f>IFERROR(V349/H349,"0")+IFERROR(V350/H350,"0")</f>
        <v>19.23076923076923</v>
      </c>
      <c r="W351" s="354">
        <f>IFERROR(W349/H349,"0")+IFERROR(W350/H350,"0")</f>
        <v>20</v>
      </c>
      <c r="X351" s="354">
        <f>IFERROR(IF(X349="",0,X349),"0")+IFERROR(IF(X350="",0,X350),"0")</f>
        <v>0.43499999999999994</v>
      </c>
      <c r="Y351" s="355"/>
      <c r="Z351" s="355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74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54">
        <f>IFERROR(SUM(V349:V350),"0")</f>
        <v>150</v>
      </c>
      <c r="W352" s="354">
        <f>IFERROR(SUM(W349:W350),"0")</f>
        <v>156</v>
      </c>
      <c r="X352" s="37"/>
      <c r="Y352" s="355"/>
      <c r="Z352" s="355"/>
    </row>
    <row r="353" spans="1:53" ht="14.25" customHeight="1" x14ac:dyDescent="0.25">
      <c r="A353" s="365" t="s">
        <v>203</v>
      </c>
      <c r="B353" s="366"/>
      <c r="C353" s="36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366"/>
      <c r="O353" s="366"/>
      <c r="P353" s="366"/>
      <c r="Q353" s="366"/>
      <c r="R353" s="366"/>
      <c r="S353" s="366"/>
      <c r="T353" s="366"/>
      <c r="U353" s="366"/>
      <c r="V353" s="366"/>
      <c r="W353" s="366"/>
      <c r="X353" s="366"/>
      <c r="Y353" s="347"/>
      <c r="Z353" s="347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40</v>
      </c>
      <c r="W354" s="353">
        <f>IFERROR(IF(V354="",0,CEILING((V354/$H354),1)*$H354),"")</f>
        <v>46.8</v>
      </c>
      <c r="X354" s="36">
        <f>IFERROR(IF(W354=0,"",ROUNDUP(W354/H354,0)*0.02175),"")</f>
        <v>0.1305</v>
      </c>
      <c r="Y354" s="56"/>
      <c r="Z354" s="57"/>
      <c r="AD354" s="58"/>
      <c r="BA354" s="253" t="s">
        <v>1</v>
      </c>
    </row>
    <row r="355" spans="1:53" x14ac:dyDescent="0.2">
      <c r="A355" s="373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74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54">
        <f>IFERROR(V354/H354,"0")</f>
        <v>5.1282051282051286</v>
      </c>
      <c r="W355" s="354">
        <f>IFERROR(W354/H354,"0")</f>
        <v>6</v>
      </c>
      <c r="X355" s="354">
        <f>IFERROR(IF(X354="",0,X354),"0")</f>
        <v>0.1305</v>
      </c>
      <c r="Y355" s="355"/>
      <c r="Z355" s="355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74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54">
        <f>IFERROR(SUM(V354:V354),"0")</f>
        <v>40</v>
      </c>
      <c r="W356" s="354">
        <f>IFERROR(SUM(W354:W354),"0")</f>
        <v>46.8</v>
      </c>
      <c r="X356" s="37"/>
      <c r="Y356" s="355"/>
      <c r="Z356" s="355"/>
    </row>
    <row r="357" spans="1:53" ht="16.5" customHeight="1" x14ac:dyDescent="0.25">
      <c r="A357" s="394" t="s">
        <v>492</v>
      </c>
      <c r="B357" s="366"/>
      <c r="C357" s="36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366"/>
      <c r="O357" s="366"/>
      <c r="P357" s="366"/>
      <c r="Q357" s="366"/>
      <c r="R357" s="366"/>
      <c r="S357" s="366"/>
      <c r="T357" s="366"/>
      <c r="U357" s="366"/>
      <c r="V357" s="366"/>
      <c r="W357" s="366"/>
      <c r="X357" s="366"/>
      <c r="Y357" s="348"/>
      <c r="Z357" s="348"/>
    </row>
    <row r="358" spans="1:53" ht="14.25" customHeight="1" x14ac:dyDescent="0.25">
      <c r="A358" s="365" t="s">
        <v>105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100</v>
      </c>
      <c r="W359" s="353">
        <f>IFERROR(IF(V359="",0,CEILING((V359/$H359),1)*$H359),"")</f>
        <v>108</v>
      </c>
      <c r="X359" s="36">
        <f>IFERROR(IF(W359=0,"",ROUNDUP(W359/H359,0)*0.02175),"")</f>
        <v>0.19574999999999998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3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74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54">
        <f>IFERROR(V359/H359,"0")+IFERROR(V360/H360,"0")+IFERROR(V361/H361,"0")+IFERROR(V362/H362,"0")+IFERROR(V363/H363,"0")</f>
        <v>8.3333333333333339</v>
      </c>
      <c r="W364" s="354">
        <f>IFERROR(W359/H359,"0")+IFERROR(W360/H360,"0")+IFERROR(W361/H361,"0")+IFERROR(W362/H362,"0")+IFERROR(W363/H363,"0")</f>
        <v>9</v>
      </c>
      <c r="X364" s="354">
        <f>IFERROR(IF(X359="",0,X359),"0")+IFERROR(IF(X360="",0,X360),"0")+IFERROR(IF(X361="",0,X361),"0")+IFERROR(IF(X362="",0,X362),"0")+IFERROR(IF(X363="",0,X363),"0")</f>
        <v>0.19574999999999998</v>
      </c>
      <c r="Y364" s="355"/>
      <c r="Z364" s="355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74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54">
        <f>IFERROR(SUM(V359:V363),"0")</f>
        <v>100</v>
      </c>
      <c r="W365" s="354">
        <f>IFERROR(SUM(W359:W363),"0")</f>
        <v>108</v>
      </c>
      <c r="X365" s="37"/>
      <c r="Y365" s="355"/>
      <c r="Z365" s="355"/>
    </row>
    <row r="366" spans="1:53" ht="14.25" customHeight="1" x14ac:dyDescent="0.25">
      <c r="A366" s="365" t="s">
        <v>60</v>
      </c>
      <c r="B366" s="366"/>
      <c r="C366" s="36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366"/>
      <c r="O366" s="366"/>
      <c r="P366" s="366"/>
      <c r="Q366" s="366"/>
      <c r="R366" s="366"/>
      <c r="S366" s="366"/>
      <c r="T366" s="366"/>
      <c r="U366" s="366"/>
      <c r="V366" s="366"/>
      <c r="W366" s="366"/>
      <c r="X366" s="366"/>
      <c r="Y366" s="347"/>
      <c r="Z366" s="347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3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74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74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customHeight="1" x14ac:dyDescent="0.25">
      <c r="A371" s="365" t="s">
        <v>68</v>
      </c>
      <c r="B371" s="366"/>
      <c r="C371" s="36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366"/>
      <c r="O371" s="366"/>
      <c r="P371" s="366"/>
      <c r="Q371" s="366"/>
      <c r="R371" s="366"/>
      <c r="S371" s="366"/>
      <c r="T371" s="366"/>
      <c r="U371" s="366"/>
      <c r="V371" s="366"/>
      <c r="W371" s="366"/>
      <c r="X371" s="366"/>
      <c r="Y371" s="347"/>
      <c r="Z371" s="347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30</v>
      </c>
      <c r="W372" s="353">
        <f>IFERROR(IF(V372="",0,CEILING((V372/$H372),1)*$H372),"")</f>
        <v>31.2</v>
      </c>
      <c r="X372" s="36">
        <f>IFERROR(IF(W372=0,"",ROUNDUP(W372/H372,0)*0.02175),"")</f>
        <v>8.6999999999999994E-2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3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74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54">
        <f>IFERROR(V372/H372,"0")+IFERROR(V373/H373,"0")+IFERROR(V374/H374,"0")+IFERROR(V375/H375,"0")</f>
        <v>3.8461538461538463</v>
      </c>
      <c r="W376" s="354">
        <f>IFERROR(W372/H372,"0")+IFERROR(W373/H373,"0")+IFERROR(W374/H374,"0")+IFERROR(W375/H375,"0")</f>
        <v>4</v>
      </c>
      <c r="X376" s="354">
        <f>IFERROR(IF(X372="",0,X372),"0")+IFERROR(IF(X373="",0,X373),"0")+IFERROR(IF(X374="",0,X374),"0")+IFERROR(IF(X375="",0,X375),"0")</f>
        <v>8.6999999999999994E-2</v>
      </c>
      <c r="Y376" s="355"/>
      <c r="Z376" s="355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74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54">
        <f>IFERROR(SUM(V372:V375),"0")</f>
        <v>30</v>
      </c>
      <c r="W377" s="354">
        <f>IFERROR(SUM(W372:W375),"0")</f>
        <v>31.2</v>
      </c>
      <c r="X377" s="37"/>
      <c r="Y377" s="355"/>
      <c r="Z377" s="355"/>
    </row>
    <row r="378" spans="1:53" ht="14.25" customHeight="1" x14ac:dyDescent="0.25">
      <c r="A378" s="365" t="s">
        <v>203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366"/>
      <c r="O378" s="366"/>
      <c r="P378" s="366"/>
      <c r="Q378" s="366"/>
      <c r="R378" s="366"/>
      <c r="S378" s="366"/>
      <c r="T378" s="366"/>
      <c r="U378" s="366"/>
      <c r="V378" s="366"/>
      <c r="W378" s="366"/>
      <c r="X378" s="366"/>
      <c r="Y378" s="347"/>
      <c r="Z378" s="347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3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74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74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56" t="s">
        <v>517</v>
      </c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48"/>
      <c r="Z382" s="48"/>
    </row>
    <row r="383" spans="1:53" ht="16.5" customHeight="1" x14ac:dyDescent="0.25">
      <c r="A383" s="394" t="s">
        <v>518</v>
      </c>
      <c r="B383" s="366"/>
      <c r="C383" s="36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366"/>
      <c r="O383" s="366"/>
      <c r="P383" s="366"/>
      <c r="Q383" s="366"/>
      <c r="R383" s="366"/>
      <c r="S383" s="366"/>
      <c r="T383" s="366"/>
      <c r="U383" s="366"/>
      <c r="V383" s="366"/>
      <c r="W383" s="366"/>
      <c r="X383" s="366"/>
      <c r="Y383" s="348"/>
      <c r="Z383" s="348"/>
    </row>
    <row r="384" spans="1:53" ht="14.25" customHeight="1" x14ac:dyDescent="0.25">
      <c r="A384" s="365" t="s">
        <v>105</v>
      </c>
      <c r="B384" s="366"/>
      <c r="C384" s="36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366"/>
      <c r="O384" s="366"/>
      <c r="P384" s="366"/>
      <c r="Q384" s="366"/>
      <c r="R384" s="366"/>
      <c r="S384" s="366"/>
      <c r="T384" s="366"/>
      <c r="U384" s="366"/>
      <c r="V384" s="366"/>
      <c r="W384" s="366"/>
      <c r="X384" s="366"/>
      <c r="Y384" s="347"/>
      <c r="Z384" s="347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9</v>
      </c>
      <c r="W386" s="353">
        <f>IFERROR(IF(V386="",0,CEILING((V386/$H386),1)*$H386),"")</f>
        <v>10.8</v>
      </c>
      <c r="X386" s="36">
        <f>IFERROR(IF(W386=0,"",ROUNDUP(W386/H386,0)*0.00753),"")</f>
        <v>3.0120000000000001E-2</v>
      </c>
      <c r="Y386" s="56"/>
      <c r="Z386" s="57"/>
      <c r="AD386" s="58"/>
      <c r="BA386" s="267" t="s">
        <v>1</v>
      </c>
    </row>
    <row r="387" spans="1:53" x14ac:dyDescent="0.2">
      <c r="A387" s="373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74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54">
        <f>IFERROR(V385/H385,"0")+IFERROR(V386/H386,"0")</f>
        <v>3.333333333333333</v>
      </c>
      <c r="W387" s="354">
        <f>IFERROR(W385/H385,"0")+IFERROR(W386/H386,"0")</f>
        <v>4</v>
      </c>
      <c r="X387" s="354">
        <f>IFERROR(IF(X385="",0,X385),"0")+IFERROR(IF(X386="",0,X386),"0")</f>
        <v>3.0120000000000001E-2</v>
      </c>
      <c r="Y387" s="355"/>
      <c r="Z387" s="355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74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54">
        <f>IFERROR(SUM(V385:V386),"0")</f>
        <v>9</v>
      </c>
      <c r="W388" s="354">
        <f>IFERROR(SUM(W385:W386),"0")</f>
        <v>10.8</v>
      </c>
      <c r="X388" s="37"/>
      <c r="Y388" s="355"/>
      <c r="Z388" s="355"/>
    </row>
    <row r="389" spans="1:53" ht="14.25" customHeight="1" x14ac:dyDescent="0.25">
      <c r="A389" s="365" t="s">
        <v>60</v>
      </c>
      <c r="B389" s="366"/>
      <c r="C389" s="36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366"/>
      <c r="O389" s="366"/>
      <c r="P389" s="366"/>
      <c r="Q389" s="366"/>
      <c r="R389" s="366"/>
      <c r="S389" s="366"/>
      <c r="T389" s="366"/>
      <c r="U389" s="366"/>
      <c r="V389" s="366"/>
      <c r="W389" s="366"/>
      <c r="X389" s="366"/>
      <c r="Y389" s="347"/>
      <c r="Z389" s="347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120</v>
      </c>
      <c r="W390" s="353">
        <f t="shared" ref="W390:W402" si="18">IFERROR(IF(V390="",0,CEILING((V390/$H390),1)*$H390),"")</f>
        <v>121.80000000000001</v>
      </c>
      <c r="X390" s="36">
        <f>IFERROR(IF(W390=0,"",ROUNDUP(W390/H390,0)*0.00753),"")</f>
        <v>0.21837000000000001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150</v>
      </c>
      <c r="W392" s="353">
        <f t="shared" si="18"/>
        <v>151.20000000000002</v>
      </c>
      <c r="X392" s="36">
        <f>IFERROR(IF(W392=0,"",ROUNDUP(W392/H392,0)*0.00753),"")</f>
        <v>0.27107999999999999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280</v>
      </c>
      <c r="W393" s="353">
        <f t="shared" si="18"/>
        <v>280.56</v>
      </c>
      <c r="X393" s="36">
        <f>IFERROR(IF(W393=0,"",ROUNDUP(W393/H393,0)*0.00753),"")</f>
        <v>1.2575100000000001</v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140</v>
      </c>
      <c r="W395" s="353">
        <f t="shared" si="18"/>
        <v>140.70000000000002</v>
      </c>
      <c r="X395" s="36">
        <f t="shared" si="19"/>
        <v>0.33634000000000003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84</v>
      </c>
      <c r="W397" s="353">
        <f t="shared" si="18"/>
        <v>84</v>
      </c>
      <c r="X397" s="36">
        <f t="shared" si="19"/>
        <v>0.20080000000000001</v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136.5</v>
      </c>
      <c r="W401" s="353">
        <f t="shared" si="18"/>
        <v>136.5</v>
      </c>
      <c r="X401" s="36">
        <f t="shared" si="19"/>
        <v>0.32630000000000003</v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3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74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402.61904761904759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404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2.6104000000000003</v>
      </c>
      <c r="Y403" s="355"/>
      <c r="Z403" s="355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74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54">
        <f>IFERROR(SUM(V390:V402),"0")</f>
        <v>910.5</v>
      </c>
      <c r="W404" s="354">
        <f>IFERROR(SUM(W390:W402),"0")</f>
        <v>914.76</v>
      </c>
      <c r="X404" s="37"/>
      <c r="Y404" s="355"/>
      <c r="Z404" s="355"/>
    </row>
    <row r="405" spans="1:53" ht="14.25" customHeight="1" x14ac:dyDescent="0.25">
      <c r="A405" s="365" t="s">
        <v>68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347"/>
      <c r="Z405" s="347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3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74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74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65" t="s">
        <v>203</v>
      </c>
      <c r="B412" s="366"/>
      <c r="C412" s="36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366"/>
      <c r="O412" s="366"/>
      <c r="P412" s="366"/>
      <c r="Q412" s="366"/>
      <c r="R412" s="366"/>
      <c r="S412" s="366"/>
      <c r="T412" s="366"/>
      <c r="U412" s="366"/>
      <c r="V412" s="366"/>
      <c r="W412" s="366"/>
      <c r="X412" s="366"/>
      <c r="Y412" s="347"/>
      <c r="Z412" s="347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3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74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74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65" t="s">
        <v>83</v>
      </c>
      <c r="B416" s="366"/>
      <c r="C416" s="36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366"/>
      <c r="O416" s="366"/>
      <c r="P416" s="366"/>
      <c r="Q416" s="366"/>
      <c r="R416" s="366"/>
      <c r="S416" s="366"/>
      <c r="T416" s="366"/>
      <c r="U416" s="366"/>
      <c r="V416" s="366"/>
      <c r="W416" s="366"/>
      <c r="X416" s="366"/>
      <c r="Y416" s="347"/>
      <c r="Z416" s="347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12</v>
      </c>
      <c r="W417" s="353">
        <f>IFERROR(IF(V417="",0,CEILING((V417/$H417),1)*$H417),"")</f>
        <v>12</v>
      </c>
      <c r="X417" s="36">
        <f>IFERROR(IF(W417=0,"",ROUNDUP(W417/H417,0)*0.00627),"")</f>
        <v>6.2700000000000006E-2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12</v>
      </c>
      <c r="W418" s="353">
        <f>IFERROR(IF(V418="",0,CEILING((V418/$H418),1)*$H418),"")</f>
        <v>12</v>
      </c>
      <c r="X418" s="36">
        <f>IFERROR(IF(W418=0,"",ROUNDUP(W418/H418,0)*0.00627),"")</f>
        <v>6.2700000000000006E-2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3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74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54">
        <f>IFERROR(V417/H417,"0")+IFERROR(V418/H418,"0")+IFERROR(V419/H419,"0")</f>
        <v>20</v>
      </c>
      <c r="W420" s="354">
        <f>IFERROR(W417/H417,"0")+IFERROR(W418/H418,"0")+IFERROR(W419/H419,"0")</f>
        <v>20</v>
      </c>
      <c r="X420" s="354">
        <f>IFERROR(IF(X417="",0,X417),"0")+IFERROR(IF(X418="",0,X418),"0")+IFERROR(IF(X419="",0,X419),"0")</f>
        <v>0.12540000000000001</v>
      </c>
      <c r="Y420" s="355"/>
      <c r="Z420" s="355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74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54">
        <f>IFERROR(SUM(V417:V419),"0")</f>
        <v>24</v>
      </c>
      <c r="W421" s="354">
        <f>IFERROR(SUM(W417:W419),"0")</f>
        <v>24</v>
      </c>
      <c r="X421" s="37"/>
      <c r="Y421" s="355"/>
      <c r="Z421" s="355"/>
    </row>
    <row r="422" spans="1:53" ht="16.5" customHeight="1" x14ac:dyDescent="0.25">
      <c r="A422" s="394" t="s">
        <v>567</v>
      </c>
      <c r="B422" s="366"/>
      <c r="C422" s="36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366"/>
      <c r="O422" s="366"/>
      <c r="P422" s="366"/>
      <c r="Q422" s="366"/>
      <c r="R422" s="366"/>
      <c r="S422" s="366"/>
      <c r="T422" s="366"/>
      <c r="U422" s="366"/>
      <c r="V422" s="366"/>
      <c r="W422" s="366"/>
      <c r="X422" s="366"/>
      <c r="Y422" s="348"/>
      <c r="Z422" s="348"/>
    </row>
    <row r="423" spans="1:53" ht="14.25" customHeight="1" x14ac:dyDescent="0.25">
      <c r="A423" s="365" t="s">
        <v>97</v>
      </c>
      <c r="B423" s="366"/>
      <c r="C423" s="36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366"/>
      <c r="O423" s="366"/>
      <c r="P423" s="366"/>
      <c r="Q423" s="366"/>
      <c r="R423" s="366"/>
      <c r="S423" s="366"/>
      <c r="T423" s="366"/>
      <c r="U423" s="366"/>
      <c r="V423" s="366"/>
      <c r="W423" s="366"/>
      <c r="X423" s="366"/>
      <c r="Y423" s="347"/>
      <c r="Z423" s="347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73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74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74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65" t="s">
        <v>60</v>
      </c>
      <c r="B428" s="366"/>
      <c r="C428" s="36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366"/>
      <c r="O428" s="366"/>
      <c r="P428" s="366"/>
      <c r="Q428" s="366"/>
      <c r="R428" s="366"/>
      <c r="S428" s="366"/>
      <c r="T428" s="366"/>
      <c r="U428" s="366"/>
      <c r="V428" s="366"/>
      <c r="W428" s="366"/>
      <c r="X428" s="366"/>
      <c r="Y428" s="347"/>
      <c r="Z428" s="347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150</v>
      </c>
      <c r="W429" s="353">
        <f t="shared" ref="W429:W435" si="20">IFERROR(IF(V429="",0,CEILING((V429/$H429),1)*$H429),"")</f>
        <v>151.20000000000002</v>
      </c>
      <c r="X429" s="36">
        <f>IFERROR(IF(W429=0,"",ROUNDUP(W429/H429,0)*0.00753),"")</f>
        <v>0.27107999999999999</v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38.5</v>
      </c>
      <c r="W434" s="353">
        <f t="shared" si="20"/>
        <v>39.9</v>
      </c>
      <c r="X434" s="36">
        <f>IFERROR(IF(W434=0,"",ROUNDUP(W434/H434,0)*0.00502),"")</f>
        <v>9.5380000000000006E-2</v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3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74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54">
        <f>IFERROR(V429/H429,"0")+IFERROR(V430/H430,"0")+IFERROR(V431/H431,"0")+IFERROR(V432/H432,"0")+IFERROR(V433/H433,"0")+IFERROR(V434/H434,"0")+IFERROR(V435/H435,"0")</f>
        <v>54.047619047619051</v>
      </c>
      <c r="W436" s="354">
        <f>IFERROR(W429/H429,"0")+IFERROR(W430/H430,"0")+IFERROR(W431/H431,"0")+IFERROR(W432/H432,"0")+IFERROR(W433/H433,"0")+IFERROR(W434/H434,"0")+IFERROR(W435/H435,"0")</f>
        <v>55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0.36646000000000001</v>
      </c>
      <c r="Y436" s="355"/>
      <c r="Z436" s="355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74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54">
        <f>IFERROR(SUM(V429:V435),"0")</f>
        <v>188.5</v>
      </c>
      <c r="W437" s="354">
        <f>IFERROR(SUM(W429:W435),"0")</f>
        <v>191.10000000000002</v>
      </c>
      <c r="X437" s="37"/>
      <c r="Y437" s="355"/>
      <c r="Z437" s="355"/>
    </row>
    <row r="438" spans="1:53" ht="14.25" customHeight="1" x14ac:dyDescent="0.25">
      <c r="A438" s="365" t="s">
        <v>92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47"/>
      <c r="Z438" s="347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11</v>
      </c>
      <c r="W439" s="353">
        <f>IFERROR(IF(V439="",0,CEILING((V439/$H439),1)*$H439),"")</f>
        <v>11.88</v>
      </c>
      <c r="X439" s="36">
        <f>IFERROR(IF(W439=0,"",ROUNDUP(W439/H439,0)*0.00627),"")</f>
        <v>5.6430000000000001E-2</v>
      </c>
      <c r="Y439" s="56"/>
      <c r="Z439" s="57"/>
      <c r="AD439" s="58"/>
      <c r="BA439" s="298" t="s">
        <v>1</v>
      </c>
    </row>
    <row r="440" spans="1:53" x14ac:dyDescent="0.2">
      <c r="A440" s="373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74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54">
        <f>IFERROR(V439/H439,"0")</f>
        <v>8.3333333333333321</v>
      </c>
      <c r="W440" s="354">
        <f>IFERROR(W439/H439,"0")</f>
        <v>9</v>
      </c>
      <c r="X440" s="354">
        <f>IFERROR(IF(X439="",0,X439),"0")</f>
        <v>5.6430000000000001E-2</v>
      </c>
      <c r="Y440" s="355"/>
      <c r="Z440" s="355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74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54">
        <f>IFERROR(SUM(V439:V439),"0")</f>
        <v>11</v>
      </c>
      <c r="W441" s="354">
        <f>IFERROR(SUM(W439:W439),"0")</f>
        <v>11.88</v>
      </c>
      <c r="X441" s="37"/>
      <c r="Y441" s="355"/>
      <c r="Z441" s="355"/>
    </row>
    <row r="442" spans="1:53" ht="14.25" customHeight="1" x14ac:dyDescent="0.25">
      <c r="A442" s="365" t="s">
        <v>588</v>
      </c>
      <c r="B442" s="366"/>
      <c r="C442" s="36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47"/>
      <c r="Z442" s="347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15</v>
      </c>
      <c r="W443" s="353">
        <f>IFERROR(IF(V443="",0,CEILING((V443/$H443),1)*$H443),"")</f>
        <v>15</v>
      </c>
      <c r="X443" s="36">
        <f>IFERROR(IF(W443=0,"",ROUNDUP(W443/H443,0)*0.00627),"")</f>
        <v>3.1350000000000003E-2</v>
      </c>
      <c r="Y443" s="56"/>
      <c r="Z443" s="57"/>
      <c r="AD443" s="58"/>
      <c r="BA443" s="299" t="s">
        <v>1</v>
      </c>
    </row>
    <row r="444" spans="1:53" x14ac:dyDescent="0.2">
      <c r="A444" s="373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74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54">
        <f>IFERROR(V443/H443,"0")</f>
        <v>5</v>
      </c>
      <c r="W444" s="354">
        <f>IFERROR(W443/H443,"0")</f>
        <v>5</v>
      </c>
      <c r="X444" s="354">
        <f>IFERROR(IF(X443="",0,X443),"0")</f>
        <v>3.1350000000000003E-2</v>
      </c>
      <c r="Y444" s="355"/>
      <c r="Z444" s="355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74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54">
        <f>IFERROR(SUM(V443:V443),"0")</f>
        <v>15</v>
      </c>
      <c r="W445" s="354">
        <f>IFERROR(SUM(W443:W443),"0")</f>
        <v>15</v>
      </c>
      <c r="X445" s="37"/>
      <c r="Y445" s="355"/>
      <c r="Z445" s="355"/>
    </row>
    <row r="446" spans="1:53" ht="27.75" customHeight="1" x14ac:dyDescent="0.2">
      <c r="A446" s="356" t="s">
        <v>591</v>
      </c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48"/>
      <c r="Z446" s="48"/>
    </row>
    <row r="447" spans="1:53" ht="16.5" customHeight="1" x14ac:dyDescent="0.25">
      <c r="A447" s="394" t="s">
        <v>591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48"/>
      <c r="Z447" s="348"/>
    </row>
    <row r="448" spans="1:53" ht="14.25" customHeight="1" x14ac:dyDescent="0.25">
      <c r="A448" s="365" t="s">
        <v>105</v>
      </c>
      <c r="B448" s="366"/>
      <c r="C448" s="36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47"/>
      <c r="Z448" s="347"/>
    </row>
    <row r="449" spans="1:53" ht="27" customHeight="1" x14ac:dyDescent="0.25">
      <c r="A449" s="54" t="s">
        <v>592</v>
      </c>
      <c r="B449" s="54" t="s">
        <v>593</v>
      </c>
      <c r="C449" s="31">
        <v>4301011371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2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110</v>
      </c>
      <c r="W449" s="353">
        <f t="shared" ref="W449:W466" si="21">IFERROR(IF(V449="",0,CEILING((V449/$H449),1)*$H449),"")</f>
        <v>110.88000000000001</v>
      </c>
      <c r="X449" s="36">
        <f t="shared" ref="X449:X457" si="22">IFERROR(IF(W449=0,"",ROUNDUP(W449/H449,0)*0.01196),"")</f>
        <v>0.25115999999999999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594</v>
      </c>
      <c r="C450" s="31">
        <v>4301011795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4" t="s">
        <v>595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4301011363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220</v>
      </c>
      <c r="W451" s="353">
        <f t="shared" si="21"/>
        <v>221.76000000000002</v>
      </c>
      <c r="X451" s="36">
        <f t="shared" si="22"/>
        <v>0.50231999999999999</v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598</v>
      </c>
      <c r="C452" s="31">
        <v>4301011779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7" t="s">
        <v>599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1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4301011365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3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250</v>
      </c>
      <c r="W455" s="353">
        <f t="shared" si="21"/>
        <v>253.44</v>
      </c>
      <c r="X455" s="36">
        <f t="shared" si="22"/>
        <v>0.57408000000000003</v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608</v>
      </c>
      <c r="C456" s="31">
        <v>4301011771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9" t="s">
        <v>609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38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4301011367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615</v>
      </c>
      <c r="C459" s="31">
        <v>4301011778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4" t="s">
        <v>616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4301011168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619</v>
      </c>
      <c r="C461" s="31">
        <v>4301011775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8" t="s">
        <v>620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4301011372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3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623</v>
      </c>
      <c r="C463" s="31">
        <v>4301011770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2" t="s">
        <v>624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4301011366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120</v>
      </c>
      <c r="W465" s="353">
        <f t="shared" si="21"/>
        <v>122.4</v>
      </c>
      <c r="X465" s="36">
        <f>IFERROR(IF(W465=0,"",ROUNDUP(W465/H465,0)*0.00937),"")</f>
        <v>0.31857999999999997</v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629</v>
      </c>
      <c r="C466" s="31">
        <v>4301011784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472" t="s">
        <v>630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3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74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143.18181818181819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145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1.6461399999999999</v>
      </c>
      <c r="Y467" s="355"/>
      <c r="Z467" s="355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74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54">
        <f>IFERROR(SUM(V449:V466),"0")</f>
        <v>700</v>
      </c>
      <c r="W468" s="354">
        <f>IFERROR(SUM(W449:W466),"0")</f>
        <v>708.48</v>
      </c>
      <c r="X468" s="37"/>
      <c r="Y468" s="355"/>
      <c r="Z468" s="355"/>
    </row>
    <row r="469" spans="1:53" ht="14.25" customHeight="1" x14ac:dyDescent="0.25">
      <c r="A469" s="365" t="s">
        <v>97</v>
      </c>
      <c r="B469" s="366"/>
      <c r="C469" s="36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366"/>
      <c r="O469" s="366"/>
      <c r="P469" s="366"/>
      <c r="Q469" s="366"/>
      <c r="R469" s="366"/>
      <c r="S469" s="366"/>
      <c r="T469" s="366"/>
      <c r="U469" s="366"/>
      <c r="V469" s="366"/>
      <c r="W469" s="366"/>
      <c r="X469" s="366"/>
      <c r="Y469" s="347"/>
      <c r="Z469" s="347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220</v>
      </c>
      <c r="W470" s="353">
        <f>IFERROR(IF(V470="",0,CEILING((V470/$H470),1)*$H470),"")</f>
        <v>221.76000000000002</v>
      </c>
      <c r="X470" s="36">
        <f>IFERROR(IF(W470=0,"",ROUNDUP(W470/H470,0)*0.01196),"")</f>
        <v>0.50231999999999999</v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3"/>
      <c r="B472" s="366"/>
      <c r="C472" s="366"/>
      <c r="D472" s="366"/>
      <c r="E472" s="366"/>
      <c r="F472" s="366"/>
      <c r="G472" s="366"/>
      <c r="H472" s="366"/>
      <c r="I472" s="366"/>
      <c r="J472" s="366"/>
      <c r="K472" s="366"/>
      <c r="L472" s="366"/>
      <c r="M472" s="374"/>
      <c r="N472" s="362" t="s">
        <v>66</v>
      </c>
      <c r="O472" s="363"/>
      <c r="P472" s="363"/>
      <c r="Q472" s="363"/>
      <c r="R472" s="363"/>
      <c r="S472" s="363"/>
      <c r="T472" s="364"/>
      <c r="U472" s="37" t="s">
        <v>67</v>
      </c>
      <c r="V472" s="354">
        <f>IFERROR(V470/H470,"0")+IFERROR(V471/H471,"0")</f>
        <v>41.666666666666664</v>
      </c>
      <c r="W472" s="354">
        <f>IFERROR(W470/H470,"0")+IFERROR(W471/H471,"0")</f>
        <v>42</v>
      </c>
      <c r="X472" s="354">
        <f>IFERROR(IF(X470="",0,X470),"0")+IFERROR(IF(X471="",0,X471),"0")</f>
        <v>0.50231999999999999</v>
      </c>
      <c r="Y472" s="355"/>
      <c r="Z472" s="355"/>
    </row>
    <row r="473" spans="1:53" x14ac:dyDescent="0.2">
      <c r="A473" s="366"/>
      <c r="B473" s="366"/>
      <c r="C473" s="366"/>
      <c r="D473" s="366"/>
      <c r="E473" s="366"/>
      <c r="F473" s="366"/>
      <c r="G473" s="366"/>
      <c r="H473" s="366"/>
      <c r="I473" s="366"/>
      <c r="J473" s="366"/>
      <c r="K473" s="366"/>
      <c r="L473" s="366"/>
      <c r="M473" s="374"/>
      <c r="N473" s="362" t="s">
        <v>66</v>
      </c>
      <c r="O473" s="363"/>
      <c r="P473" s="363"/>
      <c r="Q473" s="363"/>
      <c r="R473" s="363"/>
      <c r="S473" s="363"/>
      <c r="T473" s="364"/>
      <c r="U473" s="37" t="s">
        <v>65</v>
      </c>
      <c r="V473" s="354">
        <f>IFERROR(SUM(V470:V471),"0")</f>
        <v>220</v>
      </c>
      <c r="W473" s="354">
        <f>IFERROR(SUM(W470:W471),"0")</f>
        <v>221.76000000000002</v>
      </c>
      <c r="X473" s="37"/>
      <c r="Y473" s="355"/>
      <c r="Z473" s="355"/>
    </row>
    <row r="474" spans="1:53" ht="14.25" customHeight="1" x14ac:dyDescent="0.25">
      <c r="A474" s="365" t="s">
        <v>60</v>
      </c>
      <c r="B474" s="366"/>
      <c r="C474" s="36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47"/>
      <c r="Z474" s="347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110</v>
      </c>
      <c r="W475" s="353">
        <f t="shared" ref="W475:W480" si="24">IFERROR(IF(V475="",0,CEILING((V475/$H475),1)*$H475),"")</f>
        <v>110.88000000000001</v>
      </c>
      <c r="X475" s="36">
        <f>IFERROR(IF(W475=0,"",ROUNDUP(W475/H475,0)*0.01196),"")</f>
        <v>0.25115999999999999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90</v>
      </c>
      <c r="W476" s="353">
        <f t="shared" si="24"/>
        <v>95.04</v>
      </c>
      <c r="X476" s="36">
        <f>IFERROR(IF(W476=0,"",ROUNDUP(W476/H476,0)*0.01196),"")</f>
        <v>0.21528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250</v>
      </c>
      <c r="W477" s="353">
        <f t="shared" si="24"/>
        <v>253.44</v>
      </c>
      <c r="X477" s="36">
        <f>IFERROR(IF(W477=0,"",ROUNDUP(W477/H477,0)*0.01196),"")</f>
        <v>0.57408000000000003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4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30</v>
      </c>
      <c r="W479" s="353">
        <f t="shared" si="24"/>
        <v>32.4</v>
      </c>
      <c r="X479" s="36">
        <f>IFERROR(IF(W479=0,"",ROUNDUP(W479/H479,0)*0.00937),"")</f>
        <v>8.4330000000000002E-2</v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3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74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54">
        <f>IFERROR(V475/H475,"0")+IFERROR(V476/H476,"0")+IFERROR(V477/H477,"0")+IFERROR(V478/H478,"0")+IFERROR(V479/H479,"0")+IFERROR(V480/H480,"0")</f>
        <v>93.560606060606048</v>
      </c>
      <c r="W481" s="354">
        <f>IFERROR(W475/H475,"0")+IFERROR(W476/H476,"0")+IFERROR(W477/H477,"0")+IFERROR(W478/H478,"0")+IFERROR(W479/H479,"0")+IFERROR(W480/H480,"0")</f>
        <v>96</v>
      </c>
      <c r="X481" s="354">
        <f>IFERROR(IF(X475="",0,X475),"0")+IFERROR(IF(X476="",0,X476),"0")+IFERROR(IF(X477="",0,X477),"0")+IFERROR(IF(X478="",0,X478),"0")+IFERROR(IF(X479="",0,X479),"0")+IFERROR(IF(X480="",0,X480),"0")</f>
        <v>1.1248499999999999</v>
      </c>
      <c r="Y481" s="355"/>
      <c r="Z481" s="355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74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54">
        <f>IFERROR(SUM(V475:V480),"0")</f>
        <v>480</v>
      </c>
      <c r="W482" s="354">
        <f>IFERROR(SUM(W475:W480),"0")</f>
        <v>491.76</v>
      </c>
      <c r="X482" s="37"/>
      <c r="Y482" s="355"/>
      <c r="Z482" s="355"/>
    </row>
    <row r="483" spans="1:53" ht="14.25" customHeight="1" x14ac:dyDescent="0.25">
      <c r="A483" s="365" t="s">
        <v>68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347"/>
      <c r="Z483" s="347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x14ac:dyDescent="0.2">
      <c r="A486" s="373"/>
      <c r="B486" s="366"/>
      <c r="C486" s="366"/>
      <c r="D486" s="366"/>
      <c r="E486" s="366"/>
      <c r="F486" s="366"/>
      <c r="G486" s="366"/>
      <c r="H486" s="366"/>
      <c r="I486" s="366"/>
      <c r="J486" s="366"/>
      <c r="K486" s="366"/>
      <c r="L486" s="366"/>
      <c r="M486" s="374"/>
      <c r="N486" s="362" t="s">
        <v>66</v>
      </c>
      <c r="O486" s="363"/>
      <c r="P486" s="363"/>
      <c r="Q486" s="363"/>
      <c r="R486" s="363"/>
      <c r="S486" s="363"/>
      <c r="T486" s="364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x14ac:dyDescent="0.2">
      <c r="A487" s="366"/>
      <c r="B487" s="366"/>
      <c r="C487" s="366"/>
      <c r="D487" s="366"/>
      <c r="E487" s="366"/>
      <c r="F487" s="366"/>
      <c r="G487" s="366"/>
      <c r="H487" s="366"/>
      <c r="I487" s="366"/>
      <c r="J487" s="366"/>
      <c r="K487" s="366"/>
      <c r="L487" s="366"/>
      <c r="M487" s="374"/>
      <c r="N487" s="362" t="s">
        <v>66</v>
      </c>
      <c r="O487" s="363"/>
      <c r="P487" s="363"/>
      <c r="Q487" s="363"/>
      <c r="R487" s="363"/>
      <c r="S487" s="363"/>
      <c r="T487" s="364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customHeight="1" x14ac:dyDescent="0.2">
      <c r="A488" s="356" t="s">
        <v>651</v>
      </c>
      <c r="B488" s="357"/>
      <c r="C488" s="357"/>
      <c r="D488" s="357"/>
      <c r="E488" s="357"/>
      <c r="F488" s="357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48"/>
      <c r="Z488" s="48"/>
    </row>
    <row r="489" spans="1:53" ht="16.5" customHeight="1" x14ac:dyDescent="0.25">
      <c r="A489" s="394" t="s">
        <v>652</v>
      </c>
      <c r="B489" s="366"/>
      <c r="C489" s="36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366"/>
      <c r="O489" s="366"/>
      <c r="P489" s="366"/>
      <c r="Q489" s="366"/>
      <c r="R489" s="366"/>
      <c r="S489" s="366"/>
      <c r="T489" s="366"/>
      <c r="U489" s="366"/>
      <c r="V489" s="366"/>
      <c r="W489" s="366"/>
      <c r="X489" s="366"/>
      <c r="Y489" s="348"/>
      <c r="Z489" s="348"/>
    </row>
    <row r="490" spans="1:53" ht="14.25" customHeight="1" x14ac:dyDescent="0.25">
      <c r="A490" s="365" t="s">
        <v>105</v>
      </c>
      <c r="B490" s="366"/>
      <c r="C490" s="36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47"/>
      <c r="Z490" s="347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38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1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31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70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6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3"/>
      <c r="B496" s="366"/>
      <c r="C496" s="366"/>
      <c r="D496" s="366"/>
      <c r="E496" s="366"/>
      <c r="F496" s="366"/>
      <c r="G496" s="366"/>
      <c r="H496" s="366"/>
      <c r="I496" s="366"/>
      <c r="J496" s="366"/>
      <c r="K496" s="366"/>
      <c r="L496" s="366"/>
      <c r="M496" s="374"/>
      <c r="N496" s="362" t="s">
        <v>66</v>
      </c>
      <c r="O496" s="363"/>
      <c r="P496" s="363"/>
      <c r="Q496" s="363"/>
      <c r="R496" s="363"/>
      <c r="S496" s="363"/>
      <c r="T496" s="364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74"/>
      <c r="N497" s="362" t="s">
        <v>66</v>
      </c>
      <c r="O497" s="363"/>
      <c r="P497" s="363"/>
      <c r="Q497" s="363"/>
      <c r="R497" s="363"/>
      <c r="S497" s="363"/>
      <c r="T497" s="364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customHeight="1" x14ac:dyDescent="0.25">
      <c r="A498" s="365" t="s">
        <v>97</v>
      </c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47"/>
      <c r="Z498" s="347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1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69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3"/>
      <c r="B502" s="366"/>
      <c r="C502" s="366"/>
      <c r="D502" s="366"/>
      <c r="E502" s="366"/>
      <c r="F502" s="366"/>
      <c r="G502" s="366"/>
      <c r="H502" s="366"/>
      <c r="I502" s="366"/>
      <c r="J502" s="366"/>
      <c r="K502" s="366"/>
      <c r="L502" s="366"/>
      <c r="M502" s="374"/>
      <c r="N502" s="362" t="s">
        <v>66</v>
      </c>
      <c r="O502" s="363"/>
      <c r="P502" s="363"/>
      <c r="Q502" s="363"/>
      <c r="R502" s="363"/>
      <c r="S502" s="363"/>
      <c r="T502" s="364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x14ac:dyDescent="0.2">
      <c r="A503" s="366"/>
      <c r="B503" s="366"/>
      <c r="C503" s="366"/>
      <c r="D503" s="366"/>
      <c r="E503" s="366"/>
      <c r="F503" s="366"/>
      <c r="G503" s="366"/>
      <c r="H503" s="366"/>
      <c r="I503" s="366"/>
      <c r="J503" s="366"/>
      <c r="K503" s="366"/>
      <c r="L503" s="366"/>
      <c r="M503" s="374"/>
      <c r="N503" s="362" t="s">
        <v>66</v>
      </c>
      <c r="O503" s="363"/>
      <c r="P503" s="363"/>
      <c r="Q503" s="363"/>
      <c r="R503" s="363"/>
      <c r="S503" s="363"/>
      <c r="T503" s="364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customHeight="1" x14ac:dyDescent="0.25">
      <c r="A504" s="365" t="s">
        <v>60</v>
      </c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47"/>
      <c r="Z504" s="347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4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3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430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466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3"/>
      <c r="B509" s="366"/>
      <c r="C509" s="366"/>
      <c r="D509" s="366"/>
      <c r="E509" s="366"/>
      <c r="F509" s="366"/>
      <c r="G509" s="366"/>
      <c r="H509" s="366"/>
      <c r="I509" s="366"/>
      <c r="J509" s="366"/>
      <c r="K509" s="366"/>
      <c r="L509" s="366"/>
      <c r="M509" s="374"/>
      <c r="N509" s="362" t="s">
        <v>66</v>
      </c>
      <c r="O509" s="363"/>
      <c r="P509" s="363"/>
      <c r="Q509" s="363"/>
      <c r="R509" s="363"/>
      <c r="S509" s="363"/>
      <c r="T509" s="364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x14ac:dyDescent="0.2">
      <c r="A510" s="366"/>
      <c r="B510" s="366"/>
      <c r="C510" s="366"/>
      <c r="D510" s="366"/>
      <c r="E510" s="366"/>
      <c r="F510" s="366"/>
      <c r="G510" s="366"/>
      <c r="H510" s="366"/>
      <c r="I510" s="366"/>
      <c r="J510" s="366"/>
      <c r="K510" s="366"/>
      <c r="L510" s="366"/>
      <c r="M510" s="374"/>
      <c r="N510" s="362" t="s">
        <v>66</v>
      </c>
      <c r="O510" s="363"/>
      <c r="P510" s="363"/>
      <c r="Q510" s="363"/>
      <c r="R510" s="363"/>
      <c r="S510" s="363"/>
      <c r="T510" s="364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customHeight="1" x14ac:dyDescent="0.25">
      <c r="A511" s="365" t="s">
        <v>68</v>
      </c>
      <c r="B511" s="366"/>
      <c r="C511" s="36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366"/>
      <c r="O511" s="366"/>
      <c r="P511" s="366"/>
      <c r="Q511" s="366"/>
      <c r="R511" s="366"/>
      <c r="S511" s="366"/>
      <c r="T511" s="366"/>
      <c r="U511" s="366"/>
      <c r="V511" s="366"/>
      <c r="W511" s="366"/>
      <c r="X511" s="366"/>
      <c r="Y511" s="347"/>
      <c r="Z511" s="347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6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500</v>
      </c>
      <c r="W512" s="353">
        <f>IFERROR(IF(V512="",0,CEILING((V512/$H512),1)*$H512),"")</f>
        <v>507</v>
      </c>
      <c r="X512" s="36">
        <f>IFERROR(IF(W512=0,"",ROUNDUP(W512/H512,0)*0.02175),"")</f>
        <v>1.4137499999999998</v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6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459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90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3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4"/>
      <c r="N517" s="362" t="s">
        <v>66</v>
      </c>
      <c r="O517" s="363"/>
      <c r="P517" s="363"/>
      <c r="Q517" s="363"/>
      <c r="R517" s="363"/>
      <c r="S517" s="363"/>
      <c r="T517" s="364"/>
      <c r="U517" s="37" t="s">
        <v>67</v>
      </c>
      <c r="V517" s="354">
        <f>IFERROR(V512/H512,"0")+IFERROR(V513/H513,"0")+IFERROR(V514/H514,"0")+IFERROR(V515/H515,"0")+IFERROR(V516/H516,"0")</f>
        <v>64.102564102564102</v>
      </c>
      <c r="W517" s="354">
        <f>IFERROR(W512/H512,"0")+IFERROR(W513/H513,"0")+IFERROR(W514/H514,"0")+IFERROR(W515/H515,"0")+IFERROR(W516/H516,"0")</f>
        <v>65</v>
      </c>
      <c r="X517" s="354">
        <f>IFERROR(IF(X512="",0,X512),"0")+IFERROR(IF(X513="",0,X513),"0")+IFERROR(IF(X514="",0,X514),"0")+IFERROR(IF(X515="",0,X515),"0")+IFERROR(IF(X516="",0,X516),"0")</f>
        <v>1.4137499999999998</v>
      </c>
      <c r="Y517" s="355"/>
      <c r="Z517" s="355"/>
    </row>
    <row r="518" spans="1:53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4"/>
      <c r="N518" s="362" t="s">
        <v>66</v>
      </c>
      <c r="O518" s="363"/>
      <c r="P518" s="363"/>
      <c r="Q518" s="363"/>
      <c r="R518" s="363"/>
      <c r="S518" s="363"/>
      <c r="T518" s="364"/>
      <c r="U518" s="37" t="s">
        <v>65</v>
      </c>
      <c r="V518" s="354">
        <f>IFERROR(SUM(V512:V516),"0")</f>
        <v>500</v>
      </c>
      <c r="W518" s="354">
        <f>IFERROR(SUM(W512:W516),"0")</f>
        <v>507</v>
      </c>
      <c r="X518" s="37"/>
      <c r="Y518" s="355"/>
      <c r="Z518" s="355"/>
    </row>
    <row r="519" spans="1:53" ht="15" customHeight="1" x14ac:dyDescent="0.2">
      <c r="A519" s="442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416"/>
      <c r="N519" s="437" t="s">
        <v>703</v>
      </c>
      <c r="O519" s="438"/>
      <c r="P519" s="438"/>
      <c r="Q519" s="438"/>
      <c r="R519" s="438"/>
      <c r="S519" s="438"/>
      <c r="T519" s="439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14734.4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14913.240000000002</v>
      </c>
      <c r="X519" s="37"/>
      <c r="Y519" s="355"/>
      <c r="Z519" s="355"/>
    </row>
    <row r="520" spans="1:53" x14ac:dyDescent="0.2">
      <c r="A520" s="366"/>
      <c r="B520" s="366"/>
      <c r="C520" s="366"/>
      <c r="D520" s="366"/>
      <c r="E520" s="366"/>
      <c r="F520" s="366"/>
      <c r="G520" s="366"/>
      <c r="H520" s="366"/>
      <c r="I520" s="366"/>
      <c r="J520" s="366"/>
      <c r="K520" s="366"/>
      <c r="L520" s="366"/>
      <c r="M520" s="416"/>
      <c r="N520" s="437" t="s">
        <v>704</v>
      </c>
      <c r="O520" s="438"/>
      <c r="P520" s="438"/>
      <c r="Q520" s="438"/>
      <c r="R520" s="438"/>
      <c r="S520" s="438"/>
      <c r="T520" s="439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15962.875218497977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16153.539999999999</v>
      </c>
      <c r="X520" s="37"/>
      <c r="Y520" s="355"/>
      <c r="Z520" s="355"/>
    </row>
    <row r="521" spans="1:53" x14ac:dyDescent="0.2">
      <c r="A521" s="366"/>
      <c r="B521" s="366"/>
      <c r="C521" s="366"/>
      <c r="D521" s="366"/>
      <c r="E521" s="366"/>
      <c r="F521" s="366"/>
      <c r="G521" s="366"/>
      <c r="H521" s="366"/>
      <c r="I521" s="366"/>
      <c r="J521" s="366"/>
      <c r="K521" s="366"/>
      <c r="L521" s="366"/>
      <c r="M521" s="416"/>
      <c r="N521" s="437" t="s">
        <v>705</v>
      </c>
      <c r="O521" s="438"/>
      <c r="P521" s="438"/>
      <c r="Q521" s="438"/>
      <c r="R521" s="438"/>
      <c r="S521" s="438"/>
      <c r="T521" s="439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32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33</v>
      </c>
      <c r="X521" s="37"/>
      <c r="Y521" s="355"/>
      <c r="Z521" s="355"/>
    </row>
    <row r="522" spans="1:53" x14ac:dyDescent="0.2">
      <c r="A522" s="366"/>
      <c r="B522" s="366"/>
      <c r="C522" s="366"/>
      <c r="D522" s="366"/>
      <c r="E522" s="366"/>
      <c r="F522" s="366"/>
      <c r="G522" s="366"/>
      <c r="H522" s="366"/>
      <c r="I522" s="366"/>
      <c r="J522" s="366"/>
      <c r="K522" s="366"/>
      <c r="L522" s="366"/>
      <c r="M522" s="416"/>
      <c r="N522" s="437" t="s">
        <v>707</v>
      </c>
      <c r="O522" s="438"/>
      <c r="P522" s="438"/>
      <c r="Q522" s="438"/>
      <c r="R522" s="438"/>
      <c r="S522" s="438"/>
      <c r="T522" s="439"/>
      <c r="U522" s="37" t="s">
        <v>65</v>
      </c>
      <c r="V522" s="354">
        <f>GrossWeightTotal+PalletQtyTotal*25</f>
        <v>16762.875218497975</v>
      </c>
      <c r="W522" s="354">
        <f>GrossWeightTotalR+PalletQtyTotalR*25</f>
        <v>16978.54</v>
      </c>
      <c r="X522" s="37"/>
      <c r="Y522" s="355"/>
      <c r="Z522" s="355"/>
    </row>
    <row r="523" spans="1:53" x14ac:dyDescent="0.2">
      <c r="A523" s="366"/>
      <c r="B523" s="366"/>
      <c r="C523" s="366"/>
      <c r="D523" s="366"/>
      <c r="E523" s="366"/>
      <c r="F523" s="366"/>
      <c r="G523" s="366"/>
      <c r="H523" s="366"/>
      <c r="I523" s="366"/>
      <c r="J523" s="366"/>
      <c r="K523" s="366"/>
      <c r="L523" s="366"/>
      <c r="M523" s="416"/>
      <c r="N523" s="437" t="s">
        <v>708</v>
      </c>
      <c r="O523" s="438"/>
      <c r="P523" s="438"/>
      <c r="Q523" s="438"/>
      <c r="R523" s="438"/>
      <c r="S523" s="438"/>
      <c r="T523" s="439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4295.2627040902917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4328</v>
      </c>
      <c r="X523" s="37"/>
      <c r="Y523" s="355"/>
      <c r="Z523" s="355"/>
    </row>
    <row r="524" spans="1:53" ht="14.25" customHeight="1" x14ac:dyDescent="0.2">
      <c r="A524" s="366"/>
      <c r="B524" s="366"/>
      <c r="C524" s="366"/>
      <c r="D524" s="366"/>
      <c r="E524" s="366"/>
      <c r="F524" s="366"/>
      <c r="G524" s="366"/>
      <c r="H524" s="366"/>
      <c r="I524" s="366"/>
      <c r="J524" s="366"/>
      <c r="K524" s="366"/>
      <c r="L524" s="366"/>
      <c r="M524" s="416"/>
      <c r="N524" s="437" t="s">
        <v>709</v>
      </c>
      <c r="O524" s="438"/>
      <c r="P524" s="438"/>
      <c r="Q524" s="438"/>
      <c r="R524" s="438"/>
      <c r="S524" s="438"/>
      <c r="T524" s="439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38.032550000000008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67" t="s">
        <v>95</v>
      </c>
      <c r="D526" s="536"/>
      <c r="E526" s="536"/>
      <c r="F526" s="522"/>
      <c r="G526" s="367" t="s">
        <v>225</v>
      </c>
      <c r="H526" s="536"/>
      <c r="I526" s="536"/>
      <c r="J526" s="536"/>
      <c r="K526" s="536"/>
      <c r="L526" s="536"/>
      <c r="M526" s="536"/>
      <c r="N526" s="536"/>
      <c r="O526" s="522"/>
      <c r="P526" s="345" t="s">
        <v>460</v>
      </c>
      <c r="Q526" s="367" t="s">
        <v>464</v>
      </c>
      <c r="R526" s="522"/>
      <c r="S526" s="367" t="s">
        <v>517</v>
      </c>
      <c r="T526" s="522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486" t="s">
        <v>712</v>
      </c>
      <c r="B527" s="367" t="s">
        <v>59</v>
      </c>
      <c r="C527" s="367" t="s">
        <v>96</v>
      </c>
      <c r="D527" s="367" t="s">
        <v>104</v>
      </c>
      <c r="E527" s="367" t="s">
        <v>95</v>
      </c>
      <c r="F527" s="367" t="s">
        <v>217</v>
      </c>
      <c r="G527" s="367" t="s">
        <v>226</v>
      </c>
      <c r="H527" s="367" t="s">
        <v>233</v>
      </c>
      <c r="I527" s="367" t="s">
        <v>252</v>
      </c>
      <c r="J527" s="367" t="s">
        <v>311</v>
      </c>
      <c r="K527" s="346"/>
      <c r="L527" s="367" t="s">
        <v>332</v>
      </c>
      <c r="M527" s="367" t="s">
        <v>351</v>
      </c>
      <c r="N527" s="367" t="s">
        <v>431</v>
      </c>
      <c r="O527" s="367" t="s">
        <v>449</v>
      </c>
      <c r="P527" s="367" t="s">
        <v>461</v>
      </c>
      <c r="Q527" s="367" t="s">
        <v>465</v>
      </c>
      <c r="R527" s="367" t="s">
        <v>492</v>
      </c>
      <c r="S527" s="367" t="s">
        <v>518</v>
      </c>
      <c r="T527" s="367" t="s">
        <v>567</v>
      </c>
      <c r="U527" s="367" t="s">
        <v>591</v>
      </c>
      <c r="V527" s="367" t="s">
        <v>652</v>
      </c>
      <c r="Z527" s="52"/>
      <c r="AC527" s="346"/>
    </row>
    <row r="528" spans="1:53" ht="13.5" customHeight="1" thickBot="1" x14ac:dyDescent="0.25">
      <c r="A528" s="487"/>
      <c r="B528" s="368"/>
      <c r="C528" s="368"/>
      <c r="D528" s="368"/>
      <c r="E528" s="368"/>
      <c r="F528" s="368"/>
      <c r="G528" s="368"/>
      <c r="H528" s="368"/>
      <c r="I528" s="368"/>
      <c r="J528" s="368"/>
      <c r="K528" s="346"/>
      <c r="L528" s="368"/>
      <c r="M528" s="368"/>
      <c r="N528" s="368"/>
      <c r="O528" s="368"/>
      <c r="P528" s="368"/>
      <c r="Q528" s="368"/>
      <c r="R528" s="368"/>
      <c r="S528" s="368"/>
      <c r="T528" s="368"/>
      <c r="U528" s="368"/>
      <c r="V528" s="368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267.3</v>
      </c>
      <c r="D529" s="46">
        <f>IFERROR(W56*1,"0")+IFERROR(W57*1,"0")+IFERROR(W58*1,"0")+IFERROR(W59*1,"0")</f>
        <v>376.20000000000005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2224.6799999999998</v>
      </c>
      <c r="F529" s="46">
        <f>IFERROR(W132*1,"0")+IFERROR(W133*1,"0")+IFERROR(W134*1,"0")+IFERROR(W135*1,"0")</f>
        <v>673.2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1102.5000000000002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4127.1000000000004</v>
      </c>
      <c r="J529" s="46">
        <f>IFERROR(W206*1,"0")+IFERROR(W207*1,"0")+IFERROR(W208*1,"0")+IFERROR(W209*1,"0")+IFERROR(W210*1,"0")+IFERROR(W211*1,"0")+IFERROR(W215*1,"0")</f>
        <v>315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974.32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698.40000000000009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918.8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139.19999999999999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949.56000000000017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217.98000000000002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1422.0000000000002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507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A486:M487"/>
    <mergeCell ref="N156:R156"/>
    <mergeCell ref="N454:R454"/>
    <mergeCell ref="D291:E291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  <mergeCell ref="N261:R261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A416:X416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H17:H18"/>
    <mergeCell ref="N161:R161"/>
    <mergeCell ref="N332:R332"/>
    <mergeCell ref="N459:R459"/>
    <mergeCell ref="A384:X384"/>
    <mergeCell ref="D198:E198"/>
    <mergeCell ref="D465:E465"/>
    <mergeCell ref="N104:T104"/>
    <mergeCell ref="N275:T275"/>
    <mergeCell ref="N175:T175"/>
    <mergeCell ref="D296:E296"/>
    <mergeCell ref="N346:T346"/>
    <mergeCell ref="A376:M377"/>
    <mergeCell ref="N98:R98"/>
    <mergeCell ref="N109:R109"/>
    <mergeCell ref="D413:E41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N26:R26"/>
    <mergeCell ref="D172:E172"/>
    <mergeCell ref="A256:M257"/>
    <mergeCell ref="N153:R153"/>
    <mergeCell ref="N249:T249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D51:E51"/>
    <mergeCell ref="N157:T157"/>
    <mergeCell ref="N328:T328"/>
    <mergeCell ref="D349:E349"/>
    <mergeCell ref="A358:X358"/>
    <mergeCell ref="A92:M93"/>
    <mergeCell ref="N108:R108"/>
    <mergeCell ref="A197:X197"/>
    <mergeCell ref="N95:R95"/>
    <mergeCell ref="N70:R70"/>
    <mergeCell ref="N266:R266"/>
    <mergeCell ref="N393:R393"/>
    <mergeCell ref="D374:E374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A270:X270"/>
    <mergeCell ref="D372:E372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74:R74"/>
    <mergeCell ref="D182:E182"/>
    <mergeCell ref="N101:R101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N496:T496"/>
    <mergeCell ref="D109:E109"/>
    <mergeCell ref="N76:R76"/>
    <mergeCell ref="D476:E476"/>
    <mergeCell ref="A422:X422"/>
    <mergeCell ref="A496:M49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A147:X14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D494:E494"/>
    <mergeCell ref="D493:E493"/>
    <mergeCell ref="A489:X489"/>
    <mergeCell ref="D126:E126"/>
    <mergeCell ref="A144:M145"/>
    <mergeCell ref="N181:R181"/>
    <mergeCell ref="N168:T168"/>
    <mergeCell ref="N195:T195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N302:R302"/>
    <mergeCell ref="N202:T202"/>
    <mergeCell ref="D174:E174"/>
    <mergeCell ref="A498:X498"/>
    <mergeCell ref="N245:T245"/>
    <mergeCell ref="N481:T481"/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2024-03-07T10:21:20Z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