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54801B-6D92-4258-ABF4-9A008883B7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N253" i="1"/>
  <c r="W252" i="1"/>
  <c r="X252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52" i="1" l="1"/>
  <c r="X316" i="1"/>
  <c r="X317" i="1" s="1"/>
  <c r="W317" i="1"/>
  <c r="X320" i="1"/>
  <c r="X321" i="1" s="1"/>
  <c r="W321" i="1"/>
  <c r="X326" i="1"/>
  <c r="X327" i="1" s="1"/>
  <c r="W327" i="1"/>
  <c r="X136" i="1"/>
  <c r="W202" i="1"/>
  <c r="X280" i="1"/>
  <c r="W437" i="1"/>
  <c r="W481" i="1"/>
  <c r="V523" i="1"/>
  <c r="X376" i="1"/>
  <c r="V522" i="1"/>
  <c r="X103" i="1"/>
  <c r="X403" i="1"/>
  <c r="X340" i="1"/>
  <c r="X36" i="1"/>
  <c r="X37" i="1" s="1"/>
  <c r="W37" i="1"/>
  <c r="X40" i="1"/>
  <c r="X41" i="1" s="1"/>
  <c r="W41" i="1"/>
  <c r="X44" i="1"/>
  <c r="X45" i="1" s="1"/>
  <c r="W45" i="1"/>
  <c r="X166" i="1"/>
  <c r="X168" i="1" s="1"/>
  <c r="W196" i="1"/>
  <c r="X198" i="1"/>
  <c r="X202" i="1" s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F10" i="1"/>
  <c r="J9" i="1"/>
  <c r="F9" i="1"/>
  <c r="A10" i="1"/>
  <c r="W33" i="1"/>
  <c r="W53" i="1"/>
  <c r="D529" i="1"/>
  <c r="W60" i="1"/>
  <c r="X56" i="1"/>
  <c r="X60" i="1" s="1"/>
  <c r="W61" i="1"/>
  <c r="E529" i="1"/>
  <c r="W85" i="1"/>
  <c r="X64" i="1"/>
  <c r="X85" i="1" s="1"/>
  <c r="W86" i="1"/>
  <c r="W93" i="1"/>
  <c r="X88" i="1"/>
  <c r="X92" i="1" s="1"/>
  <c r="W92" i="1"/>
  <c r="W128" i="1"/>
  <c r="W145" i="1"/>
  <c r="W157" i="1"/>
  <c r="X148" i="1"/>
  <c r="X157" i="1" s="1"/>
  <c r="H529" i="1"/>
  <c r="W158" i="1"/>
  <c r="I529" i="1"/>
  <c r="W164" i="1"/>
  <c r="X161" i="1"/>
  <c r="X163" i="1" s="1"/>
  <c r="W203" i="1"/>
  <c r="L529" i="1"/>
  <c r="W226" i="1"/>
  <c r="X220" i="1"/>
  <c r="X226" i="1" s="1"/>
  <c r="W246" i="1"/>
  <c r="W250" i="1"/>
  <c r="W249" i="1"/>
  <c r="X248" i="1"/>
  <c r="X249" i="1" s="1"/>
  <c r="X253" i="1"/>
  <c r="X256" i="1" s="1"/>
  <c r="W257" i="1"/>
  <c r="X273" i="1"/>
  <c r="W275" i="1"/>
  <c r="H9" i="1"/>
  <c r="B529" i="1"/>
  <c r="W521" i="1"/>
  <c r="W520" i="1"/>
  <c r="W23" i="1"/>
  <c r="X22" i="1"/>
  <c r="X23" i="1" s="1"/>
  <c r="W24" i="1"/>
  <c r="W34" i="1"/>
  <c r="X26" i="1"/>
  <c r="X33" i="1" s="1"/>
  <c r="W103" i="1"/>
  <c r="W104" i="1"/>
  <c r="W118" i="1"/>
  <c r="X106" i="1"/>
  <c r="X118" i="1" s="1"/>
  <c r="W119" i="1"/>
  <c r="W129" i="1"/>
  <c r="X121" i="1"/>
  <c r="X128" i="1" s="1"/>
  <c r="W137" i="1"/>
  <c r="G529" i="1"/>
  <c r="W144" i="1"/>
  <c r="X141" i="1"/>
  <c r="X144" i="1" s="1"/>
  <c r="W163" i="1"/>
  <c r="W169" i="1"/>
  <c r="W176" i="1"/>
  <c r="X171" i="1"/>
  <c r="X175" i="1" s="1"/>
  <c r="W175" i="1"/>
  <c r="X195" i="1"/>
  <c r="W195" i="1"/>
  <c r="W227" i="1"/>
  <c r="M529" i="1"/>
  <c r="W245" i="1"/>
  <c r="X230" i="1"/>
  <c r="X245" i="1" s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Q529" i="1"/>
  <c r="V519" i="1"/>
  <c r="C529" i="1"/>
  <c r="W52" i="1"/>
  <c r="F529" i="1"/>
  <c r="W136" i="1"/>
  <c r="W213" i="1"/>
  <c r="W256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2" i="1" l="1"/>
  <c r="X524" i="1"/>
  <c r="W519" i="1"/>
  <c r="W523" i="1"/>
</calcChain>
</file>

<file path=xl/sharedStrings.xml><?xml version="1.0" encoding="utf-8"?>
<sst xmlns="http://schemas.openxmlformats.org/spreadsheetml/2006/main" count="2258" uniqueCount="758">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</sst>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132" sqref="Z132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95" t="s">
        <v>0</v>
      </c>
      <c r="E1" s="357"/>
      <c r="F1" s="357"/>
      <c r="G1" s="12" t="s">
        <v>1</v>
      </c>
      <c r="H1" s="495" t="s">
        <v>2</v>
      </c>
      <c r="I1" s="357"/>
      <c r="J1" s="357"/>
      <c r="K1" s="357"/>
      <c r="L1" s="357"/>
      <c r="M1" s="357"/>
      <c r="N1" s="357"/>
      <c r="O1" s="357"/>
      <c r="P1" s="356" t="s">
        <v>3</v>
      </c>
      <c r="Q1" s="357"/>
      <c r="R1" s="3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80"/>
      <c r="P2" s="380"/>
      <c r="Q2" s="380"/>
      <c r="R2" s="380"/>
      <c r="S2" s="380"/>
      <c r="T2" s="380"/>
      <c r="U2" s="380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80"/>
      <c r="O3" s="380"/>
      <c r="P3" s="380"/>
      <c r="Q3" s="380"/>
      <c r="R3" s="380"/>
      <c r="S3" s="380"/>
      <c r="T3" s="380"/>
      <c r="U3" s="380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80" t="s">
        <v>8</v>
      </c>
      <c r="B5" s="396"/>
      <c r="C5" s="397"/>
      <c r="D5" s="649"/>
      <c r="E5" s="650"/>
      <c r="F5" s="426" t="s">
        <v>9</v>
      </c>
      <c r="G5" s="397"/>
      <c r="H5" s="649" t="s">
        <v>757</v>
      </c>
      <c r="I5" s="699"/>
      <c r="J5" s="699"/>
      <c r="K5" s="699"/>
      <c r="L5" s="650"/>
      <c r="N5" s="24" t="s">
        <v>10</v>
      </c>
      <c r="O5" s="436">
        <v>45357</v>
      </c>
      <c r="P5" s="437"/>
      <c r="R5" s="375" t="s">
        <v>11</v>
      </c>
      <c r="S5" s="376"/>
      <c r="T5" s="554" t="s">
        <v>12</v>
      </c>
      <c r="U5" s="437"/>
      <c r="Z5" s="51"/>
      <c r="AA5" s="51"/>
      <c r="AB5" s="51"/>
    </row>
    <row r="6" spans="1:29" s="345" customFormat="1" ht="24" customHeight="1" x14ac:dyDescent="0.2">
      <c r="A6" s="580" t="s">
        <v>13</v>
      </c>
      <c r="B6" s="396"/>
      <c r="C6" s="397"/>
      <c r="D6" s="454" t="s">
        <v>14</v>
      </c>
      <c r="E6" s="455"/>
      <c r="F6" s="455"/>
      <c r="G6" s="455"/>
      <c r="H6" s="455"/>
      <c r="I6" s="455"/>
      <c r="J6" s="455"/>
      <c r="K6" s="455"/>
      <c r="L6" s="437"/>
      <c r="N6" s="24" t="s">
        <v>15</v>
      </c>
      <c r="O6" s="630" t="str">
        <f>IF(O5=0," ",CHOOSE(WEEKDAY(O5,2),"Понедельник","Вторник","Среда","Четверг","Пятница","Суббота","Воскресенье"))</f>
        <v>Среда</v>
      </c>
      <c r="P6" s="360"/>
      <c r="R6" s="670" t="s">
        <v>16</v>
      </c>
      <c r="S6" s="376"/>
      <c r="T6" s="561" t="s">
        <v>17</v>
      </c>
      <c r="U6" s="56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28" t="str">
        <f>IFERROR(VLOOKUP(DeliveryAddress,Table,3,0),1)</f>
        <v>6</v>
      </c>
      <c r="E7" s="529"/>
      <c r="F7" s="529"/>
      <c r="G7" s="529"/>
      <c r="H7" s="529"/>
      <c r="I7" s="529"/>
      <c r="J7" s="529"/>
      <c r="K7" s="529"/>
      <c r="L7" s="475"/>
      <c r="N7" s="24"/>
      <c r="O7" s="42"/>
      <c r="P7" s="42"/>
      <c r="R7" s="380"/>
      <c r="S7" s="376"/>
      <c r="T7" s="563"/>
      <c r="U7" s="564"/>
      <c r="Z7" s="51"/>
      <c r="AA7" s="51"/>
      <c r="AB7" s="51"/>
    </row>
    <row r="8" spans="1:29" s="345" customFormat="1" ht="25.5" customHeight="1" x14ac:dyDescent="0.2">
      <c r="A8" s="385" t="s">
        <v>18</v>
      </c>
      <c r="B8" s="370"/>
      <c r="C8" s="371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64">
        <v>0.45833333333333331</v>
      </c>
      <c r="P8" s="437"/>
      <c r="R8" s="380"/>
      <c r="S8" s="376"/>
      <c r="T8" s="563"/>
      <c r="U8" s="564"/>
      <c r="Z8" s="51"/>
      <c r="AA8" s="51"/>
      <c r="AB8" s="51"/>
    </row>
    <row r="9" spans="1:29" s="345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47"/>
      <c r="E9" s="374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N9" s="26" t="s">
        <v>20</v>
      </c>
      <c r="O9" s="436"/>
      <c r="P9" s="437"/>
      <c r="R9" s="380"/>
      <c r="S9" s="376"/>
      <c r="T9" s="565"/>
      <c r="U9" s="566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47"/>
      <c r="E10" s="374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459" t="str">
        <f>IFERROR(VLOOKUP($D$10,Proxy,2,FALSE),"")</f>
        <v/>
      </c>
      <c r="I10" s="380"/>
      <c r="J10" s="380"/>
      <c r="K10" s="380"/>
      <c r="L10" s="380"/>
      <c r="N10" s="26" t="s">
        <v>21</v>
      </c>
      <c r="O10" s="464"/>
      <c r="P10" s="437"/>
      <c r="S10" s="24" t="s">
        <v>22</v>
      </c>
      <c r="T10" s="707" t="s">
        <v>23</v>
      </c>
      <c r="U10" s="56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4"/>
      <c r="P11" s="437"/>
      <c r="S11" s="24" t="s">
        <v>26</v>
      </c>
      <c r="T11" s="432" t="s">
        <v>27</v>
      </c>
      <c r="U11" s="433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427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4"/>
      <c r="P12" s="475"/>
      <c r="Q12" s="23"/>
      <c r="S12" s="24"/>
      <c r="T12" s="357"/>
      <c r="U12" s="380"/>
      <c r="Z12" s="51"/>
      <c r="AA12" s="51"/>
      <c r="AB12" s="51"/>
    </row>
    <row r="13" spans="1:29" s="345" customFormat="1" ht="23.25" customHeight="1" x14ac:dyDescent="0.2">
      <c r="A13" s="427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2"/>
      <c r="P13" s="433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427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451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605" t="s">
        <v>34</v>
      </c>
      <c r="O15" s="357"/>
      <c r="P15" s="357"/>
      <c r="Q15" s="357"/>
      <c r="R15" s="3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6"/>
      <c r="O16" s="606"/>
      <c r="P16" s="606"/>
      <c r="Q16" s="606"/>
      <c r="R16" s="60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1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8"/>
      <c r="P17" s="628"/>
      <c r="Q17" s="628"/>
      <c r="R17" s="363"/>
      <c r="S17" s="452" t="s">
        <v>48</v>
      </c>
      <c r="T17" s="397"/>
      <c r="U17" s="362" t="s">
        <v>49</v>
      </c>
      <c r="V17" s="362" t="s">
        <v>50</v>
      </c>
      <c r="W17" s="688" t="s">
        <v>51</v>
      </c>
      <c r="X17" s="362" t="s">
        <v>52</v>
      </c>
      <c r="Y17" s="383" t="s">
        <v>53</v>
      </c>
      <c r="Z17" s="383" t="s">
        <v>54</v>
      </c>
      <c r="AA17" s="383" t="s">
        <v>55</v>
      </c>
      <c r="AB17" s="678"/>
      <c r="AC17" s="679"/>
      <c r="AD17" s="592"/>
      <c r="BA17" s="677" t="s">
        <v>56</v>
      </c>
    </row>
    <row r="18" spans="1:53" ht="14.25" customHeight="1" x14ac:dyDescent="0.2">
      <c r="A18" s="366"/>
      <c r="B18" s="366"/>
      <c r="C18" s="366"/>
      <c r="D18" s="364"/>
      <c r="E18" s="365"/>
      <c r="F18" s="366"/>
      <c r="G18" s="366"/>
      <c r="H18" s="366"/>
      <c r="I18" s="366"/>
      <c r="J18" s="366"/>
      <c r="K18" s="366"/>
      <c r="L18" s="366"/>
      <c r="M18" s="366"/>
      <c r="N18" s="364"/>
      <c r="O18" s="629"/>
      <c r="P18" s="629"/>
      <c r="Q18" s="629"/>
      <c r="R18" s="365"/>
      <c r="S18" s="346" t="s">
        <v>57</v>
      </c>
      <c r="T18" s="346" t="s">
        <v>58</v>
      </c>
      <c r="U18" s="366"/>
      <c r="V18" s="366"/>
      <c r="W18" s="689"/>
      <c r="X18" s="366"/>
      <c r="Y18" s="384"/>
      <c r="Z18" s="384"/>
      <c r="AA18" s="680"/>
      <c r="AB18" s="681"/>
      <c r="AC18" s="682"/>
      <c r="AD18" s="593"/>
      <c r="BA18" s="380"/>
    </row>
    <row r="19" spans="1:53" ht="27.75" hidden="1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hidden="1" customHeight="1" x14ac:dyDescent="0.25">
      <c r="A20" s="407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47"/>
      <c r="Z20" s="347"/>
    </row>
    <row r="21" spans="1:53" ht="14.25" hidden="1" customHeight="1" x14ac:dyDescent="0.25">
      <c r="A21" s="386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1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69" t="s">
        <v>66</v>
      </c>
      <c r="O23" s="370"/>
      <c r="P23" s="370"/>
      <c r="Q23" s="370"/>
      <c r="R23" s="370"/>
      <c r="S23" s="370"/>
      <c r="T23" s="371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69" t="s">
        <v>66</v>
      </c>
      <c r="O24" s="370"/>
      <c r="P24" s="370"/>
      <c r="Q24" s="370"/>
      <c r="R24" s="370"/>
      <c r="S24" s="370"/>
      <c r="T24" s="371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86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1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1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1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1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61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12" t="s">
        <v>79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61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1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69" t="s">
        <v>66</v>
      </c>
      <c r="O33" s="370"/>
      <c r="P33" s="370"/>
      <c r="Q33" s="370"/>
      <c r="R33" s="370"/>
      <c r="S33" s="370"/>
      <c r="T33" s="371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1"/>
      <c r="N34" s="369" t="s">
        <v>66</v>
      </c>
      <c r="O34" s="370"/>
      <c r="P34" s="370"/>
      <c r="Q34" s="370"/>
      <c r="R34" s="370"/>
      <c r="S34" s="370"/>
      <c r="T34" s="371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86" t="s">
        <v>83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1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69" t="s">
        <v>66</v>
      </c>
      <c r="O37" s="370"/>
      <c r="P37" s="370"/>
      <c r="Q37" s="370"/>
      <c r="R37" s="370"/>
      <c r="S37" s="370"/>
      <c r="T37" s="371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1"/>
      <c r="N38" s="369" t="s">
        <v>66</v>
      </c>
      <c r="O38" s="370"/>
      <c r="P38" s="370"/>
      <c r="Q38" s="370"/>
      <c r="R38" s="370"/>
      <c r="S38" s="370"/>
      <c r="T38" s="371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86" t="s">
        <v>88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1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69" t="s">
        <v>66</v>
      </c>
      <c r="O41" s="370"/>
      <c r="P41" s="370"/>
      <c r="Q41" s="370"/>
      <c r="R41" s="370"/>
      <c r="S41" s="370"/>
      <c r="T41" s="371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1"/>
      <c r="N42" s="369" t="s">
        <v>66</v>
      </c>
      <c r="O42" s="370"/>
      <c r="P42" s="370"/>
      <c r="Q42" s="370"/>
      <c r="R42" s="370"/>
      <c r="S42" s="370"/>
      <c r="T42" s="371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86" t="s">
        <v>92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1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69" t="s">
        <v>66</v>
      </c>
      <c r="O45" s="370"/>
      <c r="P45" s="370"/>
      <c r="Q45" s="370"/>
      <c r="R45" s="370"/>
      <c r="S45" s="370"/>
      <c r="T45" s="371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1"/>
      <c r="N46" s="369" t="s">
        <v>66</v>
      </c>
      <c r="O46" s="370"/>
      <c r="P46" s="370"/>
      <c r="Q46" s="370"/>
      <c r="R46" s="370"/>
      <c r="S46" s="370"/>
      <c r="T46" s="371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67" t="s">
        <v>95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48"/>
      <c r="Z47" s="48"/>
    </row>
    <row r="48" spans="1:53" ht="16.5" hidden="1" customHeight="1" x14ac:dyDescent="0.25">
      <c r="A48" s="407" t="s">
        <v>96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47"/>
      <c r="Z48" s="347"/>
    </row>
    <row r="49" spans="1:53" ht="14.25" hidden="1" customHeight="1" x14ac:dyDescent="0.25">
      <c r="A49" s="386" t="s">
        <v>97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1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1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1"/>
      <c r="N52" s="369" t="s">
        <v>66</v>
      </c>
      <c r="O52" s="370"/>
      <c r="P52" s="370"/>
      <c r="Q52" s="370"/>
      <c r="R52" s="370"/>
      <c r="S52" s="370"/>
      <c r="T52" s="371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1"/>
      <c r="N53" s="369" t="s">
        <v>66</v>
      </c>
      <c r="O53" s="370"/>
      <c r="P53" s="370"/>
      <c r="Q53" s="370"/>
      <c r="R53" s="370"/>
      <c r="S53" s="370"/>
      <c r="T53" s="371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407" t="s">
        <v>104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47"/>
      <c r="Z54" s="347"/>
    </row>
    <row r="55" spans="1:53" ht="14.25" hidden="1" customHeight="1" x14ac:dyDescent="0.25">
      <c r="A55" s="386" t="s">
        <v>105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61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7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109</v>
      </c>
      <c r="C57" s="31">
        <v>4301011452</v>
      </c>
      <c r="D57" s="361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1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1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1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1"/>
      <c r="N60" s="369" t="s">
        <v>66</v>
      </c>
      <c r="O60" s="370"/>
      <c r="P60" s="370"/>
      <c r="Q60" s="370"/>
      <c r="R60" s="370"/>
      <c r="S60" s="370"/>
      <c r="T60" s="371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1"/>
      <c r="N61" s="369" t="s">
        <v>66</v>
      </c>
      <c r="O61" s="370"/>
      <c r="P61" s="370"/>
      <c r="Q61" s="370"/>
      <c r="R61" s="370"/>
      <c r="S61" s="370"/>
      <c r="T61" s="371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407" t="s">
        <v>95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47"/>
      <c r="Z62" s="347"/>
    </row>
    <row r="63" spans="1:53" ht="14.25" hidden="1" customHeight="1" x14ac:dyDescent="0.25">
      <c r="A63" s="386" t="s">
        <v>105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1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61">
        <v>4607091385670</v>
      </c>
      <c r="E65" s="360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60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61">
        <v>4607091385670</v>
      </c>
      <c r="E66" s="360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60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1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1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1">
        <v>4680115882133</v>
      </c>
      <c r="E69" s="360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1">
        <v>4680115882133</v>
      </c>
      <c r="E70" s="360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1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61">
        <v>4680115882539</v>
      </c>
      <c r="E72" s="360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60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61">
        <v>4607091385687</v>
      </c>
      <c r="E73" s="360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60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1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1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1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1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1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1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1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1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1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1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1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1"/>
      <c r="N85" s="369" t="s">
        <v>66</v>
      </c>
      <c r="O85" s="370"/>
      <c r="P85" s="370"/>
      <c r="Q85" s="370"/>
      <c r="R85" s="370"/>
      <c r="S85" s="370"/>
      <c r="T85" s="371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5"/>
      <c r="Z85" s="355"/>
    </row>
    <row r="86" spans="1:53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1"/>
      <c r="N86" s="369" t="s">
        <v>66</v>
      </c>
      <c r="O86" s="370"/>
      <c r="P86" s="370"/>
      <c r="Q86" s="370"/>
      <c r="R86" s="370"/>
      <c r="S86" s="370"/>
      <c r="T86" s="371"/>
      <c r="U86" s="37" t="s">
        <v>65</v>
      </c>
      <c r="V86" s="354">
        <f>IFERROR(SUM(V64:V84),"0")</f>
        <v>0</v>
      </c>
      <c r="W86" s="354">
        <f>IFERROR(SUM(W64:W84),"0")</f>
        <v>0</v>
      </c>
      <c r="X86" s="37"/>
      <c r="Y86" s="355"/>
      <c r="Z86" s="355"/>
    </row>
    <row r="87" spans="1:53" ht="14.25" hidden="1" customHeight="1" x14ac:dyDescent="0.25">
      <c r="A87" s="386" t="s">
        <v>97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1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61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61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61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1"/>
      <c r="N92" s="369" t="s">
        <v>66</v>
      </c>
      <c r="O92" s="370"/>
      <c r="P92" s="370"/>
      <c r="Q92" s="370"/>
      <c r="R92" s="370"/>
      <c r="S92" s="370"/>
      <c r="T92" s="371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1"/>
      <c r="N93" s="369" t="s">
        <v>66</v>
      </c>
      <c r="O93" s="370"/>
      <c r="P93" s="370"/>
      <c r="Q93" s="370"/>
      <c r="R93" s="370"/>
      <c r="S93" s="370"/>
      <c r="T93" s="371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86" t="s">
        <v>60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48"/>
      <c r="Z94" s="348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61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61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61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61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61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61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4301031234</v>
      </c>
      <c r="D101" s="361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61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9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1"/>
      <c r="N103" s="369" t="s">
        <v>66</v>
      </c>
      <c r="O103" s="370"/>
      <c r="P103" s="370"/>
      <c r="Q103" s="370"/>
      <c r="R103" s="370"/>
      <c r="S103" s="370"/>
      <c r="T103" s="371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hidden="1" x14ac:dyDescent="0.2">
      <c r="A104" s="380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1"/>
      <c r="N104" s="369" t="s">
        <v>66</v>
      </c>
      <c r="O104" s="370"/>
      <c r="P104" s="370"/>
      <c r="Q104" s="370"/>
      <c r="R104" s="370"/>
      <c r="S104" s="370"/>
      <c r="T104" s="371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hidden="1" customHeight="1" x14ac:dyDescent="0.25">
      <c r="A105" s="386" t="s">
        <v>68</v>
      </c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0"/>
      <c r="O105" s="380"/>
      <c r="P105" s="380"/>
      <c r="Q105" s="380"/>
      <c r="R105" s="380"/>
      <c r="S105" s="380"/>
      <c r="T105" s="380"/>
      <c r="U105" s="380"/>
      <c r="V105" s="380"/>
      <c r="W105" s="380"/>
      <c r="X105" s="380"/>
      <c r="Y105" s="348"/>
      <c r="Z105" s="348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61">
        <v>4607091386967</v>
      </c>
      <c r="E106" s="360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7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4301051543</v>
      </c>
      <c r="D107" s="361">
        <v>4607091386967</v>
      </c>
      <c r="E107" s="360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4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61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4301051648</v>
      </c>
      <c r="D109" s="361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96" t="s">
        <v>187</v>
      </c>
      <c r="O109" s="359"/>
      <c r="P109" s="359"/>
      <c r="Q109" s="359"/>
      <c r="R109" s="360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189</v>
      </c>
      <c r="C110" s="31">
        <v>4301051306</v>
      </c>
      <c r="D110" s="361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9"/>
      <c r="P110" s="359"/>
      <c r="Q110" s="359"/>
      <c r="R110" s="360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1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8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1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61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1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49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1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1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1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79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1"/>
      <c r="N118" s="369" t="s">
        <v>66</v>
      </c>
      <c r="O118" s="370"/>
      <c r="P118" s="370"/>
      <c r="Q118" s="370"/>
      <c r="R118" s="370"/>
      <c r="S118" s="370"/>
      <c r="T118" s="371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5"/>
      <c r="Z118" s="355"/>
    </row>
    <row r="119" spans="1:53" hidden="1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1"/>
      <c r="N119" s="369" t="s">
        <v>66</v>
      </c>
      <c r="O119" s="370"/>
      <c r="P119" s="370"/>
      <c r="Q119" s="370"/>
      <c r="R119" s="370"/>
      <c r="S119" s="370"/>
      <c r="T119" s="371"/>
      <c r="U119" s="37" t="s">
        <v>65</v>
      </c>
      <c r="V119" s="354">
        <f>IFERROR(SUM(V106:V117),"0")</f>
        <v>0</v>
      </c>
      <c r="W119" s="354">
        <f>IFERROR(SUM(W106:W117),"0")</f>
        <v>0</v>
      </c>
      <c r="X119" s="37"/>
      <c r="Y119" s="355"/>
      <c r="Z119" s="355"/>
    </row>
    <row r="120" spans="1:53" ht="14.25" hidden="1" customHeight="1" x14ac:dyDescent="0.25">
      <c r="A120" s="386" t="s">
        <v>203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1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4301060366</v>
      </c>
      <c r="D122" s="361">
        <v>4680115881532</v>
      </c>
      <c r="E122" s="360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4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4301060371</v>
      </c>
      <c r="D123" s="361">
        <v>4680115881532</v>
      </c>
      <c r="E123" s="360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60" t="s">
        <v>209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4301060350</v>
      </c>
      <c r="D124" s="361">
        <v>4680115881532</v>
      </c>
      <c r="E124" s="360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1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6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1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1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9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1"/>
      <c r="N128" s="369" t="s">
        <v>66</v>
      </c>
      <c r="O128" s="370"/>
      <c r="P128" s="370"/>
      <c r="Q128" s="370"/>
      <c r="R128" s="370"/>
      <c r="S128" s="370"/>
      <c r="T128" s="371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80"/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1"/>
      <c r="N129" s="369" t="s">
        <v>66</v>
      </c>
      <c r="O129" s="370"/>
      <c r="P129" s="370"/>
      <c r="Q129" s="370"/>
      <c r="R129" s="370"/>
      <c r="S129" s="370"/>
      <c r="T129" s="371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7" t="s">
        <v>217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47"/>
      <c r="Z130" s="347"/>
    </row>
    <row r="131" spans="1:53" ht="14.25" hidden="1" customHeight="1" x14ac:dyDescent="0.25">
      <c r="A131" s="386" t="s">
        <v>68</v>
      </c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380"/>
      <c r="S131" s="380"/>
      <c r="T131" s="380"/>
      <c r="U131" s="380"/>
      <c r="V131" s="380"/>
      <c r="W131" s="380"/>
      <c r="X131" s="380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61">
        <v>4607091385168</v>
      </c>
      <c r="E132" s="360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950</v>
      </c>
      <c r="W132" s="353">
        <f>IFERROR(IF(V132="",0,CEILING((V132/$H132),1)*$H132),"")</f>
        <v>957.6</v>
      </c>
      <c r="X132" s="36">
        <f>IFERROR(IF(W132=0,"",ROUNDUP(W132/H132,0)*0.02175),"")</f>
        <v>2.4794999999999998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1">
        <v>4607091385168</v>
      </c>
      <c r="E133" s="360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4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1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61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1"/>
      <c r="N136" s="369" t="s">
        <v>66</v>
      </c>
      <c r="O136" s="370"/>
      <c r="P136" s="370"/>
      <c r="Q136" s="370"/>
      <c r="R136" s="370"/>
      <c r="S136" s="370"/>
      <c r="T136" s="371"/>
      <c r="U136" s="37" t="s">
        <v>67</v>
      </c>
      <c r="V136" s="354">
        <f>IFERROR(V132/H132,"0")+IFERROR(V133/H133,"0")+IFERROR(V134/H134,"0")+IFERROR(V135/H135,"0")</f>
        <v>113.09523809523809</v>
      </c>
      <c r="W136" s="354">
        <f>IFERROR(W132/H132,"0")+IFERROR(W133/H133,"0")+IFERROR(W134/H134,"0")+IFERROR(W135/H135,"0")</f>
        <v>114</v>
      </c>
      <c r="X136" s="354">
        <f>IFERROR(IF(X132="",0,X132),"0")+IFERROR(IF(X133="",0,X133),"0")+IFERROR(IF(X134="",0,X134),"0")+IFERROR(IF(X135="",0,X135),"0")</f>
        <v>2.4794999999999998</v>
      </c>
      <c r="Y136" s="355"/>
      <c r="Z136" s="355"/>
    </row>
    <row r="137" spans="1:53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1"/>
      <c r="N137" s="369" t="s">
        <v>66</v>
      </c>
      <c r="O137" s="370"/>
      <c r="P137" s="370"/>
      <c r="Q137" s="370"/>
      <c r="R137" s="370"/>
      <c r="S137" s="370"/>
      <c r="T137" s="371"/>
      <c r="U137" s="37" t="s">
        <v>65</v>
      </c>
      <c r="V137" s="354">
        <f>IFERROR(SUM(V132:V135),"0")</f>
        <v>950</v>
      </c>
      <c r="W137" s="354">
        <f>IFERROR(SUM(W132:W135),"0")</f>
        <v>957.6</v>
      </c>
      <c r="X137" s="37"/>
      <c r="Y137" s="355"/>
      <c r="Z137" s="355"/>
    </row>
    <row r="138" spans="1:53" ht="27.75" hidden="1" customHeight="1" x14ac:dyDescent="0.2">
      <c r="A138" s="367" t="s">
        <v>225</v>
      </c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8"/>
      <c r="W138" s="368"/>
      <c r="X138" s="368"/>
      <c r="Y138" s="48"/>
      <c r="Z138" s="48"/>
    </row>
    <row r="139" spans="1:53" ht="16.5" hidden="1" customHeight="1" x14ac:dyDescent="0.25">
      <c r="A139" s="407" t="s">
        <v>226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47"/>
      <c r="Z139" s="347"/>
    </row>
    <row r="140" spans="1:53" ht="14.25" hidden="1" customHeight="1" x14ac:dyDescent="0.25">
      <c r="A140" s="386" t="s">
        <v>105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1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1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1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1"/>
      <c r="N144" s="369" t="s">
        <v>66</v>
      </c>
      <c r="O144" s="370"/>
      <c r="P144" s="370"/>
      <c r="Q144" s="370"/>
      <c r="R144" s="370"/>
      <c r="S144" s="370"/>
      <c r="T144" s="371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1"/>
      <c r="N145" s="369" t="s">
        <v>66</v>
      </c>
      <c r="O145" s="370"/>
      <c r="P145" s="370"/>
      <c r="Q145" s="370"/>
      <c r="R145" s="370"/>
      <c r="S145" s="370"/>
      <c r="T145" s="371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7" t="s">
        <v>233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47"/>
      <c r="Z146" s="347"/>
    </row>
    <row r="147" spans="1:53" ht="14.25" hidden="1" customHeight="1" x14ac:dyDescent="0.25">
      <c r="A147" s="386" t="s">
        <v>60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1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1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1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1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1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1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1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1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1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69" t="s">
        <v>66</v>
      </c>
      <c r="O157" s="370"/>
      <c r="P157" s="370"/>
      <c r="Q157" s="370"/>
      <c r="R157" s="370"/>
      <c r="S157" s="370"/>
      <c r="T157" s="371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69" t="s">
        <v>66</v>
      </c>
      <c r="O158" s="370"/>
      <c r="P158" s="370"/>
      <c r="Q158" s="370"/>
      <c r="R158" s="370"/>
      <c r="S158" s="370"/>
      <c r="T158" s="371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hidden="1" customHeight="1" x14ac:dyDescent="0.25">
      <c r="A159" s="407" t="s">
        <v>252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47"/>
      <c r="Z159" s="347"/>
    </row>
    <row r="160" spans="1:53" ht="14.25" hidden="1" customHeight="1" x14ac:dyDescent="0.25">
      <c r="A160" s="386" t="s">
        <v>105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1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1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1"/>
      <c r="N163" s="369" t="s">
        <v>66</v>
      </c>
      <c r="O163" s="370"/>
      <c r="P163" s="370"/>
      <c r="Q163" s="370"/>
      <c r="R163" s="370"/>
      <c r="S163" s="370"/>
      <c r="T163" s="371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1"/>
      <c r="N164" s="369" t="s">
        <v>66</v>
      </c>
      <c r="O164" s="370"/>
      <c r="P164" s="370"/>
      <c r="Q164" s="370"/>
      <c r="R164" s="370"/>
      <c r="S164" s="370"/>
      <c r="T164" s="371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86" t="s">
        <v>97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1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1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1"/>
      <c r="N168" s="369" t="s">
        <v>66</v>
      </c>
      <c r="O168" s="370"/>
      <c r="P168" s="370"/>
      <c r="Q168" s="370"/>
      <c r="R168" s="370"/>
      <c r="S168" s="370"/>
      <c r="T168" s="371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1"/>
      <c r="N169" s="369" t="s">
        <v>66</v>
      </c>
      <c r="O169" s="370"/>
      <c r="P169" s="370"/>
      <c r="Q169" s="370"/>
      <c r="R169" s="370"/>
      <c r="S169" s="370"/>
      <c r="T169" s="371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86" t="s">
        <v>60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1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1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1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1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1"/>
      <c r="N175" s="369" t="s">
        <v>66</v>
      </c>
      <c r="O175" s="370"/>
      <c r="P175" s="370"/>
      <c r="Q175" s="370"/>
      <c r="R175" s="370"/>
      <c r="S175" s="370"/>
      <c r="T175" s="371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1"/>
      <c r="N176" s="369" t="s">
        <v>66</v>
      </c>
      <c r="O176" s="370"/>
      <c r="P176" s="370"/>
      <c r="Q176" s="370"/>
      <c r="R176" s="370"/>
      <c r="S176" s="370"/>
      <c r="T176" s="371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hidden="1" customHeight="1" x14ac:dyDescent="0.25">
      <c r="A177" s="386" t="s">
        <v>68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1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1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1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1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1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1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1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1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1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1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1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1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1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1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1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1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1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1"/>
      <c r="N195" s="369" t="s">
        <v>66</v>
      </c>
      <c r="O195" s="370"/>
      <c r="P195" s="370"/>
      <c r="Q195" s="370"/>
      <c r="R195" s="370"/>
      <c r="S195" s="370"/>
      <c r="T195" s="371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1"/>
      <c r="N196" s="369" t="s">
        <v>66</v>
      </c>
      <c r="O196" s="370"/>
      <c r="P196" s="370"/>
      <c r="Q196" s="370"/>
      <c r="R196" s="370"/>
      <c r="S196" s="370"/>
      <c r="T196" s="371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hidden="1" customHeight="1" x14ac:dyDescent="0.25">
      <c r="A197" s="386" t="s">
        <v>203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1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1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1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1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1"/>
      <c r="N202" s="369" t="s">
        <v>66</v>
      </c>
      <c r="O202" s="370"/>
      <c r="P202" s="370"/>
      <c r="Q202" s="370"/>
      <c r="R202" s="370"/>
      <c r="S202" s="370"/>
      <c r="T202" s="371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1"/>
      <c r="N203" s="369" t="s">
        <v>66</v>
      </c>
      <c r="O203" s="370"/>
      <c r="P203" s="370"/>
      <c r="Q203" s="370"/>
      <c r="R203" s="370"/>
      <c r="S203" s="370"/>
      <c r="T203" s="371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407" t="s">
        <v>311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47"/>
      <c r="Z204" s="347"/>
    </row>
    <row r="205" spans="1:53" ht="14.25" hidden="1" customHeight="1" x14ac:dyDescent="0.25">
      <c r="A205" s="386" t="s">
        <v>105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1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4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61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71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61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477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61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46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61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27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61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9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1"/>
      <c r="N212" s="369" t="s">
        <v>66</v>
      </c>
      <c r="O212" s="370"/>
      <c r="P212" s="370"/>
      <c r="Q212" s="370"/>
      <c r="R212" s="370"/>
      <c r="S212" s="370"/>
      <c r="T212" s="371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1"/>
      <c r="N213" s="369" t="s">
        <v>66</v>
      </c>
      <c r="O213" s="370"/>
      <c r="P213" s="370"/>
      <c r="Q213" s="370"/>
      <c r="R213" s="370"/>
      <c r="S213" s="370"/>
      <c r="T213" s="371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86" t="s">
        <v>60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48"/>
      <c r="Z214" s="348"/>
    </row>
    <row r="215" spans="1:53" ht="27" hidden="1" customHeight="1" x14ac:dyDescent="0.25">
      <c r="A215" s="54" t="s">
        <v>330</v>
      </c>
      <c r="B215" s="54" t="s">
        <v>331</v>
      </c>
      <c r="C215" s="31">
        <v>4301031151</v>
      </c>
      <c r="D215" s="361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1"/>
      <c r="N216" s="369" t="s">
        <v>66</v>
      </c>
      <c r="O216" s="370"/>
      <c r="P216" s="370"/>
      <c r="Q216" s="370"/>
      <c r="R216" s="370"/>
      <c r="S216" s="370"/>
      <c r="T216" s="371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1"/>
      <c r="N217" s="369" t="s">
        <v>66</v>
      </c>
      <c r="O217" s="370"/>
      <c r="P217" s="370"/>
      <c r="Q217" s="370"/>
      <c r="R217" s="370"/>
      <c r="S217" s="370"/>
      <c r="T217" s="371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hidden="1" customHeight="1" x14ac:dyDescent="0.25">
      <c r="A218" s="407" t="s">
        <v>332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47"/>
      <c r="Z218" s="347"/>
    </row>
    <row r="219" spans="1:53" ht="14.25" hidden="1" customHeight="1" x14ac:dyDescent="0.25">
      <c r="A219" s="386" t="s">
        <v>105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48"/>
      <c r="Z219" s="348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61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97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61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22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61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53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61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2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61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8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61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0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9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1"/>
      <c r="N226" s="369" t="s">
        <v>66</v>
      </c>
      <c r="O226" s="370"/>
      <c r="P226" s="370"/>
      <c r="Q226" s="370"/>
      <c r="R226" s="370"/>
      <c r="S226" s="370"/>
      <c r="T226" s="371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1"/>
      <c r="N227" s="369" t="s">
        <v>66</v>
      </c>
      <c r="O227" s="370"/>
      <c r="P227" s="370"/>
      <c r="Q227" s="370"/>
      <c r="R227" s="370"/>
      <c r="S227" s="370"/>
      <c r="T227" s="371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7" t="s">
        <v>351</v>
      </c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0"/>
      <c r="V228" s="380"/>
      <c r="W228" s="380"/>
      <c r="X228" s="380"/>
      <c r="Y228" s="347"/>
      <c r="Z228" s="347"/>
    </row>
    <row r="229" spans="1:53" ht="14.25" hidden="1" customHeight="1" x14ac:dyDescent="0.25">
      <c r="A229" s="386" t="s">
        <v>105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48"/>
      <c r="Z229" s="348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61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61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61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61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61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61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5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61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61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61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61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61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61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61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61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61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1"/>
      <c r="N245" s="369" t="s">
        <v>66</v>
      </c>
      <c r="O245" s="370"/>
      <c r="P245" s="370"/>
      <c r="Q245" s="370"/>
      <c r="R245" s="370"/>
      <c r="S245" s="370"/>
      <c r="T245" s="371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1"/>
      <c r="N246" s="369" t="s">
        <v>66</v>
      </c>
      <c r="O246" s="370"/>
      <c r="P246" s="370"/>
      <c r="Q246" s="370"/>
      <c r="R246" s="370"/>
      <c r="S246" s="370"/>
      <c r="T246" s="371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86" t="s">
        <v>97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48"/>
      <c r="Z247" s="348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61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1"/>
      <c r="N249" s="369" t="s">
        <v>66</v>
      </c>
      <c r="O249" s="370"/>
      <c r="P249" s="370"/>
      <c r="Q249" s="370"/>
      <c r="R249" s="370"/>
      <c r="S249" s="370"/>
      <c r="T249" s="371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1"/>
      <c r="N250" s="369" t="s">
        <v>66</v>
      </c>
      <c r="O250" s="370"/>
      <c r="P250" s="370"/>
      <c r="Q250" s="370"/>
      <c r="R250" s="370"/>
      <c r="S250" s="370"/>
      <c r="T250" s="371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86" t="s">
        <v>60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48"/>
      <c r="Z251" s="348"/>
    </row>
    <row r="252" spans="1:53" ht="27" hidden="1" customHeight="1" x14ac:dyDescent="0.25">
      <c r="A252" s="54" t="s">
        <v>382</v>
      </c>
      <c r="B252" s="54" t="s">
        <v>383</v>
      </c>
      <c r="C252" s="31">
        <v>4301030878</v>
      </c>
      <c r="D252" s="361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61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61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61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7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1"/>
      <c r="N256" s="369" t="s">
        <v>66</v>
      </c>
      <c r="O256" s="370"/>
      <c r="P256" s="370"/>
      <c r="Q256" s="370"/>
      <c r="R256" s="370"/>
      <c r="S256" s="370"/>
      <c r="T256" s="371"/>
      <c r="U256" s="37" t="s">
        <v>67</v>
      </c>
      <c r="V256" s="354">
        <f>IFERROR(V252/H252,"0")+IFERROR(V253/H253,"0")+IFERROR(V254/H254,"0")+IFERROR(V255/H255,"0")</f>
        <v>0</v>
      </c>
      <c r="W256" s="354">
        <f>IFERROR(W252/H252,"0")+IFERROR(W253/H253,"0")+IFERROR(W254/H254,"0")+IFERROR(W255/H255,"0")</f>
        <v>0</v>
      </c>
      <c r="X256" s="354">
        <f>IFERROR(IF(X252="",0,X252),"0")+IFERROR(IF(X253="",0,X253),"0")+IFERROR(IF(X254="",0,X254),"0")+IFERROR(IF(X255="",0,X255),"0")</f>
        <v>0</v>
      </c>
      <c r="Y256" s="355"/>
      <c r="Z256" s="355"/>
    </row>
    <row r="257" spans="1:53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1"/>
      <c r="N257" s="369" t="s">
        <v>66</v>
      </c>
      <c r="O257" s="370"/>
      <c r="P257" s="370"/>
      <c r="Q257" s="370"/>
      <c r="R257" s="370"/>
      <c r="S257" s="370"/>
      <c r="T257" s="371"/>
      <c r="U257" s="37" t="s">
        <v>65</v>
      </c>
      <c r="V257" s="354">
        <f>IFERROR(SUM(V252:V255),"0")</f>
        <v>0</v>
      </c>
      <c r="W257" s="354">
        <f>IFERROR(SUM(W252:W255),"0")</f>
        <v>0</v>
      </c>
      <c r="X257" s="37"/>
      <c r="Y257" s="355"/>
      <c r="Z257" s="355"/>
    </row>
    <row r="258" spans="1:53" ht="14.25" hidden="1" customHeight="1" x14ac:dyDescent="0.25">
      <c r="A258" s="386" t="s">
        <v>68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48"/>
      <c r="Z258" s="348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61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61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61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4301051485</v>
      </c>
      <c r="D262" s="361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1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1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1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61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61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7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1"/>
      <c r="N268" s="369" t="s">
        <v>66</v>
      </c>
      <c r="O268" s="370"/>
      <c r="P268" s="370"/>
      <c r="Q268" s="370"/>
      <c r="R268" s="370"/>
      <c r="S268" s="370"/>
      <c r="T268" s="371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0</v>
      </c>
      <c r="W268" s="354">
        <f>IFERROR(W259/H259,"0")+IFERROR(W260/H260,"0")+IFERROR(W261/H261,"0")+IFERROR(W262/H262,"0")+IFERROR(W263/H263,"0")+IFERROR(W264/H264,"0")+IFERROR(W265/H265,"0")+IFERROR(W266/H266,"0")+IFERROR(W267/H267,"0")</f>
        <v>0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5"/>
      <c r="Z268" s="355"/>
    </row>
    <row r="269" spans="1:53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1"/>
      <c r="N269" s="369" t="s">
        <v>66</v>
      </c>
      <c r="O269" s="370"/>
      <c r="P269" s="370"/>
      <c r="Q269" s="370"/>
      <c r="R269" s="370"/>
      <c r="S269" s="370"/>
      <c r="T269" s="371"/>
      <c r="U269" s="37" t="s">
        <v>65</v>
      </c>
      <c r="V269" s="354">
        <f>IFERROR(SUM(V259:V267),"0")</f>
        <v>0</v>
      </c>
      <c r="W269" s="354">
        <f>IFERROR(SUM(W259:W267),"0")</f>
        <v>0</v>
      </c>
      <c r="X269" s="37"/>
      <c r="Y269" s="355"/>
      <c r="Z269" s="355"/>
    </row>
    <row r="270" spans="1:53" ht="14.25" hidden="1" customHeight="1" x14ac:dyDescent="0.25">
      <c r="A270" s="386" t="s">
        <v>203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48"/>
      <c r="Z270" s="348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61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1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950</v>
      </c>
      <c r="W272" s="353">
        <f>IFERROR(IF(V272="",0,CEILING((V272/$H272),1)*$H272),"")</f>
        <v>951.6</v>
      </c>
      <c r="X272" s="36">
        <f>IFERROR(IF(W272=0,"",ROUNDUP(W272/H272,0)*0.02175),"")</f>
        <v>2.6534999999999997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61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1"/>
      <c r="N274" s="369" t="s">
        <v>66</v>
      </c>
      <c r="O274" s="370"/>
      <c r="P274" s="370"/>
      <c r="Q274" s="370"/>
      <c r="R274" s="370"/>
      <c r="S274" s="370"/>
      <c r="T274" s="371"/>
      <c r="U274" s="37" t="s">
        <v>67</v>
      </c>
      <c r="V274" s="354">
        <f>IFERROR(V271/H271,"0")+IFERROR(V272/H272,"0")+IFERROR(V273/H273,"0")</f>
        <v>121.7948717948718</v>
      </c>
      <c r="W274" s="354">
        <f>IFERROR(W271/H271,"0")+IFERROR(W272/H272,"0")+IFERROR(W273/H273,"0")</f>
        <v>122</v>
      </c>
      <c r="X274" s="354">
        <f>IFERROR(IF(X271="",0,X271),"0")+IFERROR(IF(X272="",0,X272),"0")+IFERROR(IF(X273="",0,X273),"0")</f>
        <v>2.6534999999999997</v>
      </c>
      <c r="Y274" s="355"/>
      <c r="Z274" s="355"/>
    </row>
    <row r="275" spans="1:53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1"/>
      <c r="N275" s="369" t="s">
        <v>66</v>
      </c>
      <c r="O275" s="370"/>
      <c r="P275" s="370"/>
      <c r="Q275" s="370"/>
      <c r="R275" s="370"/>
      <c r="S275" s="370"/>
      <c r="T275" s="371"/>
      <c r="U275" s="37" t="s">
        <v>65</v>
      </c>
      <c r="V275" s="354">
        <f>IFERROR(SUM(V271:V273),"0")</f>
        <v>950</v>
      </c>
      <c r="W275" s="354">
        <f>IFERROR(SUM(W271:W273),"0")</f>
        <v>951.6</v>
      </c>
      <c r="X275" s="37"/>
      <c r="Y275" s="355"/>
      <c r="Z275" s="355"/>
    </row>
    <row r="276" spans="1:53" ht="14.25" hidden="1" customHeight="1" x14ac:dyDescent="0.25">
      <c r="A276" s="386" t="s">
        <v>83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48"/>
      <c r="Z276" s="348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1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68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1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47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61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1"/>
      <c r="N280" s="369" t="s">
        <v>66</v>
      </c>
      <c r="O280" s="370"/>
      <c r="P280" s="370"/>
      <c r="Q280" s="370"/>
      <c r="R280" s="370"/>
      <c r="S280" s="370"/>
      <c r="T280" s="371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1"/>
      <c r="N281" s="369" t="s">
        <v>66</v>
      </c>
      <c r="O281" s="370"/>
      <c r="P281" s="370"/>
      <c r="Q281" s="370"/>
      <c r="R281" s="370"/>
      <c r="S281" s="370"/>
      <c r="T281" s="371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hidden="1" customHeight="1" x14ac:dyDescent="0.25">
      <c r="A282" s="386" t="s">
        <v>422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48"/>
      <c r="Z282" s="348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1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1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1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1"/>
      <c r="N286" s="369" t="s">
        <v>66</v>
      </c>
      <c r="O286" s="370"/>
      <c r="P286" s="370"/>
      <c r="Q286" s="370"/>
      <c r="R286" s="370"/>
      <c r="S286" s="370"/>
      <c r="T286" s="371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1"/>
      <c r="N287" s="369" t="s">
        <v>66</v>
      </c>
      <c r="O287" s="370"/>
      <c r="P287" s="370"/>
      <c r="Q287" s="370"/>
      <c r="R287" s="370"/>
      <c r="S287" s="370"/>
      <c r="T287" s="371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7" t="s">
        <v>431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47"/>
      <c r="Z288" s="347"/>
    </row>
    <row r="289" spans="1:53" ht="14.25" hidden="1" customHeight="1" x14ac:dyDescent="0.25">
      <c r="A289" s="386" t="s">
        <v>105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48"/>
      <c r="Z289" s="348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1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4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1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61">
        <v>4607091387452</v>
      </c>
      <c r="E292" s="360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61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61">
        <v>4607091387452</v>
      </c>
      <c r="E294" s="360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1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1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1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79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1"/>
      <c r="N298" s="369" t="s">
        <v>66</v>
      </c>
      <c r="O298" s="370"/>
      <c r="P298" s="370"/>
      <c r="Q298" s="370"/>
      <c r="R298" s="370"/>
      <c r="S298" s="370"/>
      <c r="T298" s="371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1"/>
      <c r="N299" s="369" t="s">
        <v>66</v>
      </c>
      <c r="O299" s="370"/>
      <c r="P299" s="370"/>
      <c r="Q299" s="370"/>
      <c r="R299" s="370"/>
      <c r="S299" s="370"/>
      <c r="T299" s="371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86" t="s">
        <v>60</v>
      </c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0"/>
      <c r="W300" s="380"/>
      <c r="X300" s="380"/>
      <c r="Y300" s="348"/>
      <c r="Z300" s="348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1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1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9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1"/>
      <c r="N303" s="369" t="s">
        <v>66</v>
      </c>
      <c r="O303" s="370"/>
      <c r="P303" s="370"/>
      <c r="Q303" s="370"/>
      <c r="R303" s="370"/>
      <c r="S303" s="370"/>
      <c r="T303" s="371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69" t="s">
        <v>66</v>
      </c>
      <c r="O304" s="370"/>
      <c r="P304" s="370"/>
      <c r="Q304" s="370"/>
      <c r="R304" s="370"/>
      <c r="S304" s="370"/>
      <c r="T304" s="371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7" t="s">
        <v>449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47"/>
      <c r="Z305" s="347"/>
    </row>
    <row r="306" spans="1:53" ht="14.25" hidden="1" customHeight="1" x14ac:dyDescent="0.25">
      <c r="A306" s="386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48"/>
      <c r="Z306" s="348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61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79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69" t="s">
        <v>66</v>
      </c>
      <c r="O308" s="370"/>
      <c r="P308" s="370"/>
      <c r="Q308" s="370"/>
      <c r="R308" s="370"/>
      <c r="S308" s="370"/>
      <c r="T308" s="371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69" t="s">
        <v>66</v>
      </c>
      <c r="O309" s="370"/>
      <c r="P309" s="370"/>
      <c r="Q309" s="370"/>
      <c r="R309" s="370"/>
      <c r="S309" s="370"/>
      <c r="T309" s="371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86" t="s">
        <v>68</v>
      </c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0"/>
      <c r="W310" s="380"/>
      <c r="X310" s="380"/>
      <c r="Y310" s="348"/>
      <c r="Z310" s="348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1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61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4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1"/>
      <c r="N313" s="369" t="s">
        <v>66</v>
      </c>
      <c r="O313" s="370"/>
      <c r="P313" s="370"/>
      <c r="Q313" s="370"/>
      <c r="R313" s="370"/>
      <c r="S313" s="370"/>
      <c r="T313" s="371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1"/>
      <c r="N314" s="369" t="s">
        <v>66</v>
      </c>
      <c r="O314" s="370"/>
      <c r="P314" s="370"/>
      <c r="Q314" s="370"/>
      <c r="R314" s="370"/>
      <c r="S314" s="370"/>
      <c r="T314" s="371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hidden="1" customHeight="1" x14ac:dyDescent="0.25">
      <c r="A315" s="386" t="s">
        <v>203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48"/>
      <c r="Z315" s="348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61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1"/>
      <c r="N317" s="369" t="s">
        <v>66</v>
      </c>
      <c r="O317" s="370"/>
      <c r="P317" s="370"/>
      <c r="Q317" s="370"/>
      <c r="R317" s="370"/>
      <c r="S317" s="370"/>
      <c r="T317" s="371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1"/>
      <c r="N318" s="369" t="s">
        <v>66</v>
      </c>
      <c r="O318" s="370"/>
      <c r="P318" s="370"/>
      <c r="Q318" s="370"/>
      <c r="R318" s="370"/>
      <c r="S318" s="370"/>
      <c r="T318" s="371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86" t="s">
        <v>83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48"/>
      <c r="Z319" s="348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61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69" t="s">
        <v>66</v>
      </c>
      <c r="O321" s="370"/>
      <c r="P321" s="370"/>
      <c r="Q321" s="370"/>
      <c r="R321" s="370"/>
      <c r="S321" s="370"/>
      <c r="T321" s="371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1"/>
      <c r="N322" s="369" t="s">
        <v>66</v>
      </c>
      <c r="O322" s="370"/>
      <c r="P322" s="370"/>
      <c r="Q322" s="370"/>
      <c r="R322" s="370"/>
      <c r="S322" s="370"/>
      <c r="T322" s="371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67" t="s">
        <v>460</v>
      </c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68"/>
      <c r="N323" s="368"/>
      <c r="O323" s="368"/>
      <c r="P323" s="368"/>
      <c r="Q323" s="368"/>
      <c r="R323" s="368"/>
      <c r="S323" s="368"/>
      <c r="T323" s="368"/>
      <c r="U323" s="368"/>
      <c r="V323" s="368"/>
      <c r="W323" s="368"/>
      <c r="X323" s="368"/>
      <c r="Y323" s="48"/>
      <c r="Z323" s="48"/>
    </row>
    <row r="324" spans="1:53" ht="16.5" hidden="1" customHeight="1" x14ac:dyDescent="0.25">
      <c r="A324" s="407" t="s">
        <v>461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47"/>
      <c r="Z324" s="347"/>
    </row>
    <row r="325" spans="1:53" ht="14.25" hidden="1" customHeight="1" x14ac:dyDescent="0.25">
      <c r="A325" s="386" t="s">
        <v>68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48"/>
      <c r="Z325" s="348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61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7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9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1"/>
      <c r="N327" s="369" t="s">
        <v>66</v>
      </c>
      <c r="O327" s="370"/>
      <c r="P327" s="370"/>
      <c r="Q327" s="370"/>
      <c r="R327" s="370"/>
      <c r="S327" s="370"/>
      <c r="T327" s="371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1"/>
      <c r="N328" s="369" t="s">
        <v>66</v>
      </c>
      <c r="O328" s="370"/>
      <c r="P328" s="370"/>
      <c r="Q328" s="370"/>
      <c r="R328" s="370"/>
      <c r="S328" s="370"/>
      <c r="T328" s="371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67" t="s">
        <v>464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48"/>
      <c r="Z329" s="48"/>
    </row>
    <row r="330" spans="1:53" ht="16.5" hidden="1" customHeight="1" x14ac:dyDescent="0.25">
      <c r="A330" s="407" t="s">
        <v>465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380"/>
      <c r="Y330" s="347"/>
      <c r="Z330" s="347"/>
    </row>
    <row r="331" spans="1:53" ht="14.25" hidden="1" customHeight="1" x14ac:dyDescent="0.25">
      <c r="A331" s="386" t="s">
        <v>105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48"/>
      <c r="Z331" s="348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61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1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1450</v>
      </c>
      <c r="W333" s="353">
        <f t="shared" si="17"/>
        <v>1455</v>
      </c>
      <c r="X333" s="36">
        <f>IFERROR(IF(W333=0,"",ROUNDUP(W333/H333,0)*0.02175),"")</f>
        <v>2.10975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61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6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61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1450</v>
      </c>
      <c r="W335" s="353">
        <f t="shared" si="17"/>
        <v>1455</v>
      </c>
      <c r="X335" s="36">
        <f>IFERROR(IF(W335=0,"",ROUNDUP(W335/H335,0)*0.02175),"")</f>
        <v>2.10975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61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6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61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950</v>
      </c>
      <c r="W337" s="353">
        <f t="shared" si="17"/>
        <v>960</v>
      </c>
      <c r="X337" s="36">
        <f>IFERROR(IF(W337=0,"",ROUNDUP(W337/H337,0)*0.02175),"")</f>
        <v>1.3919999999999999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61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61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7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9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1"/>
      <c r="N340" s="369" t="s">
        <v>66</v>
      </c>
      <c r="O340" s="370"/>
      <c r="P340" s="370"/>
      <c r="Q340" s="370"/>
      <c r="R340" s="370"/>
      <c r="S340" s="370"/>
      <c r="T340" s="371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256.66666666666669</v>
      </c>
      <c r="W340" s="354">
        <f>IFERROR(W332/H332,"0")+IFERROR(W333/H333,"0")+IFERROR(W334/H334,"0")+IFERROR(W335/H335,"0")+IFERROR(W336/H336,"0")+IFERROR(W337/H337,"0")+IFERROR(W338/H338,"0")+IFERROR(W339/H339,"0")</f>
        <v>258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5.6114999999999995</v>
      </c>
      <c r="Y340" s="355"/>
      <c r="Z340" s="355"/>
    </row>
    <row r="341" spans="1:53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1"/>
      <c r="N341" s="369" t="s">
        <v>66</v>
      </c>
      <c r="O341" s="370"/>
      <c r="P341" s="370"/>
      <c r="Q341" s="370"/>
      <c r="R341" s="370"/>
      <c r="S341" s="370"/>
      <c r="T341" s="371"/>
      <c r="U341" s="37" t="s">
        <v>65</v>
      </c>
      <c r="V341" s="354">
        <f>IFERROR(SUM(V332:V339),"0")</f>
        <v>3850</v>
      </c>
      <c r="W341" s="354">
        <f>IFERROR(SUM(W332:W339),"0")</f>
        <v>3870</v>
      </c>
      <c r="X341" s="37"/>
      <c r="Y341" s="355"/>
      <c r="Z341" s="355"/>
    </row>
    <row r="342" spans="1:53" ht="14.25" hidden="1" customHeight="1" x14ac:dyDescent="0.25">
      <c r="A342" s="386" t="s">
        <v>97</v>
      </c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61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980</v>
      </c>
      <c r="W343" s="353">
        <f>IFERROR(IF(V343="",0,CEILING((V343/$H343),1)*$H343),"")</f>
        <v>990</v>
      </c>
      <c r="X343" s="36">
        <f>IFERROR(IF(W343=0,"",ROUNDUP(W343/H343,0)*0.02175),"")</f>
        <v>1.4355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61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4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61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9"/>
      <c r="B346" s="380"/>
      <c r="C346" s="380"/>
      <c r="D346" s="380"/>
      <c r="E346" s="380"/>
      <c r="F346" s="380"/>
      <c r="G346" s="380"/>
      <c r="H346" s="380"/>
      <c r="I346" s="380"/>
      <c r="J346" s="380"/>
      <c r="K346" s="380"/>
      <c r="L346" s="380"/>
      <c r="M346" s="381"/>
      <c r="N346" s="369" t="s">
        <v>66</v>
      </c>
      <c r="O346" s="370"/>
      <c r="P346" s="370"/>
      <c r="Q346" s="370"/>
      <c r="R346" s="370"/>
      <c r="S346" s="370"/>
      <c r="T346" s="371"/>
      <c r="U346" s="37" t="s">
        <v>67</v>
      </c>
      <c r="V346" s="354">
        <f>IFERROR(V343/H343,"0")+IFERROR(V344/H344,"0")+IFERROR(V345/H345,"0")</f>
        <v>65.333333333333329</v>
      </c>
      <c r="W346" s="354">
        <f>IFERROR(W343/H343,"0")+IFERROR(W344/H344,"0")+IFERROR(W345/H345,"0")</f>
        <v>66</v>
      </c>
      <c r="X346" s="354">
        <f>IFERROR(IF(X343="",0,X343),"0")+IFERROR(IF(X344="",0,X344),"0")+IFERROR(IF(X345="",0,X345),"0")</f>
        <v>1.4355</v>
      </c>
      <c r="Y346" s="355"/>
      <c r="Z346" s="355"/>
    </row>
    <row r="347" spans="1:53" x14ac:dyDescent="0.2">
      <c r="A347" s="380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1"/>
      <c r="N347" s="369" t="s">
        <v>66</v>
      </c>
      <c r="O347" s="370"/>
      <c r="P347" s="370"/>
      <c r="Q347" s="370"/>
      <c r="R347" s="370"/>
      <c r="S347" s="370"/>
      <c r="T347" s="371"/>
      <c r="U347" s="37" t="s">
        <v>65</v>
      </c>
      <c r="V347" s="354">
        <f>IFERROR(SUM(V343:V345),"0")</f>
        <v>980</v>
      </c>
      <c r="W347" s="354">
        <f>IFERROR(SUM(W343:W345),"0")</f>
        <v>990</v>
      </c>
      <c r="X347" s="37"/>
      <c r="Y347" s="355"/>
      <c r="Z347" s="355"/>
    </row>
    <row r="348" spans="1:53" ht="14.25" hidden="1" customHeight="1" x14ac:dyDescent="0.25">
      <c r="A348" s="386" t="s">
        <v>68</v>
      </c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48"/>
      <c r="Z348" s="348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61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687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61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1"/>
      <c r="N351" s="369" t="s">
        <v>66</v>
      </c>
      <c r="O351" s="370"/>
      <c r="P351" s="370"/>
      <c r="Q351" s="370"/>
      <c r="R351" s="370"/>
      <c r="S351" s="370"/>
      <c r="T351" s="371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1"/>
      <c r="N352" s="369" t="s">
        <v>66</v>
      </c>
      <c r="O352" s="370"/>
      <c r="P352" s="370"/>
      <c r="Q352" s="370"/>
      <c r="R352" s="370"/>
      <c r="S352" s="370"/>
      <c r="T352" s="371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86" t="s">
        <v>203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48"/>
      <c r="Z353" s="348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61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9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1"/>
      <c r="N355" s="369" t="s">
        <v>66</v>
      </c>
      <c r="O355" s="370"/>
      <c r="P355" s="370"/>
      <c r="Q355" s="370"/>
      <c r="R355" s="370"/>
      <c r="S355" s="370"/>
      <c r="T355" s="371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1"/>
      <c r="N356" s="369" t="s">
        <v>66</v>
      </c>
      <c r="O356" s="370"/>
      <c r="P356" s="370"/>
      <c r="Q356" s="370"/>
      <c r="R356" s="370"/>
      <c r="S356" s="370"/>
      <c r="T356" s="371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407" t="s">
        <v>492</v>
      </c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47"/>
      <c r="Z357" s="347"/>
    </row>
    <row r="358" spans="1:53" ht="14.25" hidden="1" customHeight="1" x14ac:dyDescent="0.25">
      <c r="A358" s="386" t="s">
        <v>105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48"/>
      <c r="Z358" s="348"/>
    </row>
    <row r="359" spans="1:53" ht="37.5" hidden="1" customHeight="1" x14ac:dyDescent="0.25">
      <c r="A359" s="54" t="s">
        <v>493</v>
      </c>
      <c r="B359" s="54" t="s">
        <v>494</v>
      </c>
      <c r="C359" s="31">
        <v>4301011324</v>
      </c>
      <c r="D359" s="361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61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61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61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61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9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0"/>
      <c r="M364" s="381"/>
      <c r="N364" s="369" t="s">
        <v>66</v>
      </c>
      <c r="O364" s="370"/>
      <c r="P364" s="370"/>
      <c r="Q364" s="370"/>
      <c r="R364" s="370"/>
      <c r="S364" s="370"/>
      <c r="T364" s="371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hidden="1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1"/>
      <c r="N365" s="369" t="s">
        <v>66</v>
      </c>
      <c r="O365" s="370"/>
      <c r="P365" s="370"/>
      <c r="Q365" s="370"/>
      <c r="R365" s="370"/>
      <c r="S365" s="370"/>
      <c r="T365" s="371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hidden="1" customHeight="1" x14ac:dyDescent="0.25">
      <c r="A366" s="386" t="s">
        <v>60</v>
      </c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48"/>
      <c r="Z366" s="348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61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61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9"/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1"/>
      <c r="N369" s="369" t="s">
        <v>66</v>
      </c>
      <c r="O369" s="370"/>
      <c r="P369" s="370"/>
      <c r="Q369" s="370"/>
      <c r="R369" s="370"/>
      <c r="S369" s="370"/>
      <c r="T369" s="371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1"/>
      <c r="N370" s="369" t="s">
        <v>66</v>
      </c>
      <c r="O370" s="370"/>
      <c r="P370" s="370"/>
      <c r="Q370" s="370"/>
      <c r="R370" s="370"/>
      <c r="S370" s="370"/>
      <c r="T370" s="371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86" t="s">
        <v>68</v>
      </c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61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6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980</v>
      </c>
      <c r="W372" s="353">
        <f>IFERROR(IF(V372="",0,CEILING((V372/$H372),1)*$H372),"")</f>
        <v>982.8</v>
      </c>
      <c r="X372" s="36">
        <f>IFERROR(IF(W372=0,"",ROUNDUP(W372/H372,0)*0.02175),"")</f>
        <v>2.7404999999999999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61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61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61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1"/>
      <c r="N376" s="369" t="s">
        <v>66</v>
      </c>
      <c r="O376" s="370"/>
      <c r="P376" s="370"/>
      <c r="Q376" s="370"/>
      <c r="R376" s="370"/>
      <c r="S376" s="370"/>
      <c r="T376" s="371"/>
      <c r="U376" s="37" t="s">
        <v>67</v>
      </c>
      <c r="V376" s="354">
        <f>IFERROR(V372/H372,"0")+IFERROR(V373/H373,"0")+IFERROR(V374/H374,"0")+IFERROR(V375/H375,"0")</f>
        <v>125.64102564102565</v>
      </c>
      <c r="W376" s="354">
        <f>IFERROR(W372/H372,"0")+IFERROR(W373/H373,"0")+IFERROR(W374/H374,"0")+IFERROR(W375/H375,"0")</f>
        <v>126</v>
      </c>
      <c r="X376" s="354">
        <f>IFERROR(IF(X372="",0,X372),"0")+IFERROR(IF(X373="",0,X373),"0")+IFERROR(IF(X374="",0,X374),"0")+IFERROR(IF(X375="",0,X375),"0")</f>
        <v>2.7404999999999999</v>
      </c>
      <c r="Y376" s="355"/>
      <c r="Z376" s="355"/>
    </row>
    <row r="377" spans="1:53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1"/>
      <c r="N377" s="369" t="s">
        <v>66</v>
      </c>
      <c r="O377" s="370"/>
      <c r="P377" s="370"/>
      <c r="Q377" s="370"/>
      <c r="R377" s="370"/>
      <c r="S377" s="370"/>
      <c r="T377" s="371"/>
      <c r="U377" s="37" t="s">
        <v>65</v>
      </c>
      <c r="V377" s="354">
        <f>IFERROR(SUM(V372:V375),"0")</f>
        <v>980</v>
      </c>
      <c r="W377" s="354">
        <f>IFERROR(SUM(W372:W375),"0")</f>
        <v>982.8</v>
      </c>
      <c r="X377" s="37"/>
      <c r="Y377" s="355"/>
      <c r="Z377" s="355"/>
    </row>
    <row r="378" spans="1:53" ht="14.25" hidden="1" customHeight="1" x14ac:dyDescent="0.25">
      <c r="A378" s="386" t="s">
        <v>203</v>
      </c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48"/>
      <c r="Z378" s="348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61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9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1"/>
      <c r="N380" s="369" t="s">
        <v>66</v>
      </c>
      <c r="O380" s="370"/>
      <c r="P380" s="370"/>
      <c r="Q380" s="370"/>
      <c r="R380" s="370"/>
      <c r="S380" s="370"/>
      <c r="T380" s="371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1"/>
      <c r="N381" s="369" t="s">
        <v>66</v>
      </c>
      <c r="O381" s="370"/>
      <c r="P381" s="370"/>
      <c r="Q381" s="370"/>
      <c r="R381" s="370"/>
      <c r="S381" s="370"/>
      <c r="T381" s="371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67" t="s">
        <v>517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48"/>
      <c r="Z382" s="48"/>
    </row>
    <row r="383" spans="1:53" ht="16.5" hidden="1" customHeight="1" x14ac:dyDescent="0.25">
      <c r="A383" s="407" t="s">
        <v>518</v>
      </c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47"/>
      <c r="Z383" s="347"/>
    </row>
    <row r="384" spans="1:53" ht="14.25" hidden="1" customHeight="1" x14ac:dyDescent="0.25">
      <c r="A384" s="386" t="s">
        <v>105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48"/>
      <c r="Z384" s="348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61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61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9"/>
      <c r="B387" s="380"/>
      <c r="C387" s="380"/>
      <c r="D387" s="380"/>
      <c r="E387" s="380"/>
      <c r="F387" s="380"/>
      <c r="G387" s="380"/>
      <c r="H387" s="380"/>
      <c r="I387" s="380"/>
      <c r="J387" s="380"/>
      <c r="K387" s="380"/>
      <c r="L387" s="380"/>
      <c r="M387" s="381"/>
      <c r="N387" s="369" t="s">
        <v>66</v>
      </c>
      <c r="O387" s="370"/>
      <c r="P387" s="370"/>
      <c r="Q387" s="370"/>
      <c r="R387" s="370"/>
      <c r="S387" s="370"/>
      <c r="T387" s="371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80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1"/>
      <c r="N388" s="369" t="s">
        <v>66</v>
      </c>
      <c r="O388" s="370"/>
      <c r="P388" s="370"/>
      <c r="Q388" s="370"/>
      <c r="R388" s="370"/>
      <c r="S388" s="370"/>
      <c r="T388" s="371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86" t="s">
        <v>60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48"/>
      <c r="Z389" s="348"/>
    </row>
    <row r="390" spans="1:53" ht="27" hidden="1" customHeight="1" x14ac:dyDescent="0.25">
      <c r="A390" s="54" t="s">
        <v>523</v>
      </c>
      <c r="B390" s="54" t="s">
        <v>524</v>
      </c>
      <c r="C390" s="31">
        <v>4301031177</v>
      </c>
      <c r="D390" s="361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61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4301031175</v>
      </c>
      <c r="D392" s="361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61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61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4301031178</v>
      </c>
      <c r="D395" s="361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61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4301031171</v>
      </c>
      <c r="D397" s="361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61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61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61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4301031172</v>
      </c>
      <c r="D401" s="361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61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7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idden="1" x14ac:dyDescent="0.2">
      <c r="A403" s="379"/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1"/>
      <c r="N403" s="369" t="s">
        <v>66</v>
      </c>
      <c r="O403" s="370"/>
      <c r="P403" s="370"/>
      <c r="Q403" s="370"/>
      <c r="R403" s="370"/>
      <c r="S403" s="370"/>
      <c r="T403" s="371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5"/>
      <c r="Z403" s="355"/>
    </row>
    <row r="404" spans="1:53" hidden="1" x14ac:dyDescent="0.2">
      <c r="A404" s="380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1"/>
      <c r="N404" s="369" t="s">
        <v>66</v>
      </c>
      <c r="O404" s="370"/>
      <c r="P404" s="370"/>
      <c r="Q404" s="370"/>
      <c r="R404" s="370"/>
      <c r="S404" s="370"/>
      <c r="T404" s="371"/>
      <c r="U404" s="37" t="s">
        <v>65</v>
      </c>
      <c r="V404" s="354">
        <f>IFERROR(SUM(V390:V402),"0")</f>
        <v>0</v>
      </c>
      <c r="W404" s="354">
        <f>IFERROR(SUM(W390:W402),"0")</f>
        <v>0</v>
      </c>
      <c r="X404" s="37"/>
      <c r="Y404" s="355"/>
      <c r="Z404" s="355"/>
    </row>
    <row r="405" spans="1:53" ht="14.25" hidden="1" customHeight="1" x14ac:dyDescent="0.25">
      <c r="A405" s="386" t="s">
        <v>68</v>
      </c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0"/>
      <c r="O405" s="380"/>
      <c r="P405" s="380"/>
      <c r="Q405" s="380"/>
      <c r="R405" s="380"/>
      <c r="S405" s="380"/>
      <c r="T405" s="380"/>
      <c r="U405" s="380"/>
      <c r="V405" s="380"/>
      <c r="W405" s="380"/>
      <c r="X405" s="380"/>
      <c r="Y405" s="348"/>
      <c r="Z405" s="348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61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61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61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61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70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1"/>
      <c r="N410" s="369" t="s">
        <v>66</v>
      </c>
      <c r="O410" s="370"/>
      <c r="P410" s="370"/>
      <c r="Q410" s="370"/>
      <c r="R410" s="370"/>
      <c r="S410" s="370"/>
      <c r="T410" s="371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1"/>
      <c r="N411" s="369" t="s">
        <v>66</v>
      </c>
      <c r="O411" s="370"/>
      <c r="P411" s="370"/>
      <c r="Q411" s="370"/>
      <c r="R411" s="370"/>
      <c r="S411" s="370"/>
      <c r="T411" s="371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86" t="s">
        <v>203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48"/>
      <c r="Z412" s="348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61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1"/>
      <c r="N414" s="369" t="s">
        <v>66</v>
      </c>
      <c r="O414" s="370"/>
      <c r="P414" s="370"/>
      <c r="Q414" s="370"/>
      <c r="R414" s="370"/>
      <c r="S414" s="370"/>
      <c r="T414" s="371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1"/>
      <c r="N415" s="369" t="s">
        <v>66</v>
      </c>
      <c r="O415" s="370"/>
      <c r="P415" s="370"/>
      <c r="Q415" s="370"/>
      <c r="R415" s="370"/>
      <c r="S415" s="370"/>
      <c r="T415" s="371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86" t="s">
        <v>83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48"/>
      <c r="Z416" s="348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61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61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61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1"/>
      <c r="N420" s="369" t="s">
        <v>66</v>
      </c>
      <c r="O420" s="370"/>
      <c r="P420" s="370"/>
      <c r="Q420" s="370"/>
      <c r="R420" s="370"/>
      <c r="S420" s="370"/>
      <c r="T420" s="371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1"/>
      <c r="N421" s="369" t="s">
        <v>66</v>
      </c>
      <c r="O421" s="370"/>
      <c r="P421" s="370"/>
      <c r="Q421" s="370"/>
      <c r="R421" s="370"/>
      <c r="S421" s="370"/>
      <c r="T421" s="371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407" t="s">
        <v>567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47"/>
      <c r="Z422" s="347"/>
    </row>
    <row r="423" spans="1:53" ht="14.25" hidden="1" customHeight="1" x14ac:dyDescent="0.25">
      <c r="A423" s="386" t="s">
        <v>97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48"/>
      <c r="Z423" s="348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61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61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4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1"/>
      <c r="N426" s="369" t="s">
        <v>66</v>
      </c>
      <c r="O426" s="370"/>
      <c r="P426" s="370"/>
      <c r="Q426" s="370"/>
      <c r="R426" s="370"/>
      <c r="S426" s="370"/>
      <c r="T426" s="371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69" t="s">
        <v>66</v>
      </c>
      <c r="O427" s="370"/>
      <c r="P427" s="370"/>
      <c r="Q427" s="370"/>
      <c r="R427" s="370"/>
      <c r="S427" s="370"/>
      <c r="T427" s="371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86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48"/>
      <c r="Z428" s="348"/>
    </row>
    <row r="429" spans="1:53" ht="27" hidden="1" customHeight="1" x14ac:dyDescent="0.25">
      <c r="A429" s="54" t="s">
        <v>572</v>
      </c>
      <c r="B429" s="54" t="s">
        <v>573</v>
      </c>
      <c r="C429" s="31">
        <v>4301031212</v>
      </c>
      <c r="D429" s="361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61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61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61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61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61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61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1"/>
      <c r="N436" s="369" t="s">
        <v>66</v>
      </c>
      <c r="O436" s="370"/>
      <c r="P436" s="370"/>
      <c r="Q436" s="370"/>
      <c r="R436" s="370"/>
      <c r="S436" s="370"/>
      <c r="T436" s="371"/>
      <c r="U436" s="37" t="s">
        <v>67</v>
      </c>
      <c r="V436" s="354">
        <f>IFERROR(V429/H429,"0")+IFERROR(V430/H430,"0")+IFERROR(V431/H431,"0")+IFERROR(V432/H432,"0")+IFERROR(V433/H433,"0")+IFERROR(V434/H434,"0")+IFERROR(V435/H435,"0")</f>
        <v>0</v>
      </c>
      <c r="W436" s="354">
        <f>IFERROR(W429/H429,"0")+IFERROR(W430/H430,"0")+IFERROR(W431/H431,"0")+IFERROR(W432/H432,"0")+IFERROR(W433/H433,"0")+IFERROR(W434/H434,"0")+IFERROR(W435/H435,"0")</f>
        <v>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5"/>
      <c r="Z436" s="355"/>
    </row>
    <row r="437" spans="1:53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1"/>
      <c r="N437" s="369" t="s">
        <v>66</v>
      </c>
      <c r="O437" s="370"/>
      <c r="P437" s="370"/>
      <c r="Q437" s="370"/>
      <c r="R437" s="370"/>
      <c r="S437" s="370"/>
      <c r="T437" s="371"/>
      <c r="U437" s="37" t="s">
        <v>65</v>
      </c>
      <c r="V437" s="354">
        <f>IFERROR(SUM(V429:V435),"0")</f>
        <v>0</v>
      </c>
      <c r="W437" s="354">
        <f>IFERROR(SUM(W429:W435),"0")</f>
        <v>0</v>
      </c>
      <c r="X437" s="37"/>
      <c r="Y437" s="355"/>
      <c r="Z437" s="355"/>
    </row>
    <row r="438" spans="1:53" ht="14.25" hidden="1" customHeight="1" x14ac:dyDescent="0.25">
      <c r="A438" s="386" t="s">
        <v>92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48"/>
      <c r="Z438" s="348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61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1"/>
      <c r="N440" s="369" t="s">
        <v>66</v>
      </c>
      <c r="O440" s="370"/>
      <c r="P440" s="370"/>
      <c r="Q440" s="370"/>
      <c r="R440" s="370"/>
      <c r="S440" s="370"/>
      <c r="T440" s="371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1"/>
      <c r="N441" s="369" t="s">
        <v>66</v>
      </c>
      <c r="O441" s="370"/>
      <c r="P441" s="370"/>
      <c r="Q441" s="370"/>
      <c r="R441" s="370"/>
      <c r="S441" s="370"/>
      <c r="T441" s="371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86" t="s">
        <v>588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48"/>
      <c r="Z442" s="348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61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69" t="s">
        <v>66</v>
      </c>
      <c r="O444" s="370"/>
      <c r="P444" s="370"/>
      <c r="Q444" s="370"/>
      <c r="R444" s="370"/>
      <c r="S444" s="370"/>
      <c r="T444" s="371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1"/>
      <c r="N445" s="369" t="s">
        <v>66</v>
      </c>
      <c r="O445" s="370"/>
      <c r="P445" s="370"/>
      <c r="Q445" s="370"/>
      <c r="R445" s="370"/>
      <c r="S445" s="370"/>
      <c r="T445" s="371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67" t="s">
        <v>591</v>
      </c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68"/>
      <c r="N446" s="368"/>
      <c r="O446" s="368"/>
      <c r="P446" s="368"/>
      <c r="Q446" s="368"/>
      <c r="R446" s="368"/>
      <c r="S446" s="368"/>
      <c r="T446" s="368"/>
      <c r="U446" s="368"/>
      <c r="V446" s="368"/>
      <c r="W446" s="368"/>
      <c r="X446" s="368"/>
      <c r="Y446" s="48"/>
      <c r="Z446" s="48"/>
    </row>
    <row r="447" spans="1:53" ht="16.5" hidden="1" customHeight="1" x14ac:dyDescent="0.25">
      <c r="A447" s="407" t="s">
        <v>591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47"/>
      <c r="Z447" s="347"/>
    </row>
    <row r="448" spans="1:53" ht="14.25" hidden="1" customHeight="1" x14ac:dyDescent="0.25">
      <c r="A448" s="386" t="s">
        <v>105</v>
      </c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  <c r="Q448" s="380"/>
      <c r="R448" s="380"/>
      <c r="S448" s="380"/>
      <c r="T448" s="380"/>
      <c r="U448" s="380"/>
      <c r="V448" s="380"/>
      <c r="W448" s="380"/>
      <c r="X448" s="380"/>
      <c r="Y448" s="348"/>
      <c r="Z448" s="348"/>
    </row>
    <row r="449" spans="1:53" ht="27" hidden="1" customHeight="1" x14ac:dyDescent="0.25">
      <c r="A449" s="54" t="s">
        <v>592</v>
      </c>
      <c r="B449" s="54" t="s">
        <v>593</v>
      </c>
      <c r="C449" s="31">
        <v>4301011795</v>
      </c>
      <c r="D449" s="361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3" t="s">
        <v>594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595</v>
      </c>
      <c r="C450" s="31">
        <v>4301011371</v>
      </c>
      <c r="D450" s="361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6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4301011779</v>
      </c>
      <c r="D451" s="361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0" t="s">
        <v>598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61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2900</v>
      </c>
      <c r="W452" s="353">
        <f t="shared" si="21"/>
        <v>2904</v>
      </c>
      <c r="X452" s="36">
        <f t="shared" si="22"/>
        <v>6.5780000000000003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61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1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61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1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4301011771</v>
      </c>
      <c r="D455" s="361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23" t="s">
        <v>608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61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1450</v>
      </c>
      <c r="W456" s="353">
        <f t="shared" si="21"/>
        <v>1452</v>
      </c>
      <c r="X456" s="36">
        <f t="shared" si="22"/>
        <v>3.2890000000000001</v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61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11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4301011778</v>
      </c>
      <c r="D458" s="361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14" t="s">
        <v>615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616</v>
      </c>
      <c r="C459" s="31">
        <v>4301011367</v>
      </c>
      <c r="D459" s="361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5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4301011775</v>
      </c>
      <c r="D460" s="361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7" t="s">
        <v>619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620</v>
      </c>
      <c r="C461" s="31">
        <v>4301011168</v>
      </c>
      <c r="D461" s="361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4301011770</v>
      </c>
      <c r="D462" s="361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1" t="s">
        <v>623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624</v>
      </c>
      <c r="C463" s="31">
        <v>4301011372</v>
      </c>
      <c r="D463" s="361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69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61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4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4301011784</v>
      </c>
      <c r="D465" s="361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85" t="s">
        <v>629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630</v>
      </c>
      <c r="C466" s="31">
        <v>4301011366</v>
      </c>
      <c r="D466" s="361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3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9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1"/>
      <c r="N467" s="369" t="s">
        <v>66</v>
      </c>
      <c r="O467" s="370"/>
      <c r="P467" s="370"/>
      <c r="Q467" s="370"/>
      <c r="R467" s="370"/>
      <c r="S467" s="370"/>
      <c r="T467" s="371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823.86363636363637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825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9.8670000000000009</v>
      </c>
      <c r="Y467" s="355"/>
      <c r="Z467" s="355"/>
    </row>
    <row r="468" spans="1:53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1"/>
      <c r="N468" s="369" t="s">
        <v>66</v>
      </c>
      <c r="O468" s="370"/>
      <c r="P468" s="370"/>
      <c r="Q468" s="370"/>
      <c r="R468" s="370"/>
      <c r="S468" s="370"/>
      <c r="T468" s="371"/>
      <c r="U468" s="37" t="s">
        <v>65</v>
      </c>
      <c r="V468" s="354">
        <f>IFERROR(SUM(V449:V466),"0")</f>
        <v>4350</v>
      </c>
      <c r="W468" s="354">
        <f>IFERROR(SUM(W449:W466),"0")</f>
        <v>4356</v>
      </c>
      <c r="X468" s="37"/>
      <c r="Y468" s="355"/>
      <c r="Z468" s="355"/>
    </row>
    <row r="469" spans="1:53" ht="14.25" hidden="1" customHeight="1" x14ac:dyDescent="0.25">
      <c r="A469" s="386" t="s">
        <v>97</v>
      </c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0"/>
      <c r="O469" s="380"/>
      <c r="P469" s="380"/>
      <c r="Q469" s="380"/>
      <c r="R469" s="380"/>
      <c r="S469" s="380"/>
      <c r="T469" s="380"/>
      <c r="U469" s="380"/>
      <c r="V469" s="380"/>
      <c r="W469" s="380"/>
      <c r="X469" s="380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61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1950</v>
      </c>
      <c r="W470" s="353">
        <f>IFERROR(IF(V470="",0,CEILING((V470/$H470),1)*$H470),"")</f>
        <v>1953.6000000000001</v>
      </c>
      <c r="X470" s="36">
        <f>IFERROR(IF(W470=0,"",ROUNDUP(W470/H470,0)*0.01196),"")</f>
        <v>4.4252000000000002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61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9"/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1"/>
      <c r="N472" s="369" t="s">
        <v>66</v>
      </c>
      <c r="O472" s="370"/>
      <c r="P472" s="370"/>
      <c r="Q472" s="370"/>
      <c r="R472" s="370"/>
      <c r="S472" s="370"/>
      <c r="T472" s="371"/>
      <c r="U472" s="37" t="s">
        <v>67</v>
      </c>
      <c r="V472" s="354">
        <f>IFERROR(V470/H470,"0")+IFERROR(V471/H471,"0")</f>
        <v>369.31818181818181</v>
      </c>
      <c r="W472" s="354">
        <f>IFERROR(W470/H470,"0")+IFERROR(W471/H471,"0")</f>
        <v>370</v>
      </c>
      <c r="X472" s="354">
        <f>IFERROR(IF(X470="",0,X470),"0")+IFERROR(IF(X471="",0,X471),"0")</f>
        <v>4.4252000000000002</v>
      </c>
      <c r="Y472" s="355"/>
      <c r="Z472" s="355"/>
    </row>
    <row r="473" spans="1:53" x14ac:dyDescent="0.2">
      <c r="A473" s="380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1"/>
      <c r="N473" s="369" t="s">
        <v>66</v>
      </c>
      <c r="O473" s="370"/>
      <c r="P473" s="370"/>
      <c r="Q473" s="370"/>
      <c r="R473" s="370"/>
      <c r="S473" s="370"/>
      <c r="T473" s="371"/>
      <c r="U473" s="37" t="s">
        <v>65</v>
      </c>
      <c r="V473" s="354">
        <f>IFERROR(SUM(V470:V471),"0")</f>
        <v>1950</v>
      </c>
      <c r="W473" s="354">
        <f>IFERROR(SUM(W470:W471),"0")</f>
        <v>1953.6000000000001</v>
      </c>
      <c r="X473" s="37"/>
      <c r="Y473" s="355"/>
      <c r="Z473" s="355"/>
    </row>
    <row r="474" spans="1:53" ht="14.25" hidden="1" customHeight="1" x14ac:dyDescent="0.25">
      <c r="A474" s="386" t="s">
        <v>60</v>
      </c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0"/>
      <c r="O474" s="380"/>
      <c r="P474" s="380"/>
      <c r="Q474" s="380"/>
      <c r="R474" s="380"/>
      <c r="S474" s="380"/>
      <c r="T474" s="380"/>
      <c r="U474" s="380"/>
      <c r="V474" s="380"/>
      <c r="W474" s="380"/>
      <c r="X474" s="380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61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7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980</v>
      </c>
      <c r="W475" s="353">
        <f t="shared" ref="W475:W480" si="24">IFERROR(IF(V475="",0,CEILING((V475/$H475),1)*$H475),"")</f>
        <v>982.08</v>
      </c>
      <c r="X475" s="36">
        <f>IFERROR(IF(W475=0,"",ROUNDUP(W475/H475,0)*0.01196),"")</f>
        <v>2.2245599999999999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61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1450</v>
      </c>
      <c r="W476" s="353">
        <f t="shared" si="24"/>
        <v>1452</v>
      </c>
      <c r="X476" s="36">
        <f>IFERROR(IF(W476=0,"",ROUNDUP(W476/H476,0)*0.01196),"")</f>
        <v>3.2890000000000001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61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1450</v>
      </c>
      <c r="W477" s="353">
        <f t="shared" si="24"/>
        <v>1452</v>
      </c>
      <c r="X477" s="36">
        <f>IFERROR(IF(W477=0,"",ROUNDUP(W477/H477,0)*0.01196),"")</f>
        <v>3.2890000000000001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61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61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5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61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9"/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1"/>
      <c r="N481" s="369" t="s">
        <v>66</v>
      </c>
      <c r="O481" s="370"/>
      <c r="P481" s="370"/>
      <c r="Q481" s="370"/>
      <c r="R481" s="370"/>
      <c r="S481" s="370"/>
      <c r="T481" s="371"/>
      <c r="U481" s="37" t="s">
        <v>67</v>
      </c>
      <c r="V481" s="354">
        <f>IFERROR(V475/H475,"0")+IFERROR(V476/H476,"0")+IFERROR(V477/H477,"0")+IFERROR(V478/H478,"0")+IFERROR(V479/H479,"0")+IFERROR(V480/H480,"0")</f>
        <v>734.84848484848487</v>
      </c>
      <c r="W481" s="354">
        <f>IFERROR(W475/H475,"0")+IFERROR(W476/H476,"0")+IFERROR(W477/H477,"0")+IFERROR(W478/H478,"0")+IFERROR(W479/H479,"0")+IFERROR(W480/H480,"0")</f>
        <v>736</v>
      </c>
      <c r="X481" s="354">
        <f>IFERROR(IF(X475="",0,X475),"0")+IFERROR(IF(X476="",0,X476),"0")+IFERROR(IF(X477="",0,X477),"0")+IFERROR(IF(X478="",0,X478),"0")+IFERROR(IF(X479="",0,X479),"0")+IFERROR(IF(X480="",0,X480),"0")</f>
        <v>8.8025599999999997</v>
      </c>
      <c r="Y481" s="355"/>
      <c r="Z481" s="355"/>
    </row>
    <row r="482" spans="1:53" x14ac:dyDescent="0.2">
      <c r="A482" s="380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1"/>
      <c r="N482" s="369" t="s">
        <v>66</v>
      </c>
      <c r="O482" s="370"/>
      <c r="P482" s="370"/>
      <c r="Q482" s="370"/>
      <c r="R482" s="370"/>
      <c r="S482" s="370"/>
      <c r="T482" s="371"/>
      <c r="U482" s="37" t="s">
        <v>65</v>
      </c>
      <c r="V482" s="354">
        <f>IFERROR(SUM(V475:V480),"0")</f>
        <v>3880</v>
      </c>
      <c r="W482" s="354">
        <f>IFERROR(SUM(W475:W480),"0")</f>
        <v>3886.08</v>
      </c>
      <c r="X482" s="37"/>
      <c r="Y482" s="355"/>
      <c r="Z482" s="355"/>
    </row>
    <row r="483" spans="1:53" ht="14.25" hidden="1" customHeight="1" x14ac:dyDescent="0.25">
      <c r="A483" s="386" t="s">
        <v>68</v>
      </c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0"/>
      <c r="O483" s="380"/>
      <c r="P483" s="380"/>
      <c r="Q483" s="380"/>
      <c r="R483" s="380"/>
      <c r="S483" s="380"/>
      <c r="T483" s="380"/>
      <c r="U483" s="380"/>
      <c r="V483" s="380"/>
      <c r="W483" s="380"/>
      <c r="X483" s="380"/>
      <c r="Y483" s="348"/>
      <c r="Z483" s="348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61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61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79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1"/>
      <c r="N486" s="369" t="s">
        <v>66</v>
      </c>
      <c r="O486" s="370"/>
      <c r="P486" s="370"/>
      <c r="Q486" s="370"/>
      <c r="R486" s="370"/>
      <c r="S486" s="370"/>
      <c r="T486" s="371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80"/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1"/>
      <c r="N487" s="369" t="s">
        <v>66</v>
      </c>
      <c r="O487" s="370"/>
      <c r="P487" s="370"/>
      <c r="Q487" s="370"/>
      <c r="R487" s="370"/>
      <c r="S487" s="370"/>
      <c r="T487" s="371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67" t="s">
        <v>651</v>
      </c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68"/>
      <c r="N488" s="368"/>
      <c r="O488" s="368"/>
      <c r="P488" s="368"/>
      <c r="Q488" s="368"/>
      <c r="R488" s="368"/>
      <c r="S488" s="368"/>
      <c r="T488" s="368"/>
      <c r="U488" s="368"/>
      <c r="V488" s="368"/>
      <c r="W488" s="368"/>
      <c r="X488" s="368"/>
      <c r="Y488" s="48"/>
      <c r="Z488" s="48"/>
    </row>
    <row r="489" spans="1:53" ht="16.5" hidden="1" customHeight="1" x14ac:dyDescent="0.25">
      <c r="A489" s="407" t="s">
        <v>652</v>
      </c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0"/>
      <c r="O489" s="380"/>
      <c r="P489" s="380"/>
      <c r="Q489" s="380"/>
      <c r="R489" s="380"/>
      <c r="S489" s="380"/>
      <c r="T489" s="380"/>
      <c r="U489" s="380"/>
      <c r="V489" s="380"/>
      <c r="W489" s="380"/>
      <c r="X489" s="380"/>
      <c r="Y489" s="347"/>
      <c r="Z489" s="347"/>
    </row>
    <row r="490" spans="1:53" ht="14.25" hidden="1" customHeight="1" x14ac:dyDescent="0.25">
      <c r="A490" s="386" t="s">
        <v>105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48"/>
      <c r="Z490" s="348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61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635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61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23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61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73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61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51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61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06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79"/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1"/>
      <c r="N496" s="369" t="s">
        <v>66</v>
      </c>
      <c r="O496" s="370"/>
      <c r="P496" s="370"/>
      <c r="Q496" s="370"/>
      <c r="R496" s="370"/>
      <c r="S496" s="370"/>
      <c r="T496" s="371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80"/>
      <c r="B497" s="380"/>
      <c r="C497" s="380"/>
      <c r="D497" s="380"/>
      <c r="E497" s="380"/>
      <c r="F497" s="380"/>
      <c r="G497" s="380"/>
      <c r="H497" s="380"/>
      <c r="I497" s="380"/>
      <c r="J497" s="380"/>
      <c r="K497" s="380"/>
      <c r="L497" s="380"/>
      <c r="M497" s="381"/>
      <c r="N497" s="369" t="s">
        <v>66</v>
      </c>
      <c r="O497" s="370"/>
      <c r="P497" s="370"/>
      <c r="Q497" s="370"/>
      <c r="R497" s="370"/>
      <c r="S497" s="370"/>
      <c r="T497" s="371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86" t="s">
        <v>97</v>
      </c>
      <c r="B498" s="380"/>
      <c r="C498" s="380"/>
      <c r="D498" s="380"/>
      <c r="E498" s="380"/>
      <c r="F498" s="380"/>
      <c r="G498" s="380"/>
      <c r="H498" s="380"/>
      <c r="I498" s="380"/>
      <c r="J498" s="380"/>
      <c r="K498" s="380"/>
      <c r="L498" s="380"/>
      <c r="M498" s="380"/>
      <c r="N498" s="380"/>
      <c r="O498" s="380"/>
      <c r="P498" s="380"/>
      <c r="Q498" s="380"/>
      <c r="R498" s="380"/>
      <c r="S498" s="380"/>
      <c r="T498" s="380"/>
      <c r="U498" s="380"/>
      <c r="V498" s="380"/>
      <c r="W498" s="380"/>
      <c r="X498" s="380"/>
      <c r="Y498" s="348"/>
      <c r="Z498" s="348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61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71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61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49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61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22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79"/>
      <c r="B502" s="380"/>
      <c r="C502" s="380"/>
      <c r="D502" s="380"/>
      <c r="E502" s="380"/>
      <c r="F502" s="380"/>
      <c r="G502" s="380"/>
      <c r="H502" s="380"/>
      <c r="I502" s="380"/>
      <c r="J502" s="380"/>
      <c r="K502" s="380"/>
      <c r="L502" s="380"/>
      <c r="M502" s="381"/>
      <c r="N502" s="369" t="s">
        <v>66</v>
      </c>
      <c r="O502" s="370"/>
      <c r="P502" s="370"/>
      <c r="Q502" s="370"/>
      <c r="R502" s="370"/>
      <c r="S502" s="370"/>
      <c r="T502" s="371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80"/>
      <c r="B503" s="380"/>
      <c r="C503" s="380"/>
      <c r="D503" s="380"/>
      <c r="E503" s="380"/>
      <c r="F503" s="380"/>
      <c r="G503" s="380"/>
      <c r="H503" s="380"/>
      <c r="I503" s="380"/>
      <c r="J503" s="380"/>
      <c r="K503" s="380"/>
      <c r="L503" s="380"/>
      <c r="M503" s="381"/>
      <c r="N503" s="369" t="s">
        <v>66</v>
      </c>
      <c r="O503" s="370"/>
      <c r="P503" s="370"/>
      <c r="Q503" s="370"/>
      <c r="R503" s="370"/>
      <c r="S503" s="370"/>
      <c r="T503" s="371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86" t="s">
        <v>60</v>
      </c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0"/>
      <c r="O504" s="380"/>
      <c r="P504" s="380"/>
      <c r="Q504" s="380"/>
      <c r="R504" s="380"/>
      <c r="S504" s="380"/>
      <c r="T504" s="380"/>
      <c r="U504" s="380"/>
      <c r="V504" s="380"/>
      <c r="W504" s="380"/>
      <c r="X504" s="380"/>
      <c r="Y504" s="348"/>
      <c r="Z504" s="348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61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674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61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5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61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6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61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29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79"/>
      <c r="B509" s="380"/>
      <c r="C509" s="380"/>
      <c r="D509" s="380"/>
      <c r="E509" s="380"/>
      <c r="F509" s="380"/>
      <c r="G509" s="380"/>
      <c r="H509" s="380"/>
      <c r="I509" s="380"/>
      <c r="J509" s="380"/>
      <c r="K509" s="380"/>
      <c r="L509" s="380"/>
      <c r="M509" s="381"/>
      <c r="N509" s="369" t="s">
        <v>66</v>
      </c>
      <c r="O509" s="370"/>
      <c r="P509" s="370"/>
      <c r="Q509" s="370"/>
      <c r="R509" s="370"/>
      <c r="S509" s="370"/>
      <c r="T509" s="371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80"/>
      <c r="B510" s="380"/>
      <c r="C510" s="380"/>
      <c r="D510" s="380"/>
      <c r="E510" s="380"/>
      <c r="F510" s="380"/>
      <c r="G510" s="380"/>
      <c r="H510" s="380"/>
      <c r="I510" s="380"/>
      <c r="J510" s="380"/>
      <c r="K510" s="380"/>
      <c r="L510" s="380"/>
      <c r="M510" s="381"/>
      <c r="N510" s="369" t="s">
        <v>66</v>
      </c>
      <c r="O510" s="370"/>
      <c r="P510" s="370"/>
      <c r="Q510" s="370"/>
      <c r="R510" s="370"/>
      <c r="S510" s="370"/>
      <c r="T510" s="371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86" t="s">
        <v>68</v>
      </c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0"/>
      <c r="O511" s="380"/>
      <c r="P511" s="380"/>
      <c r="Q511" s="380"/>
      <c r="R511" s="380"/>
      <c r="S511" s="380"/>
      <c r="T511" s="380"/>
      <c r="U511" s="380"/>
      <c r="V511" s="380"/>
      <c r="W511" s="380"/>
      <c r="X511" s="380"/>
      <c r="Y511" s="348"/>
      <c r="Z511" s="348"/>
    </row>
    <row r="512" spans="1:53" ht="27" hidden="1" customHeight="1" x14ac:dyDescent="0.25">
      <c r="A512" s="54" t="s">
        <v>689</v>
      </c>
      <c r="B512" s="54" t="s">
        <v>690</v>
      </c>
      <c r="C512" s="31">
        <v>4301051310</v>
      </c>
      <c r="D512" s="361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40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61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79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61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47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61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8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61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97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idden="1" x14ac:dyDescent="0.2">
      <c r="A517" s="379"/>
      <c r="B517" s="380"/>
      <c r="C517" s="380"/>
      <c r="D517" s="380"/>
      <c r="E517" s="380"/>
      <c r="F517" s="380"/>
      <c r="G517" s="380"/>
      <c r="H517" s="380"/>
      <c r="I517" s="380"/>
      <c r="J517" s="380"/>
      <c r="K517" s="380"/>
      <c r="L517" s="380"/>
      <c r="M517" s="381"/>
      <c r="N517" s="369" t="s">
        <v>66</v>
      </c>
      <c r="O517" s="370"/>
      <c r="P517" s="370"/>
      <c r="Q517" s="370"/>
      <c r="R517" s="370"/>
      <c r="S517" s="370"/>
      <c r="T517" s="371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hidden="1" x14ac:dyDescent="0.2">
      <c r="A518" s="380"/>
      <c r="B518" s="380"/>
      <c r="C518" s="380"/>
      <c r="D518" s="380"/>
      <c r="E518" s="380"/>
      <c r="F518" s="380"/>
      <c r="G518" s="380"/>
      <c r="H518" s="380"/>
      <c r="I518" s="380"/>
      <c r="J518" s="380"/>
      <c r="K518" s="380"/>
      <c r="L518" s="380"/>
      <c r="M518" s="381"/>
      <c r="N518" s="369" t="s">
        <v>66</v>
      </c>
      <c r="O518" s="370"/>
      <c r="P518" s="370"/>
      <c r="Q518" s="370"/>
      <c r="R518" s="370"/>
      <c r="S518" s="370"/>
      <c r="T518" s="371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727"/>
      <c r="B519" s="380"/>
      <c r="C519" s="380"/>
      <c r="D519" s="380"/>
      <c r="E519" s="380"/>
      <c r="F519" s="380"/>
      <c r="G519" s="380"/>
      <c r="H519" s="380"/>
      <c r="I519" s="380"/>
      <c r="J519" s="380"/>
      <c r="K519" s="380"/>
      <c r="L519" s="380"/>
      <c r="M519" s="376"/>
      <c r="N519" s="395" t="s">
        <v>703</v>
      </c>
      <c r="O519" s="396"/>
      <c r="P519" s="396"/>
      <c r="Q519" s="396"/>
      <c r="R519" s="396"/>
      <c r="S519" s="396"/>
      <c r="T519" s="397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17890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17947.68</v>
      </c>
      <c r="X519" s="37"/>
      <c r="Y519" s="355"/>
      <c r="Z519" s="355"/>
    </row>
    <row r="520" spans="1:53" x14ac:dyDescent="0.2">
      <c r="A520" s="380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76"/>
      <c r="N520" s="395" t="s">
        <v>704</v>
      </c>
      <c r="O520" s="396"/>
      <c r="P520" s="396"/>
      <c r="Q520" s="396"/>
      <c r="R520" s="396"/>
      <c r="S520" s="396"/>
      <c r="T520" s="397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18941.311898101896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19001.844000000001</v>
      </c>
      <c r="X520" s="37"/>
      <c r="Y520" s="355"/>
      <c r="Z520" s="355"/>
    </row>
    <row r="521" spans="1:53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76"/>
      <c r="N521" s="395" t="s">
        <v>705</v>
      </c>
      <c r="O521" s="396"/>
      <c r="P521" s="396"/>
      <c r="Q521" s="396"/>
      <c r="R521" s="396"/>
      <c r="S521" s="396"/>
      <c r="T521" s="397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32</v>
      </c>
      <c r="X521" s="37"/>
      <c r="Y521" s="355"/>
      <c r="Z521" s="355"/>
    </row>
    <row r="522" spans="1:53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76"/>
      <c r="N522" s="395" t="s">
        <v>707</v>
      </c>
      <c r="O522" s="396"/>
      <c r="P522" s="396"/>
      <c r="Q522" s="396"/>
      <c r="R522" s="396"/>
      <c r="S522" s="396"/>
      <c r="T522" s="397"/>
      <c r="U522" s="37" t="s">
        <v>65</v>
      </c>
      <c r="V522" s="354">
        <f>GrossWeightTotal+PalletQtyTotal*25</f>
        <v>19741.311898101896</v>
      </c>
      <c r="W522" s="354">
        <f>GrossWeightTotalR+PalletQtyTotalR*25</f>
        <v>19801.844000000001</v>
      </c>
      <c r="X522" s="37"/>
      <c r="Y522" s="355"/>
      <c r="Z522" s="355"/>
    </row>
    <row r="523" spans="1:53" x14ac:dyDescent="0.2">
      <c r="A523" s="380"/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76"/>
      <c r="N523" s="395" t="s">
        <v>708</v>
      </c>
      <c r="O523" s="396"/>
      <c r="P523" s="396"/>
      <c r="Q523" s="396"/>
      <c r="R523" s="396"/>
      <c r="S523" s="396"/>
      <c r="T523" s="397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2610.5614385614385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2617</v>
      </c>
      <c r="X523" s="37"/>
      <c r="Y523" s="355"/>
      <c r="Z523" s="355"/>
    </row>
    <row r="524" spans="1:53" ht="14.25" hidden="1" customHeight="1" x14ac:dyDescent="0.2">
      <c r="A524" s="380"/>
      <c r="B524" s="380"/>
      <c r="C524" s="380"/>
      <c r="D524" s="380"/>
      <c r="E524" s="380"/>
      <c r="F524" s="380"/>
      <c r="G524" s="380"/>
      <c r="H524" s="380"/>
      <c r="I524" s="380"/>
      <c r="J524" s="380"/>
      <c r="K524" s="380"/>
      <c r="L524" s="380"/>
      <c r="M524" s="376"/>
      <c r="N524" s="395" t="s">
        <v>709</v>
      </c>
      <c r="O524" s="396"/>
      <c r="P524" s="396"/>
      <c r="Q524" s="396"/>
      <c r="R524" s="396"/>
      <c r="S524" s="396"/>
      <c r="T524" s="397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38.015259999999998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408" t="s">
        <v>95</v>
      </c>
      <c r="D526" s="567"/>
      <c r="E526" s="567"/>
      <c r="F526" s="568"/>
      <c r="G526" s="408" t="s">
        <v>225</v>
      </c>
      <c r="H526" s="567"/>
      <c r="I526" s="567"/>
      <c r="J526" s="567"/>
      <c r="K526" s="567"/>
      <c r="L526" s="567"/>
      <c r="M526" s="567"/>
      <c r="N526" s="567"/>
      <c r="O526" s="568"/>
      <c r="P526" s="349" t="s">
        <v>460</v>
      </c>
      <c r="Q526" s="408" t="s">
        <v>464</v>
      </c>
      <c r="R526" s="568"/>
      <c r="S526" s="408" t="s">
        <v>517</v>
      </c>
      <c r="T526" s="568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619" t="s">
        <v>712</v>
      </c>
      <c r="B527" s="408" t="s">
        <v>59</v>
      </c>
      <c r="C527" s="408" t="s">
        <v>96</v>
      </c>
      <c r="D527" s="408" t="s">
        <v>104</v>
      </c>
      <c r="E527" s="408" t="s">
        <v>95</v>
      </c>
      <c r="F527" s="408" t="s">
        <v>217</v>
      </c>
      <c r="G527" s="408" t="s">
        <v>226</v>
      </c>
      <c r="H527" s="408" t="s">
        <v>233</v>
      </c>
      <c r="I527" s="408" t="s">
        <v>252</v>
      </c>
      <c r="J527" s="408" t="s">
        <v>311</v>
      </c>
      <c r="K527" s="350"/>
      <c r="L527" s="408" t="s">
        <v>332</v>
      </c>
      <c r="M527" s="408" t="s">
        <v>351</v>
      </c>
      <c r="N527" s="408" t="s">
        <v>431</v>
      </c>
      <c r="O527" s="408" t="s">
        <v>449</v>
      </c>
      <c r="P527" s="408" t="s">
        <v>461</v>
      </c>
      <c r="Q527" s="408" t="s">
        <v>465</v>
      </c>
      <c r="R527" s="408" t="s">
        <v>492</v>
      </c>
      <c r="S527" s="408" t="s">
        <v>518</v>
      </c>
      <c r="T527" s="408" t="s">
        <v>567</v>
      </c>
      <c r="U527" s="408" t="s">
        <v>591</v>
      </c>
      <c r="V527" s="408" t="s">
        <v>652</v>
      </c>
      <c r="Z527" s="52"/>
      <c r="AC527" s="350"/>
    </row>
    <row r="528" spans="1:53" ht="13.5" customHeight="1" thickBot="1" x14ac:dyDescent="0.25">
      <c r="A528" s="620"/>
      <c r="B528" s="409"/>
      <c r="C528" s="409"/>
      <c r="D528" s="409"/>
      <c r="E528" s="409"/>
      <c r="F528" s="409"/>
      <c r="G528" s="409"/>
      <c r="H528" s="409"/>
      <c r="I528" s="409"/>
      <c r="J528" s="409"/>
      <c r="K528" s="350"/>
      <c r="L528" s="409"/>
      <c r="M528" s="409"/>
      <c r="N528" s="409"/>
      <c r="O528" s="409"/>
      <c r="P528" s="409"/>
      <c r="Q528" s="409"/>
      <c r="R528" s="409"/>
      <c r="S528" s="409"/>
      <c r="T528" s="409"/>
      <c r="U528" s="409"/>
      <c r="V528" s="409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0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46">
        <f>IFERROR(W132*1,"0")+IFERROR(W133*1,"0")+IFERROR(W134*1,"0")+IFERROR(W135*1,"0")</f>
        <v>957.6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951.6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0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4860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982.8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10195.68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50,00"/>
        <filter val="1 950,00"/>
        <filter val="113,10"/>
        <filter val="121,79"/>
        <filter val="125,64"/>
        <filter val="17 890,00"/>
        <filter val="18 941,31"/>
        <filter val="19 741,31"/>
        <filter val="2 610,56"/>
        <filter val="2 900,00"/>
        <filter val="256,67"/>
        <filter val="3 850,00"/>
        <filter val="3 880,00"/>
        <filter val="32"/>
        <filter val="369,32"/>
        <filter val="4 350,00"/>
        <filter val="65,33"/>
        <filter val="734,85"/>
        <filter val="823,86"/>
        <filter val="950,00"/>
        <filter val="980,00"/>
      </filters>
    </filterColumn>
  </autoFilter>
  <mergeCells count="945"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D516:E516"/>
    <mergeCell ref="N522:T522"/>
    <mergeCell ref="D224:E224"/>
    <mergeCell ref="N339:R339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N351:T351"/>
    <mergeCell ref="D301:E301"/>
    <mergeCell ref="D122:E122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N327:T327"/>
    <mergeCell ref="N417:R417"/>
    <mergeCell ref="A371:X371"/>
    <mergeCell ref="D292:E292"/>
    <mergeCell ref="N213:T213"/>
    <mergeCell ref="N461:R461"/>
    <mergeCell ref="N430:R430"/>
    <mergeCell ref="N367:R367"/>
    <mergeCell ref="N354:R354"/>
    <mergeCell ref="A331:X331"/>
    <mergeCell ref="N415:T415"/>
    <mergeCell ref="N278:R278"/>
    <mergeCell ref="N439:R439"/>
    <mergeCell ref="A340:M341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A323:X323"/>
    <mergeCell ref="D235:E235"/>
    <mergeCell ref="A170:X170"/>
    <mergeCell ref="D451:E451"/>
    <mergeCell ref="A289:X289"/>
    <mergeCell ref="D255:E255"/>
    <mergeCell ref="D109:E109"/>
    <mergeCell ref="N101:R101"/>
    <mergeCell ref="N53:T53"/>
    <mergeCell ref="N116:R116"/>
    <mergeCell ref="N76:R76"/>
    <mergeCell ref="N85:T85"/>
    <mergeCell ref="D59:E59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T12:U12"/>
    <mergeCell ref="N445:T445"/>
    <mergeCell ref="D72:E72"/>
    <mergeCell ref="N368:R368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D116:E116"/>
    <mergeCell ref="N194:R194"/>
    <mergeCell ref="D91:E91"/>
    <mergeCell ref="D156:E156"/>
    <mergeCell ref="A62:X62"/>
    <mergeCell ref="N37:T37"/>
    <mergeCell ref="D106:E106"/>
    <mergeCell ref="A39:X39"/>
    <mergeCell ref="N299:T299"/>
    <mergeCell ref="A202:M203"/>
    <mergeCell ref="N99:R99"/>
    <mergeCell ref="N74:R74"/>
    <mergeCell ref="D182:E182"/>
    <mergeCell ref="N203:T203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A308:M309"/>
    <mergeCell ref="N78:R7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O11:P1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D9:E9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65:R265"/>
    <mergeCell ref="D78:E78"/>
    <mergeCell ref="N149:R149"/>
    <mergeCell ref="N450:R450"/>
    <mergeCell ref="D396:E396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53:R153"/>
    <mergeCell ref="N249:T249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D278:E278"/>
    <mergeCell ref="N257:T257"/>
    <mergeCell ref="N235:R235"/>
    <mergeCell ref="D234:E234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D478:E478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F527:F528"/>
    <mergeCell ref="N364:T364"/>
    <mergeCell ref="N493:R493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O8:P8"/>
    <mergeCell ref="N69:R69"/>
    <mergeCell ref="A274:M275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G17:G18"/>
    <mergeCell ref="A218:X218"/>
    <mergeCell ref="H10:L10"/>
    <mergeCell ref="D75:E75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230:R230"/>
    <mergeCell ref="A37:M38"/>
    <mergeCell ref="N86:T86"/>
    <mergeCell ref="A13:L13"/>
    <mergeCell ref="N32:R32"/>
    <mergeCell ref="N40:R40"/>
    <mergeCell ref="N26:R26"/>
    <mergeCell ref="N29:R29"/>
    <mergeCell ref="D27:E27"/>
    <mergeCell ref="A23:M24"/>
    <mergeCell ref="N15:R16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N110:R110"/>
    <mergeCell ref="D99:E99"/>
    <mergeCell ref="A12:L12"/>
    <mergeCell ref="D101:E101"/>
    <mergeCell ref="D76:E76"/>
    <mergeCell ref="F17:F18"/>
    <mergeCell ref="D151:E151"/>
    <mergeCell ref="N107:R107"/>
    <mergeCell ref="N88:R88"/>
    <mergeCell ref="A353:X353"/>
    <mergeCell ref="A280:M281"/>
    <mergeCell ref="F5:G5"/>
    <mergeCell ref="A14:L14"/>
    <mergeCell ref="N224:R224"/>
    <mergeCell ref="N144:T144"/>
    <mergeCell ref="N411:T411"/>
    <mergeCell ref="N189:R189"/>
    <mergeCell ref="A47:X47"/>
    <mergeCell ref="O5:P5"/>
    <mergeCell ref="D10:E10"/>
    <mergeCell ref="F10:G10"/>
    <mergeCell ref="N129:T129"/>
    <mergeCell ref="N141:R141"/>
    <mergeCell ref="A15:L15"/>
    <mergeCell ref="A48:X48"/>
    <mergeCell ref="S17:T17"/>
    <mergeCell ref="D107:E107"/>
    <mergeCell ref="N185:R185"/>
    <mergeCell ref="D6:L6"/>
    <mergeCell ref="O13:P13"/>
    <mergeCell ref="N201:R201"/>
    <mergeCell ref="N406:R406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N419:R419"/>
    <mergeCell ref="N397:R397"/>
    <mergeCell ref="D343:E343"/>
    <mergeCell ref="N316:R316"/>
    <mergeCell ref="N372:R372"/>
    <mergeCell ref="A313:M314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N385:R385"/>
    <mergeCell ref="A346:M347"/>
    <mergeCell ref="A139:X139"/>
    <mergeCell ref="D192:E192"/>
    <mergeCell ref="N33:T33"/>
    <mergeCell ref="D29:E29"/>
    <mergeCell ref="N137:T137"/>
    <mergeCell ref="N233:R233"/>
    <mergeCell ref="N72:R72"/>
    <mergeCell ref="N143:R143"/>
    <mergeCell ref="N248:R248"/>
    <mergeCell ref="D242:E242"/>
    <mergeCell ref="N297:R297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2024-03-04T11:56:31Z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