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FB1CB6-B688-4144-A38E-39DA8B10A1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22" i="1" s="1"/>
  <c r="V518" i="1"/>
  <c r="V517" i="1"/>
  <c r="W516" i="1"/>
  <c r="X516" i="1" s="1"/>
  <c r="W515" i="1"/>
  <c r="X515" i="1" s="1"/>
  <c r="W514" i="1"/>
  <c r="X514" i="1" s="1"/>
  <c r="W513" i="1"/>
  <c r="X513" i="1" s="1"/>
  <c r="W512" i="1"/>
  <c r="N512" i="1"/>
  <c r="V510" i="1"/>
  <c r="V509" i="1"/>
  <c r="W508" i="1"/>
  <c r="X508" i="1" s="1"/>
  <c r="W507" i="1"/>
  <c r="X507" i="1" s="1"/>
  <c r="W506" i="1"/>
  <c r="X506" i="1" s="1"/>
  <c r="W505" i="1"/>
  <c r="V503" i="1"/>
  <c r="W502" i="1"/>
  <c r="V502" i="1"/>
  <c r="X501" i="1"/>
  <c r="W501" i="1"/>
  <c r="X500" i="1"/>
  <c r="W500" i="1"/>
  <c r="X499" i="1"/>
  <c r="X502" i="1" s="1"/>
  <c r="W499" i="1"/>
  <c r="W503" i="1" s="1"/>
  <c r="V497" i="1"/>
  <c r="V496" i="1"/>
  <c r="W495" i="1"/>
  <c r="X495" i="1" s="1"/>
  <c r="W494" i="1"/>
  <c r="X494" i="1" s="1"/>
  <c r="W493" i="1"/>
  <c r="X493" i="1" s="1"/>
  <c r="W492" i="1"/>
  <c r="X492" i="1" s="1"/>
  <c r="W491" i="1"/>
  <c r="V487" i="1"/>
  <c r="W486" i="1"/>
  <c r="V486" i="1"/>
  <c r="X485" i="1"/>
  <c r="W485" i="1"/>
  <c r="N485" i="1"/>
  <c r="W484" i="1"/>
  <c r="N484" i="1"/>
  <c r="V482" i="1"/>
  <c r="V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X476" i="1" s="1"/>
  <c r="N476" i="1"/>
  <c r="W475" i="1"/>
  <c r="W481" i="1" s="1"/>
  <c r="N475" i="1"/>
  <c r="V473" i="1"/>
  <c r="V472" i="1"/>
  <c r="X471" i="1"/>
  <c r="W471" i="1"/>
  <c r="N471" i="1"/>
  <c r="W470" i="1"/>
  <c r="N470" i="1"/>
  <c r="V468" i="1"/>
  <c r="V467" i="1"/>
  <c r="W466" i="1"/>
  <c r="X466" i="1" s="1"/>
  <c r="N466" i="1"/>
  <c r="W465" i="1"/>
  <c r="X465" i="1" s="1"/>
  <c r="W464" i="1"/>
  <c r="X464" i="1" s="1"/>
  <c r="N464" i="1"/>
  <c r="W463" i="1"/>
  <c r="X463" i="1" s="1"/>
  <c r="N463" i="1"/>
  <c r="X462" i="1"/>
  <c r="W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W450" i="1"/>
  <c r="N450" i="1"/>
  <c r="W449" i="1"/>
  <c r="V445" i="1"/>
  <c r="V444" i="1"/>
  <c r="W443" i="1"/>
  <c r="W445" i="1" s="1"/>
  <c r="N443" i="1"/>
  <c r="V441" i="1"/>
  <c r="V440" i="1"/>
  <c r="W439" i="1"/>
  <c r="W441" i="1" s="1"/>
  <c r="N439" i="1"/>
  <c r="V437" i="1"/>
  <c r="V436" i="1"/>
  <c r="X435" i="1"/>
  <c r="W435" i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W437" i="1" s="1"/>
  <c r="N429" i="1"/>
  <c r="V427" i="1"/>
  <c r="V426" i="1"/>
  <c r="X425" i="1"/>
  <c r="W425" i="1"/>
  <c r="N425" i="1"/>
  <c r="W424" i="1"/>
  <c r="N424" i="1"/>
  <c r="V421" i="1"/>
  <c r="V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N407" i="1"/>
  <c r="W406" i="1"/>
  <c r="X406" i="1" s="1"/>
  <c r="N406" i="1"/>
  <c r="V404" i="1"/>
  <c r="V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7" i="1" s="1"/>
  <c r="N385" i="1"/>
  <c r="V381" i="1"/>
  <c r="V380" i="1"/>
  <c r="W379" i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X372" i="1"/>
  <c r="W372" i="1"/>
  <c r="N372" i="1"/>
  <c r="V370" i="1"/>
  <c r="V369" i="1"/>
  <c r="W368" i="1"/>
  <c r="X368" i="1" s="1"/>
  <c r="N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X349" i="1"/>
  <c r="X351" i="1" s="1"/>
  <c r="W349" i="1"/>
  <c r="V347" i="1"/>
  <c r="V346" i="1"/>
  <c r="W345" i="1"/>
  <c r="X345" i="1" s="1"/>
  <c r="N345" i="1"/>
  <c r="X344" i="1"/>
  <c r="W344" i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X332" i="1"/>
  <c r="W332" i="1"/>
  <c r="N332" i="1"/>
  <c r="V328" i="1"/>
  <c r="W327" i="1"/>
  <c r="V327" i="1"/>
  <c r="X326" i="1"/>
  <c r="X327" i="1" s="1"/>
  <c r="W326" i="1"/>
  <c r="P529" i="1" s="1"/>
  <c r="N326" i="1"/>
  <c r="V322" i="1"/>
  <c r="W321" i="1"/>
  <c r="V321" i="1"/>
  <c r="X320" i="1"/>
  <c r="X321" i="1" s="1"/>
  <c r="W320" i="1"/>
  <c r="W322" i="1" s="1"/>
  <c r="N320" i="1"/>
  <c r="V318" i="1"/>
  <c r="W317" i="1"/>
  <c r="V317" i="1"/>
  <c r="X316" i="1"/>
  <c r="X317" i="1" s="1"/>
  <c r="W316" i="1"/>
  <c r="W318" i="1" s="1"/>
  <c r="N316" i="1"/>
  <c r="V314" i="1"/>
  <c r="W313" i="1"/>
  <c r="V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W301" i="1"/>
  <c r="W303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X291" i="1" s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X254" i="1"/>
  <c r="W254" i="1"/>
  <c r="N254" i="1"/>
  <c r="W253" i="1"/>
  <c r="X253" i="1" s="1"/>
  <c r="N253" i="1"/>
  <c r="W252" i="1"/>
  <c r="X252" i="1" s="1"/>
  <c r="N252" i="1"/>
  <c r="V250" i="1"/>
  <c r="V249" i="1"/>
  <c r="W248" i="1"/>
  <c r="W250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9" i="1" s="1"/>
  <c r="V217" i="1"/>
  <c r="W216" i="1"/>
  <c r="V216" i="1"/>
  <c r="X215" i="1"/>
  <c r="X216" i="1" s="1"/>
  <c r="W215" i="1"/>
  <c r="W217" i="1" s="1"/>
  <c r="N215" i="1"/>
  <c r="V213" i="1"/>
  <c r="W212" i="1"/>
  <c r="V212" i="1"/>
  <c r="X211" i="1"/>
  <c r="W211" i="1"/>
  <c r="X210" i="1"/>
  <c r="W210" i="1"/>
  <c r="X209" i="1"/>
  <c r="W209" i="1"/>
  <c r="X208" i="1"/>
  <c r="W208" i="1"/>
  <c r="X207" i="1"/>
  <c r="W207" i="1"/>
  <c r="X206" i="1"/>
  <c r="X212" i="1" s="1"/>
  <c r="W206" i="1"/>
  <c r="J529" i="1" s="1"/>
  <c r="V203" i="1"/>
  <c r="V202" i="1"/>
  <c r="W201" i="1"/>
  <c r="X201" i="1" s="1"/>
  <c r="N201" i="1"/>
  <c r="X200" i="1"/>
  <c r="W200" i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X172" i="1"/>
  <c r="W172" i="1"/>
  <c r="N172" i="1"/>
  <c r="W171" i="1"/>
  <c r="N171" i="1"/>
  <c r="V169" i="1"/>
  <c r="V168" i="1"/>
  <c r="W167" i="1"/>
  <c r="X167" i="1" s="1"/>
  <c r="N167" i="1"/>
  <c r="W166" i="1"/>
  <c r="W168" i="1" s="1"/>
  <c r="N166" i="1"/>
  <c r="V164" i="1"/>
  <c r="V163" i="1"/>
  <c r="W162" i="1"/>
  <c r="X162" i="1" s="1"/>
  <c r="N162" i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G529" i="1" s="1"/>
  <c r="N141" i="1"/>
  <c r="V137" i="1"/>
  <c r="V136" i="1"/>
  <c r="W135" i="1"/>
  <c r="X135" i="1" s="1"/>
  <c r="N135" i="1"/>
  <c r="X134" i="1"/>
  <c r="W134" i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X123" i="1"/>
  <c r="W123" i="1"/>
  <c r="X122" i="1"/>
  <c r="W122" i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W108" i="1"/>
  <c r="X108" i="1" s="1"/>
  <c r="N108" i="1"/>
  <c r="X107" i="1"/>
  <c r="W107" i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X376" i="1" l="1"/>
  <c r="V523" i="1"/>
  <c r="X136" i="1"/>
  <c r="W202" i="1"/>
  <c r="X256" i="1"/>
  <c r="X280" i="1"/>
  <c r="X403" i="1"/>
  <c r="X340" i="1"/>
  <c r="B529" i="1"/>
  <c r="W34" i="1"/>
  <c r="X36" i="1"/>
  <c r="X37" i="1" s="1"/>
  <c r="W37" i="1"/>
  <c r="X40" i="1"/>
  <c r="X41" i="1" s="1"/>
  <c r="W41" i="1"/>
  <c r="X44" i="1"/>
  <c r="X45" i="1" s="1"/>
  <c r="W45" i="1"/>
  <c r="D529" i="1"/>
  <c r="E529" i="1"/>
  <c r="W93" i="1"/>
  <c r="W103" i="1"/>
  <c r="W118" i="1"/>
  <c r="W129" i="1"/>
  <c r="W157" i="1"/>
  <c r="I529" i="1"/>
  <c r="X166" i="1"/>
  <c r="X168" i="1" s="1"/>
  <c r="W176" i="1"/>
  <c r="W196" i="1"/>
  <c r="X198" i="1"/>
  <c r="X202" i="1" s="1"/>
  <c r="M529" i="1"/>
  <c r="X301" i="1"/>
  <c r="X303" i="1" s="1"/>
  <c r="W376" i="1"/>
  <c r="X429" i="1"/>
  <c r="X439" i="1"/>
  <c r="X440" i="1" s="1"/>
  <c r="W440" i="1"/>
  <c r="X443" i="1"/>
  <c r="X444" i="1" s="1"/>
  <c r="W444" i="1"/>
  <c r="X475" i="1"/>
  <c r="X481" i="1" s="1"/>
  <c r="X103" i="1"/>
  <c r="X195" i="1"/>
  <c r="H9" i="1"/>
  <c r="A10" i="1"/>
  <c r="W24" i="1"/>
  <c r="W33" i="1"/>
  <c r="W53" i="1"/>
  <c r="W61" i="1"/>
  <c r="W86" i="1"/>
  <c r="W92" i="1"/>
  <c r="W104" i="1"/>
  <c r="W119" i="1"/>
  <c r="W128" i="1"/>
  <c r="W137" i="1"/>
  <c r="W145" i="1"/>
  <c r="W158" i="1"/>
  <c r="W163" i="1"/>
  <c r="W169" i="1"/>
  <c r="W175" i="1"/>
  <c r="W195" i="1"/>
  <c r="W203" i="1"/>
  <c r="W227" i="1"/>
  <c r="W246" i="1"/>
  <c r="W275" i="1"/>
  <c r="W281" i="1"/>
  <c r="W286" i="1"/>
  <c r="X283" i="1"/>
  <c r="X286" i="1" s="1"/>
  <c r="W347" i="1"/>
  <c r="W352" i="1"/>
  <c r="W355" i="1"/>
  <c r="X354" i="1"/>
  <c r="X355" i="1" s="1"/>
  <c r="W356" i="1"/>
  <c r="R529" i="1"/>
  <c r="W364" i="1"/>
  <c r="X359" i="1"/>
  <c r="X364" i="1" s="1"/>
  <c r="W365" i="1"/>
  <c r="W370" i="1"/>
  <c r="X367" i="1"/>
  <c r="X369" i="1" s="1"/>
  <c r="W377" i="1"/>
  <c r="W380" i="1"/>
  <c r="W381" i="1"/>
  <c r="X379" i="1"/>
  <c r="X380" i="1" s="1"/>
  <c r="W436" i="1"/>
  <c r="W467" i="1"/>
  <c r="X449" i="1"/>
  <c r="X467" i="1" s="1"/>
  <c r="W468" i="1"/>
  <c r="W473" i="1"/>
  <c r="X470" i="1"/>
  <c r="X472" i="1" s="1"/>
  <c r="W472" i="1"/>
  <c r="H529" i="1"/>
  <c r="Q529" i="1"/>
  <c r="F9" i="1"/>
  <c r="J9" i="1"/>
  <c r="X22" i="1"/>
  <c r="X23" i="1" s="1"/>
  <c r="W23" i="1"/>
  <c r="V519" i="1"/>
  <c r="X26" i="1"/>
  <c r="X33" i="1" s="1"/>
  <c r="C529" i="1"/>
  <c r="W52" i="1"/>
  <c r="X56" i="1"/>
  <c r="X60" i="1" s="1"/>
  <c r="W60" i="1"/>
  <c r="X64" i="1"/>
  <c r="X85" i="1" s="1"/>
  <c r="W85" i="1"/>
  <c r="X88" i="1"/>
  <c r="X92" i="1" s="1"/>
  <c r="X106" i="1"/>
  <c r="X118" i="1" s="1"/>
  <c r="X121" i="1"/>
  <c r="X128" i="1" s="1"/>
  <c r="F529" i="1"/>
  <c r="W136" i="1"/>
  <c r="X141" i="1"/>
  <c r="X144" i="1" s="1"/>
  <c r="W144" i="1"/>
  <c r="X148" i="1"/>
  <c r="X157" i="1" s="1"/>
  <c r="X161" i="1"/>
  <c r="X163" i="1" s="1"/>
  <c r="W164" i="1"/>
  <c r="X171" i="1"/>
  <c r="X175" i="1" s="1"/>
  <c r="W213" i="1"/>
  <c r="X220" i="1"/>
  <c r="X226" i="1" s="1"/>
  <c r="W226" i="1"/>
  <c r="X230" i="1"/>
  <c r="X245" i="1" s="1"/>
  <c r="W245" i="1"/>
  <c r="X248" i="1"/>
  <c r="X249" i="1" s="1"/>
  <c r="W249" i="1"/>
  <c r="W256" i="1"/>
  <c r="W257" i="1"/>
  <c r="W268" i="1"/>
  <c r="X259" i="1"/>
  <c r="X268" i="1" s="1"/>
  <c r="W269" i="1"/>
  <c r="W274" i="1"/>
  <c r="X271" i="1"/>
  <c r="X274" i="1" s="1"/>
  <c r="W280" i="1"/>
  <c r="W287" i="1"/>
  <c r="N529" i="1"/>
  <c r="W299" i="1"/>
  <c r="X290" i="1"/>
  <c r="X298" i="1" s="1"/>
  <c r="W298" i="1"/>
  <c r="W304" i="1"/>
  <c r="O529" i="1"/>
  <c r="W308" i="1"/>
  <c r="X307" i="1"/>
  <c r="X308" i="1" s="1"/>
  <c r="W309" i="1"/>
  <c r="W314" i="1"/>
  <c r="X311" i="1"/>
  <c r="X313" i="1" s="1"/>
  <c r="W340" i="1"/>
  <c r="W341" i="1"/>
  <c r="W346" i="1"/>
  <c r="X343" i="1"/>
  <c r="X346" i="1" s="1"/>
  <c r="W351" i="1"/>
  <c r="W369" i="1"/>
  <c r="W403" i="1"/>
  <c r="X407" i="1"/>
  <c r="X410" i="1" s="1"/>
  <c r="W411" i="1"/>
  <c r="W421" i="1"/>
  <c r="T529" i="1"/>
  <c r="W427" i="1"/>
  <c r="X424" i="1"/>
  <c r="X426" i="1" s="1"/>
  <c r="W426" i="1"/>
  <c r="V529" i="1"/>
  <c r="W496" i="1"/>
  <c r="X491" i="1"/>
  <c r="X496" i="1" s="1"/>
  <c r="W497" i="1"/>
  <c r="W509" i="1"/>
  <c r="X505" i="1"/>
  <c r="X509" i="1" s="1"/>
  <c r="W510" i="1"/>
  <c r="W520" i="1"/>
  <c r="W521" i="1"/>
  <c r="U529" i="1"/>
  <c r="W328" i="1"/>
  <c r="W388" i="1"/>
  <c r="X385" i="1"/>
  <c r="X387" i="1" s="1"/>
  <c r="W404" i="1"/>
  <c r="W410" i="1"/>
  <c r="W414" i="1"/>
  <c r="X413" i="1"/>
  <c r="X414" i="1" s="1"/>
  <c r="W415" i="1"/>
  <c r="W420" i="1"/>
  <c r="X417" i="1"/>
  <c r="X420" i="1" s="1"/>
  <c r="X436" i="1"/>
  <c r="W482" i="1"/>
  <c r="W487" i="1"/>
  <c r="X484" i="1"/>
  <c r="X486" i="1" s="1"/>
  <c r="W517" i="1"/>
  <c r="X512" i="1"/>
  <c r="X517" i="1" s="1"/>
  <c r="W518" i="1"/>
  <c r="S529" i="1"/>
  <c r="W522" i="1" l="1"/>
  <c r="X524" i="1"/>
  <c r="W523" i="1"/>
  <c r="W519" i="1"/>
</calcChain>
</file>

<file path=xl/sharedStrings.xml><?xml version="1.0" encoding="utf-8"?>
<sst xmlns="http://schemas.openxmlformats.org/spreadsheetml/2006/main" count="2258" uniqueCount="758">
  <si>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</si>
  <si>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</si>
  <si>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</si>
  <si>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</si>
  <si>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</si>
  <si>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</si>
  <si>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</si>
  <si>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</si>
  <si>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</si>
  <si>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</si>
  <si>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</si>
  <si>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</si>
  <si>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</si>
  <si>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</si>
  <si>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</si>
  <si>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</si>
  <si>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</si>
  <si>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</si>
  <si>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</si>
  <si>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</si>
  <si>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</si>
  <si>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</si>
  <si>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</si>
  <si>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</si>
  <si>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</si>
  <si>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</si>
  <si>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</si>
  <si>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</si>
  <si>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</si>
  <si>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</si>
  <si>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</si>
  <si>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</si>
  <si>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</si>
  <si>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</si>
  <si>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</si>
  <si>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</si>
  <si>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</si>
  <si>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</si>
  <si>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</si>
  <si>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</si>
  <si>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</si>
  <si>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</si>
  <si>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</si>
  <si>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</si>
  <si>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</si>
  <si>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</si>
  <si>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</si>
  <si>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</si>
  <si>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</si>
  <si>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</si>
  <si>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</si>
  <si>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</si>
  <si>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</si>
  <si>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</si>
  <si>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</si>
  <si>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</si>
  <si>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</si>
  <si>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</si>
  <si>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</si>
  <si>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</si>
  <si>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</si>
  <si>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</si>
  <si>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</si>
  <si>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</si>
  <si>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</si>
  <si>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</si>
  <si>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</si>
  <si>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</si>
  <si>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</si>
  <si>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</si>
  <si>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</si>
  <si>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</si>
  <si>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</si>
  <si>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</si>
  <si>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</si>
  <si>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</si>
  <si>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</si>
  <si>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</si>
  <si>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</si>
  <si>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</si>
  <si>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</si>
  <si>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</si>
  <si>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</si>
  <si>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</si>
  <si>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</si>
  <si>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</si>
  <si>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</si>
  <si>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</si>
  <si>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</si>
  <si>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</si>
  <si>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</si>
  <si>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</si>
  <si>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</si>
  <si>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</si>
  <si>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</si>
  <si>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</si>
  <si>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</si>
  <si>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</si>
  <si>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</si>
  <si>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</si>
  <si>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</si>
  <si>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</si>
  <si>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</si>
  <si>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</si>
  <si>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</si>
  <si>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</si>
  <si>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</si>
  <si>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</si>
  <si>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</si>
  <si>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</si>
  <si>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</si>
  <si>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</si>
  <si>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</si>
  <si>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</si>
  <si>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</si>
  <si>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</si>
  <si>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</si>
  <si>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</si>
  <si>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</si>
  <si>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</si>
  <si>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</si>
  <si>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</si>
  <si>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</si>
  <si>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</si>
  <si>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</si>
  <si>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</si>
  <si>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</si>
  <si>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</si>
  <si>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</si>
  <si>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</si>
  <si>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</si>
  <si>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</si>
  <si>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</si>
  <si>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</si>
  <si>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</si>
  <si>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</si>
  <si>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</si>
  <si>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</si>
  <si>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</si>
  <si>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</si>
  <si>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</si>
  <si>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</si>
  <si>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</si>
  <si>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</si>
  <si>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</si>
  <si>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</si>
  <si>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</si>
  <si>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</si>
  <si>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</si>
  <si>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</si>
  <si>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</si>
  <si>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</si>
  <si>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</si>
  <si>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</si>
  <si>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</si>
  <si>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</si>
  <si>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</si>
  <si>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</si>
  <si>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</si>
  <si>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</si>
  <si>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</si>
  <si>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</si>
  <si>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</si>
  <si>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</si>
  <si>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</si>
  <si>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</si>
  <si>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</si>
  <si>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</si>
  <si>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</si>
  <si>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</si>
  <si>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</si>
  <si>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</si>
  <si>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</si>
  <si>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</si>
  <si>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</si>
  <si>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</si>
  <si>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</si>
  <si>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</si>
  <si>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</si>
  <si>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</si>
  <si>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</si>
  <si>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</si>
  <si>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</si>
  <si>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</si>
  <si>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</si>
  <si>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</si>
  <si>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</si>
  <si>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</si>
  <si>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06.03.2024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</si>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</sst>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1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41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9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50" customWidth="1"/>
    <col min="17" max="17" width="6.140625" style="3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50" customWidth="1"/>
    <col min="23" max="23" width="11" style="350" customWidth="1"/>
    <col min="24" max="24" width="10" style="350" customWidth="1"/>
    <col min="25" max="25" width="11.5703125" style="350" customWidth="1"/>
    <col min="26" max="26" width="10.42578125" style="3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50" customWidth="1"/>
    <col min="31" max="31" width="9.140625" style="350" customWidth="1"/>
    <col min="32" max="16384" width="9.140625" style="350"/>
  </cols>
  <sheetData>
    <row r="1" spans="1:29" s="345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24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509" t="s">
        <v>8</v>
      </c>
      <c r="B5" s="369"/>
      <c r="C5" s="370"/>
      <c r="D5" s="398"/>
      <c r="E5" s="400"/>
      <c r="F5" s="680" t="s">
        <v>9</v>
      </c>
      <c r="G5" s="370"/>
      <c r="H5" s="398" t="s">
        <v>757</v>
      </c>
      <c r="I5" s="399"/>
      <c r="J5" s="399"/>
      <c r="K5" s="399"/>
      <c r="L5" s="400"/>
      <c r="N5" s="24" t="s">
        <v>10</v>
      </c>
      <c r="O5" s="617">
        <v>45358</v>
      </c>
      <c r="P5" s="454"/>
      <c r="R5" s="727" t="s">
        <v>11</v>
      </c>
      <c r="S5" s="372"/>
      <c r="T5" s="547" t="s">
        <v>12</v>
      </c>
      <c r="U5" s="454"/>
      <c r="Z5" s="51"/>
      <c r="AA5" s="51"/>
      <c r="AB5" s="51"/>
    </row>
    <row r="6" spans="1:29" s="345" customFormat="1" ht="24" customHeight="1" x14ac:dyDescent="0.2">
      <c r="A6" s="509" t="s">
        <v>13</v>
      </c>
      <c r="B6" s="369"/>
      <c r="C6" s="370"/>
      <c r="D6" s="651" t="s">
        <v>14</v>
      </c>
      <c r="E6" s="652"/>
      <c r="F6" s="652"/>
      <c r="G6" s="652"/>
      <c r="H6" s="652"/>
      <c r="I6" s="652"/>
      <c r="J6" s="652"/>
      <c r="K6" s="652"/>
      <c r="L6" s="454"/>
      <c r="N6" s="24" t="s">
        <v>15</v>
      </c>
      <c r="O6" s="477" t="str">
        <f>IF(O5=0," ",CHOOSE(WEEKDAY(O5,2),"Понедельник","Вторник","Среда","Четверг","Пятница","Суббота","Воскресенье"))</f>
        <v>Четверг</v>
      </c>
      <c r="P6" s="359"/>
      <c r="R6" s="424" t="s">
        <v>16</v>
      </c>
      <c r="S6" s="372"/>
      <c r="T6" s="554" t="s">
        <v>17</v>
      </c>
      <c r="U6" s="412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72" t="str">
        <f>IFERROR(VLOOKUP(DeliveryAddress,Table,3,0),1)</f>
        <v>6</v>
      </c>
      <c r="E7" s="573"/>
      <c r="F7" s="573"/>
      <c r="G7" s="573"/>
      <c r="H7" s="573"/>
      <c r="I7" s="573"/>
      <c r="J7" s="573"/>
      <c r="K7" s="573"/>
      <c r="L7" s="574"/>
      <c r="N7" s="24"/>
      <c r="O7" s="42"/>
      <c r="P7" s="42"/>
      <c r="R7" s="357"/>
      <c r="S7" s="372"/>
      <c r="T7" s="555"/>
      <c r="U7" s="556"/>
      <c r="Z7" s="51"/>
      <c r="AA7" s="51"/>
      <c r="AB7" s="51"/>
    </row>
    <row r="8" spans="1:29" s="345" customFormat="1" ht="25.5" customHeight="1" x14ac:dyDescent="0.2">
      <c r="A8" s="716" t="s">
        <v>18</v>
      </c>
      <c r="B8" s="361"/>
      <c r="C8" s="362"/>
      <c r="D8" s="459"/>
      <c r="E8" s="460"/>
      <c r="F8" s="460"/>
      <c r="G8" s="460"/>
      <c r="H8" s="460"/>
      <c r="I8" s="460"/>
      <c r="J8" s="460"/>
      <c r="K8" s="460"/>
      <c r="L8" s="461"/>
      <c r="N8" s="24" t="s">
        <v>19</v>
      </c>
      <c r="O8" s="453">
        <v>0.5</v>
      </c>
      <c r="P8" s="454"/>
      <c r="R8" s="357"/>
      <c r="S8" s="372"/>
      <c r="T8" s="555"/>
      <c r="U8" s="556"/>
      <c r="Z8" s="51"/>
      <c r="AA8" s="51"/>
      <c r="AB8" s="51"/>
    </row>
    <row r="9" spans="1:29" s="345" customFormat="1" ht="39.950000000000003" customHeight="1" x14ac:dyDescent="0.2">
      <c r="A9" s="5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24"/>
      <c r="E9" s="376"/>
      <c r="F9" s="5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75" t="str">
        <f>IF(AND($A$9="Тип доверенности/получателя при получении в адресе перегруза:",$D$9="Разовая доверенность"),"Введите ФИО","")</f>
        <v/>
      </c>
      <c r="I9" s="376"/>
      <c r="J9" s="3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6"/>
      <c r="L9" s="376"/>
      <c r="N9" s="26" t="s">
        <v>20</v>
      </c>
      <c r="O9" s="617"/>
      <c r="P9" s="454"/>
      <c r="R9" s="357"/>
      <c r="S9" s="372"/>
      <c r="T9" s="557"/>
      <c r="U9" s="558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5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24"/>
      <c r="E10" s="376"/>
      <c r="F10" s="5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58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53"/>
      <c r="P10" s="454"/>
      <c r="S10" s="24" t="s">
        <v>22</v>
      </c>
      <c r="T10" s="411" t="s">
        <v>23</v>
      </c>
      <c r="U10" s="412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3"/>
      <c r="P11" s="454"/>
      <c r="S11" s="24" t="s">
        <v>26</v>
      </c>
      <c r="T11" s="653" t="s">
        <v>27</v>
      </c>
      <c r="U11" s="654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40" t="s">
        <v>28</v>
      </c>
      <c r="B12" s="369"/>
      <c r="C12" s="369"/>
      <c r="D12" s="369"/>
      <c r="E12" s="369"/>
      <c r="F12" s="369"/>
      <c r="G12" s="369"/>
      <c r="H12" s="369"/>
      <c r="I12" s="369"/>
      <c r="J12" s="369"/>
      <c r="K12" s="369"/>
      <c r="L12" s="370"/>
      <c r="N12" s="24" t="s">
        <v>29</v>
      </c>
      <c r="O12" s="636"/>
      <c r="P12" s="574"/>
      <c r="Q12" s="23"/>
      <c r="S12" s="24"/>
      <c r="T12" s="470"/>
      <c r="U12" s="357"/>
      <c r="Z12" s="51"/>
      <c r="AA12" s="51"/>
      <c r="AB12" s="51"/>
    </row>
    <row r="13" spans="1:29" s="345" customFormat="1" ht="23.25" customHeight="1" x14ac:dyDescent="0.2">
      <c r="A13" s="640" t="s">
        <v>30</v>
      </c>
      <c r="B13" s="369"/>
      <c r="C13" s="369"/>
      <c r="D13" s="369"/>
      <c r="E13" s="369"/>
      <c r="F13" s="369"/>
      <c r="G13" s="369"/>
      <c r="H13" s="369"/>
      <c r="I13" s="369"/>
      <c r="J13" s="369"/>
      <c r="K13" s="369"/>
      <c r="L13" s="370"/>
      <c r="M13" s="26"/>
      <c r="N13" s="26" t="s">
        <v>31</v>
      </c>
      <c r="O13" s="653"/>
      <c r="P13" s="654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40" t="s">
        <v>32</v>
      </c>
      <c r="B14" s="369"/>
      <c r="C14" s="369"/>
      <c r="D14" s="369"/>
      <c r="E14" s="369"/>
      <c r="F14" s="369"/>
      <c r="G14" s="369"/>
      <c r="H14" s="369"/>
      <c r="I14" s="369"/>
      <c r="J14" s="369"/>
      <c r="K14" s="369"/>
      <c r="L14" s="370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705" t="s">
        <v>33</v>
      </c>
      <c r="B15" s="369"/>
      <c r="C15" s="369"/>
      <c r="D15" s="369"/>
      <c r="E15" s="369"/>
      <c r="F15" s="369"/>
      <c r="G15" s="369"/>
      <c r="H15" s="369"/>
      <c r="I15" s="369"/>
      <c r="J15" s="369"/>
      <c r="K15" s="369"/>
      <c r="L15" s="370"/>
      <c r="N15" s="497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8"/>
      <c r="O16" s="498"/>
      <c r="P16" s="498"/>
      <c r="Q16" s="498"/>
      <c r="R16" s="49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3" t="s">
        <v>35</v>
      </c>
      <c r="B17" s="403" t="s">
        <v>36</v>
      </c>
      <c r="C17" s="523" t="s">
        <v>37</v>
      </c>
      <c r="D17" s="403" t="s">
        <v>38</v>
      </c>
      <c r="E17" s="473"/>
      <c r="F17" s="403" t="s">
        <v>39</v>
      </c>
      <c r="G17" s="403" t="s">
        <v>40</v>
      </c>
      <c r="H17" s="403" t="s">
        <v>41</v>
      </c>
      <c r="I17" s="403" t="s">
        <v>42</v>
      </c>
      <c r="J17" s="403" t="s">
        <v>43</v>
      </c>
      <c r="K17" s="403" t="s">
        <v>44</v>
      </c>
      <c r="L17" s="403" t="s">
        <v>45</v>
      </c>
      <c r="M17" s="403" t="s">
        <v>46</v>
      </c>
      <c r="N17" s="403" t="s">
        <v>47</v>
      </c>
      <c r="O17" s="472"/>
      <c r="P17" s="472"/>
      <c r="Q17" s="472"/>
      <c r="R17" s="473"/>
      <c r="S17" s="708" t="s">
        <v>48</v>
      </c>
      <c r="T17" s="370"/>
      <c r="U17" s="403" t="s">
        <v>49</v>
      </c>
      <c r="V17" s="403" t="s">
        <v>50</v>
      </c>
      <c r="W17" s="413" t="s">
        <v>51</v>
      </c>
      <c r="X17" s="403" t="s">
        <v>52</v>
      </c>
      <c r="Y17" s="432" t="s">
        <v>53</v>
      </c>
      <c r="Z17" s="432" t="s">
        <v>54</v>
      </c>
      <c r="AA17" s="432" t="s">
        <v>55</v>
      </c>
      <c r="AB17" s="433"/>
      <c r="AC17" s="434"/>
      <c r="AD17" s="506"/>
      <c r="BA17" s="431" t="s">
        <v>56</v>
      </c>
    </row>
    <row r="18" spans="1:53" ht="14.25" customHeight="1" x14ac:dyDescent="0.2">
      <c r="A18" s="404"/>
      <c r="B18" s="404"/>
      <c r="C18" s="404"/>
      <c r="D18" s="474"/>
      <c r="E18" s="476"/>
      <c r="F18" s="404"/>
      <c r="G18" s="404"/>
      <c r="H18" s="404"/>
      <c r="I18" s="404"/>
      <c r="J18" s="404"/>
      <c r="K18" s="404"/>
      <c r="L18" s="404"/>
      <c r="M18" s="404"/>
      <c r="N18" s="474"/>
      <c r="O18" s="475"/>
      <c r="P18" s="475"/>
      <c r="Q18" s="475"/>
      <c r="R18" s="476"/>
      <c r="S18" s="346" t="s">
        <v>57</v>
      </c>
      <c r="T18" s="346" t="s">
        <v>58</v>
      </c>
      <c r="U18" s="404"/>
      <c r="V18" s="404"/>
      <c r="W18" s="414"/>
      <c r="X18" s="404"/>
      <c r="Y18" s="619"/>
      <c r="Z18" s="619"/>
      <c r="AA18" s="435"/>
      <c r="AB18" s="436"/>
      <c r="AC18" s="437"/>
      <c r="AD18" s="507"/>
      <c r="BA18" s="357"/>
    </row>
    <row r="19" spans="1:53" ht="27.75" hidden="1" customHeight="1" x14ac:dyDescent="0.2">
      <c r="A19" s="388" t="s">
        <v>59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48"/>
      <c r="Z19" s="48"/>
    </row>
    <row r="20" spans="1:53" ht="16.5" hidden="1" customHeight="1" x14ac:dyDescent="0.25">
      <c r="A20" s="402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7"/>
      <c r="Z20" s="347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8"/>
      <c r="Z21" s="34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6"/>
      <c r="P22" s="366"/>
      <c r="Q22" s="366"/>
      <c r="R22" s="359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9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80"/>
      <c r="N23" s="360" t="s">
        <v>66</v>
      </c>
      <c r="O23" s="361"/>
      <c r="P23" s="361"/>
      <c r="Q23" s="361"/>
      <c r="R23" s="361"/>
      <c r="S23" s="361"/>
      <c r="T23" s="362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80"/>
      <c r="N24" s="360" t="s">
        <v>66</v>
      </c>
      <c r="O24" s="361"/>
      <c r="P24" s="361"/>
      <c r="Q24" s="361"/>
      <c r="R24" s="361"/>
      <c r="S24" s="361"/>
      <c r="T24" s="362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8"/>
      <c r="Z25" s="34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6"/>
      <c r="P26" s="366"/>
      <c r="Q26" s="366"/>
      <c r="R26" s="359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6"/>
      <c r="P27" s="366"/>
      <c r="Q27" s="366"/>
      <c r="R27" s="359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9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6"/>
      <c r="P28" s="366"/>
      <c r="Q28" s="366"/>
      <c r="R28" s="359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7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6"/>
      <c r="P29" s="366"/>
      <c r="Q29" s="366"/>
      <c r="R29" s="359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94" t="s">
        <v>79</v>
      </c>
      <c r="O30" s="366"/>
      <c r="P30" s="366"/>
      <c r="Q30" s="366"/>
      <c r="R30" s="359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80</v>
      </c>
      <c r="C31" s="31">
        <v>4301051178</v>
      </c>
      <c r="D31" s="358">
        <v>4607091383911</v>
      </c>
      <c r="E31" s="359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6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6"/>
      <c r="P31" s="366"/>
      <c r="Q31" s="366"/>
      <c r="R31" s="359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6"/>
      <c r="P32" s="366"/>
      <c r="Q32" s="366"/>
      <c r="R32" s="359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9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80"/>
      <c r="N33" s="360" t="s">
        <v>66</v>
      </c>
      <c r="O33" s="361"/>
      <c r="P33" s="361"/>
      <c r="Q33" s="361"/>
      <c r="R33" s="361"/>
      <c r="S33" s="361"/>
      <c r="T33" s="362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57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80"/>
      <c r="N34" s="360" t="s">
        <v>66</v>
      </c>
      <c r="O34" s="361"/>
      <c r="P34" s="361"/>
      <c r="Q34" s="361"/>
      <c r="R34" s="361"/>
      <c r="S34" s="361"/>
      <c r="T34" s="362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56" t="s">
        <v>83</v>
      </c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57"/>
      <c r="N35" s="357"/>
      <c r="O35" s="357"/>
      <c r="P35" s="357"/>
      <c r="Q35" s="357"/>
      <c r="R35" s="357"/>
      <c r="S35" s="357"/>
      <c r="T35" s="357"/>
      <c r="U35" s="357"/>
      <c r="V35" s="357"/>
      <c r="W35" s="357"/>
      <c r="X35" s="357"/>
      <c r="Y35" s="348"/>
      <c r="Z35" s="348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6"/>
      <c r="P36" s="366"/>
      <c r="Q36" s="366"/>
      <c r="R36" s="359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9"/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80"/>
      <c r="N37" s="360" t="s">
        <v>66</v>
      </c>
      <c r="O37" s="361"/>
      <c r="P37" s="361"/>
      <c r="Q37" s="361"/>
      <c r="R37" s="361"/>
      <c r="S37" s="361"/>
      <c r="T37" s="362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57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80"/>
      <c r="N38" s="360" t="s">
        <v>66</v>
      </c>
      <c r="O38" s="361"/>
      <c r="P38" s="361"/>
      <c r="Q38" s="361"/>
      <c r="R38" s="361"/>
      <c r="S38" s="361"/>
      <c r="T38" s="362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56" t="s">
        <v>88</v>
      </c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57"/>
      <c r="N39" s="357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48"/>
      <c r="Z39" s="348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5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6"/>
      <c r="P40" s="366"/>
      <c r="Q40" s="366"/>
      <c r="R40" s="359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9"/>
      <c r="B41" s="357"/>
      <c r="C41" s="357"/>
      <c r="D41" s="357"/>
      <c r="E41" s="357"/>
      <c r="F41" s="357"/>
      <c r="G41" s="357"/>
      <c r="H41" s="357"/>
      <c r="I41" s="357"/>
      <c r="J41" s="357"/>
      <c r="K41" s="357"/>
      <c r="L41" s="357"/>
      <c r="M41" s="380"/>
      <c r="N41" s="360" t="s">
        <v>66</v>
      </c>
      <c r="O41" s="361"/>
      <c r="P41" s="361"/>
      <c r="Q41" s="361"/>
      <c r="R41" s="361"/>
      <c r="S41" s="361"/>
      <c r="T41" s="362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57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80"/>
      <c r="N42" s="360" t="s">
        <v>66</v>
      </c>
      <c r="O42" s="361"/>
      <c r="P42" s="361"/>
      <c r="Q42" s="361"/>
      <c r="R42" s="361"/>
      <c r="S42" s="361"/>
      <c r="T42" s="362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56" t="s">
        <v>92</v>
      </c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57"/>
      <c r="N43" s="357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48"/>
      <c r="Z43" s="348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6"/>
      <c r="P44" s="366"/>
      <c r="Q44" s="366"/>
      <c r="R44" s="359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9"/>
      <c r="B45" s="357"/>
      <c r="C45" s="357"/>
      <c r="D45" s="357"/>
      <c r="E45" s="357"/>
      <c r="F45" s="357"/>
      <c r="G45" s="357"/>
      <c r="H45" s="357"/>
      <c r="I45" s="357"/>
      <c r="J45" s="357"/>
      <c r="K45" s="357"/>
      <c r="L45" s="357"/>
      <c r="M45" s="380"/>
      <c r="N45" s="360" t="s">
        <v>66</v>
      </c>
      <c r="O45" s="361"/>
      <c r="P45" s="361"/>
      <c r="Q45" s="361"/>
      <c r="R45" s="361"/>
      <c r="S45" s="361"/>
      <c r="T45" s="362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57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80"/>
      <c r="N46" s="360" t="s">
        <v>66</v>
      </c>
      <c r="O46" s="361"/>
      <c r="P46" s="361"/>
      <c r="Q46" s="361"/>
      <c r="R46" s="361"/>
      <c r="S46" s="361"/>
      <c r="T46" s="362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388" t="s">
        <v>95</v>
      </c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389"/>
      <c r="P47" s="389"/>
      <c r="Q47" s="389"/>
      <c r="R47" s="389"/>
      <c r="S47" s="389"/>
      <c r="T47" s="389"/>
      <c r="U47" s="389"/>
      <c r="V47" s="389"/>
      <c r="W47" s="389"/>
      <c r="X47" s="389"/>
      <c r="Y47" s="48"/>
      <c r="Z47" s="48"/>
    </row>
    <row r="48" spans="1:53" ht="16.5" hidden="1" customHeight="1" x14ac:dyDescent="0.25">
      <c r="A48" s="402" t="s">
        <v>96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47"/>
      <c r="Z48" s="347"/>
    </row>
    <row r="49" spans="1:53" ht="14.25" hidden="1" customHeight="1" x14ac:dyDescent="0.25">
      <c r="A49" s="356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8"/>
      <c r="Z49" s="348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6"/>
      <c r="P50" s="366"/>
      <c r="Q50" s="366"/>
      <c r="R50" s="359"/>
      <c r="S50" s="34"/>
      <c r="T50" s="34"/>
      <c r="U50" s="35" t="s">
        <v>65</v>
      </c>
      <c r="V50" s="352">
        <v>120</v>
      </c>
      <c r="W50" s="353">
        <f>IFERROR(IF(V50="",0,CEILING((V50/$H50),1)*$H50),"")</f>
        <v>129.60000000000002</v>
      </c>
      <c r="X50" s="36">
        <f>IFERROR(IF(W50=0,"",ROUNDUP(W50/H50,0)*0.02175),"")</f>
        <v>0.26100000000000001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6"/>
      <c r="P51" s="366"/>
      <c r="Q51" s="366"/>
      <c r="R51" s="359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9"/>
      <c r="B52" s="357"/>
      <c r="C52" s="357"/>
      <c r="D52" s="357"/>
      <c r="E52" s="357"/>
      <c r="F52" s="357"/>
      <c r="G52" s="357"/>
      <c r="H52" s="357"/>
      <c r="I52" s="357"/>
      <c r="J52" s="357"/>
      <c r="K52" s="357"/>
      <c r="L52" s="357"/>
      <c r="M52" s="380"/>
      <c r="N52" s="360" t="s">
        <v>66</v>
      </c>
      <c r="O52" s="361"/>
      <c r="P52" s="361"/>
      <c r="Q52" s="361"/>
      <c r="R52" s="361"/>
      <c r="S52" s="361"/>
      <c r="T52" s="362"/>
      <c r="U52" s="37" t="s">
        <v>67</v>
      </c>
      <c r="V52" s="354">
        <f>IFERROR(V50/H50,"0")+IFERROR(V51/H51,"0")</f>
        <v>11.111111111111111</v>
      </c>
      <c r="W52" s="354">
        <f>IFERROR(W50/H50,"0")+IFERROR(W51/H51,"0")</f>
        <v>12.000000000000002</v>
      </c>
      <c r="X52" s="354">
        <f>IFERROR(IF(X50="",0,X50),"0")+IFERROR(IF(X51="",0,X51),"0")</f>
        <v>0.26100000000000001</v>
      </c>
      <c r="Y52" s="355"/>
      <c r="Z52" s="355"/>
    </row>
    <row r="53" spans="1:53" x14ac:dyDescent="0.2">
      <c r="A53" s="357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80"/>
      <c r="N53" s="360" t="s">
        <v>66</v>
      </c>
      <c r="O53" s="361"/>
      <c r="P53" s="361"/>
      <c r="Q53" s="361"/>
      <c r="R53" s="361"/>
      <c r="S53" s="361"/>
      <c r="T53" s="362"/>
      <c r="U53" s="37" t="s">
        <v>65</v>
      </c>
      <c r="V53" s="354">
        <f>IFERROR(SUM(V50:V51),"0")</f>
        <v>120</v>
      </c>
      <c r="W53" s="354">
        <f>IFERROR(SUM(W50:W51),"0")</f>
        <v>129.60000000000002</v>
      </c>
      <c r="X53" s="37"/>
      <c r="Y53" s="355"/>
      <c r="Z53" s="355"/>
    </row>
    <row r="54" spans="1:53" ht="16.5" hidden="1" customHeight="1" x14ac:dyDescent="0.25">
      <c r="A54" s="402" t="s">
        <v>104</v>
      </c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47"/>
      <c r="Z54" s="347"/>
    </row>
    <row r="55" spans="1:53" ht="14.25" hidden="1" customHeight="1" x14ac:dyDescent="0.25">
      <c r="A55" s="356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8"/>
      <c r="Z55" s="348"/>
    </row>
    <row r="56" spans="1:53" ht="27" hidden="1" customHeight="1" x14ac:dyDescent="0.25">
      <c r="A56" s="54" t="s">
        <v>106</v>
      </c>
      <c r="B56" s="54" t="s">
        <v>107</v>
      </c>
      <c r="C56" s="31">
        <v>4301011481</v>
      </c>
      <c r="D56" s="358">
        <v>4680115881426</v>
      </c>
      <c r="E56" s="359"/>
      <c r="F56" s="351">
        <v>1.35</v>
      </c>
      <c r="G56" s="32">
        <v>8</v>
      </c>
      <c r="H56" s="351">
        <v>10.8</v>
      </c>
      <c r="I56" s="351">
        <v>11.28</v>
      </c>
      <c r="J56" s="32">
        <v>48</v>
      </c>
      <c r="K56" s="32" t="s">
        <v>100</v>
      </c>
      <c r="L56" s="33" t="s">
        <v>108</v>
      </c>
      <c r="M56" s="32">
        <v>55</v>
      </c>
      <c r="N56" s="4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6"/>
      <c r="P56" s="366"/>
      <c r="Q56" s="366"/>
      <c r="R56" s="359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109</v>
      </c>
      <c r="C57" s="31">
        <v>4301011452</v>
      </c>
      <c r="D57" s="358">
        <v>4680115881426</v>
      </c>
      <c r="E57" s="359"/>
      <c r="F57" s="351">
        <v>1.35</v>
      </c>
      <c r="G57" s="32">
        <v>8</v>
      </c>
      <c r="H57" s="351">
        <v>10.8</v>
      </c>
      <c r="I57" s="351">
        <v>11.28</v>
      </c>
      <c r="J57" s="32">
        <v>56</v>
      </c>
      <c r="K57" s="32" t="s">
        <v>100</v>
      </c>
      <c r="L57" s="33" t="s">
        <v>101</v>
      </c>
      <c r="M57" s="32">
        <v>50</v>
      </c>
      <c r="N57" s="6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6"/>
      <c r="P57" s="366"/>
      <c r="Q57" s="366"/>
      <c r="R57" s="359"/>
      <c r="S57" s="34"/>
      <c r="T57" s="34"/>
      <c r="U57" s="35" t="s">
        <v>65</v>
      </c>
      <c r="V57" s="352">
        <v>40</v>
      </c>
      <c r="W57" s="353">
        <f>IFERROR(IF(V57="",0,CEILING((V57/$H57),1)*$H57),"")</f>
        <v>43.2</v>
      </c>
      <c r="X57" s="36">
        <f>IFERROR(IF(W57=0,"",ROUNDUP(W57/H57,0)*0.02175),"")</f>
        <v>8.6999999999999994E-2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6"/>
      <c r="P58" s="366"/>
      <c r="Q58" s="366"/>
      <c r="R58" s="359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6" t="s">
        <v>114</v>
      </c>
      <c r="O59" s="366"/>
      <c r="P59" s="366"/>
      <c r="Q59" s="366"/>
      <c r="R59" s="359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9"/>
      <c r="B60" s="357"/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80"/>
      <c r="N60" s="360" t="s">
        <v>66</v>
      </c>
      <c r="O60" s="361"/>
      <c r="P60" s="361"/>
      <c r="Q60" s="361"/>
      <c r="R60" s="361"/>
      <c r="S60" s="361"/>
      <c r="T60" s="362"/>
      <c r="U60" s="37" t="s">
        <v>67</v>
      </c>
      <c r="V60" s="354">
        <f>IFERROR(V56/H56,"0")+IFERROR(V57/H57,"0")+IFERROR(V58/H58,"0")+IFERROR(V59/H59,"0")</f>
        <v>3.7037037037037033</v>
      </c>
      <c r="W60" s="354">
        <f>IFERROR(W56/H56,"0")+IFERROR(W57/H57,"0")+IFERROR(W58/H58,"0")+IFERROR(W59/H59,"0")</f>
        <v>4</v>
      </c>
      <c r="X60" s="354">
        <f>IFERROR(IF(X56="",0,X56),"0")+IFERROR(IF(X57="",0,X57),"0")+IFERROR(IF(X58="",0,X58),"0")+IFERROR(IF(X59="",0,X59),"0")</f>
        <v>8.6999999999999994E-2</v>
      </c>
      <c r="Y60" s="355"/>
      <c r="Z60" s="355"/>
    </row>
    <row r="61" spans="1:53" x14ac:dyDescent="0.2">
      <c r="A61" s="357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80"/>
      <c r="N61" s="360" t="s">
        <v>66</v>
      </c>
      <c r="O61" s="361"/>
      <c r="P61" s="361"/>
      <c r="Q61" s="361"/>
      <c r="R61" s="361"/>
      <c r="S61" s="361"/>
      <c r="T61" s="362"/>
      <c r="U61" s="37" t="s">
        <v>65</v>
      </c>
      <c r="V61" s="354">
        <f>IFERROR(SUM(V56:V59),"0")</f>
        <v>40</v>
      </c>
      <c r="W61" s="354">
        <f>IFERROR(SUM(W56:W59),"0")</f>
        <v>43.2</v>
      </c>
      <c r="X61" s="37"/>
      <c r="Y61" s="355"/>
      <c r="Z61" s="355"/>
    </row>
    <row r="62" spans="1:53" ht="16.5" hidden="1" customHeight="1" x14ac:dyDescent="0.25">
      <c r="A62" s="402" t="s">
        <v>95</v>
      </c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47"/>
      <c r="Z62" s="347"/>
    </row>
    <row r="63" spans="1:53" ht="14.25" hidden="1" customHeight="1" x14ac:dyDescent="0.25">
      <c r="A63" s="356" t="s">
        <v>105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8"/>
      <c r="Z63" s="348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6"/>
      <c r="P64" s="366"/>
      <c r="Q64" s="366"/>
      <c r="R64" s="359"/>
      <c r="S64" s="34"/>
      <c r="T64" s="34"/>
      <c r="U64" s="35" t="s">
        <v>65</v>
      </c>
      <c r="V64" s="352">
        <v>0</v>
      </c>
      <c r="W64" s="353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8">
        <v>4607091385670</v>
      </c>
      <c r="E65" s="359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6"/>
      <c r="P65" s="366"/>
      <c r="Q65" s="366"/>
      <c r="R65" s="359"/>
      <c r="S65" s="34"/>
      <c r="T65" s="34"/>
      <c r="U65" s="35" t="s">
        <v>65</v>
      </c>
      <c r="V65" s="352">
        <v>70</v>
      </c>
      <c r="W65" s="353">
        <f t="shared" si="2"/>
        <v>78.399999999999991</v>
      </c>
      <c r="X65" s="36">
        <f t="shared" si="3"/>
        <v>0.15225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8">
        <v>4607091385670</v>
      </c>
      <c r="E66" s="359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6"/>
      <c r="P66" s="366"/>
      <c r="Q66" s="366"/>
      <c r="R66" s="359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6"/>
      <c r="P67" s="366"/>
      <c r="Q67" s="366"/>
      <c r="R67" s="359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6"/>
      <c r="P68" s="366"/>
      <c r="Q68" s="366"/>
      <c r="R68" s="359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6"/>
      <c r="P69" s="366"/>
      <c r="Q69" s="366"/>
      <c r="R69" s="359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6"/>
      <c r="P70" s="366"/>
      <c r="Q70" s="366"/>
      <c r="R70" s="359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6"/>
      <c r="P71" s="366"/>
      <c r="Q71" s="366"/>
      <c r="R71" s="359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8">
        <v>4680115882539</v>
      </c>
      <c r="E72" s="359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6"/>
      <c r="P72" s="366"/>
      <c r="Q72" s="366"/>
      <c r="R72" s="359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8">
        <v>4607091385687</v>
      </c>
      <c r="E73" s="359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2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6"/>
      <c r="P73" s="366"/>
      <c r="Q73" s="366"/>
      <c r="R73" s="359"/>
      <c r="S73" s="34"/>
      <c r="T73" s="34"/>
      <c r="U73" s="35" t="s">
        <v>65</v>
      </c>
      <c r="V73" s="352">
        <v>12</v>
      </c>
      <c r="W73" s="353">
        <f t="shared" si="2"/>
        <v>12</v>
      </c>
      <c r="X73" s="36">
        <f t="shared" si="4"/>
        <v>2.811E-2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4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6"/>
      <c r="P74" s="366"/>
      <c r="Q74" s="366"/>
      <c r="R74" s="359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6"/>
      <c r="P75" s="366"/>
      <c r="Q75" s="366"/>
      <c r="R75" s="359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6"/>
      <c r="P76" s="366"/>
      <c r="Q76" s="366"/>
      <c r="R76" s="359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6"/>
      <c r="P77" s="366"/>
      <c r="Q77" s="366"/>
      <c r="R77" s="359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6"/>
      <c r="P78" s="366"/>
      <c r="Q78" s="366"/>
      <c r="R78" s="359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6"/>
      <c r="P79" s="366"/>
      <c r="Q79" s="366"/>
      <c r="R79" s="359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1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6"/>
      <c r="P80" s="366"/>
      <c r="Q80" s="366"/>
      <c r="R80" s="359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6"/>
      <c r="P81" s="366"/>
      <c r="Q81" s="366"/>
      <c r="R81" s="359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6"/>
      <c r="P82" s="366"/>
      <c r="Q82" s="366"/>
      <c r="R82" s="359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6"/>
      <c r="P83" s="366"/>
      <c r="Q83" s="366"/>
      <c r="R83" s="359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6"/>
      <c r="P84" s="366"/>
      <c r="Q84" s="366"/>
      <c r="R84" s="359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9"/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80"/>
      <c r="N85" s="360" t="s">
        <v>66</v>
      </c>
      <c r="O85" s="361"/>
      <c r="P85" s="361"/>
      <c r="Q85" s="361"/>
      <c r="R85" s="361"/>
      <c r="S85" s="361"/>
      <c r="T85" s="362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9.25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10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0.18035999999999999</v>
      </c>
      <c r="Y85" s="355"/>
      <c r="Z85" s="355"/>
    </row>
    <row r="86" spans="1:53" x14ac:dyDescent="0.2">
      <c r="A86" s="357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80"/>
      <c r="N86" s="360" t="s">
        <v>66</v>
      </c>
      <c r="O86" s="361"/>
      <c r="P86" s="361"/>
      <c r="Q86" s="361"/>
      <c r="R86" s="361"/>
      <c r="S86" s="361"/>
      <c r="T86" s="362"/>
      <c r="U86" s="37" t="s">
        <v>65</v>
      </c>
      <c r="V86" s="354">
        <f>IFERROR(SUM(V64:V84),"0")</f>
        <v>82</v>
      </c>
      <c r="W86" s="354">
        <f>IFERROR(SUM(W64:W84),"0")</f>
        <v>90.399999999999991</v>
      </c>
      <c r="X86" s="37"/>
      <c r="Y86" s="355"/>
      <c r="Z86" s="355"/>
    </row>
    <row r="87" spans="1:53" ht="14.25" hidden="1" customHeight="1" x14ac:dyDescent="0.25">
      <c r="A87" s="356" t="s">
        <v>97</v>
      </c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57"/>
      <c r="P87" s="357"/>
      <c r="Q87" s="357"/>
      <c r="R87" s="357"/>
      <c r="S87" s="357"/>
      <c r="T87" s="357"/>
      <c r="U87" s="357"/>
      <c r="V87" s="357"/>
      <c r="W87" s="357"/>
      <c r="X87" s="357"/>
      <c r="Y87" s="348"/>
      <c r="Z87" s="348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0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6"/>
      <c r="P88" s="366"/>
      <c r="Q88" s="366"/>
      <c r="R88" s="359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8">
        <v>4680115882751</v>
      </c>
      <c r="E89" s="359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6"/>
      <c r="P89" s="366"/>
      <c r="Q89" s="366"/>
      <c r="R89" s="359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8">
        <v>4680115882775</v>
      </c>
      <c r="E90" s="359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6"/>
      <c r="P90" s="366"/>
      <c r="Q90" s="366"/>
      <c r="R90" s="359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58">
        <v>4680115880658</v>
      </c>
      <c r="E91" s="359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6"/>
      <c r="P91" s="366"/>
      <c r="Q91" s="366"/>
      <c r="R91" s="359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79"/>
      <c r="B92" s="357"/>
      <c r="C92" s="357"/>
      <c r="D92" s="357"/>
      <c r="E92" s="357"/>
      <c r="F92" s="357"/>
      <c r="G92" s="357"/>
      <c r="H92" s="357"/>
      <c r="I92" s="357"/>
      <c r="J92" s="357"/>
      <c r="K92" s="357"/>
      <c r="L92" s="357"/>
      <c r="M92" s="380"/>
      <c r="N92" s="360" t="s">
        <v>66</v>
      </c>
      <c r="O92" s="361"/>
      <c r="P92" s="361"/>
      <c r="Q92" s="361"/>
      <c r="R92" s="361"/>
      <c r="S92" s="361"/>
      <c r="T92" s="362"/>
      <c r="U92" s="37" t="s">
        <v>67</v>
      </c>
      <c r="V92" s="354">
        <f>IFERROR(V88/H88,"0")+IFERROR(V89/H89,"0")+IFERROR(V90/H90,"0")+IFERROR(V91/H91,"0")</f>
        <v>0</v>
      </c>
      <c r="W92" s="354">
        <f>IFERROR(W88/H88,"0")+IFERROR(W89/H89,"0")+IFERROR(W90/H90,"0")+IFERROR(W91/H91,"0")</f>
        <v>0</v>
      </c>
      <c r="X92" s="354">
        <f>IFERROR(IF(X88="",0,X88),"0")+IFERROR(IF(X89="",0,X89),"0")+IFERROR(IF(X90="",0,X90),"0")+IFERROR(IF(X91="",0,X91),"0")</f>
        <v>0</v>
      </c>
      <c r="Y92" s="355"/>
      <c r="Z92" s="355"/>
    </row>
    <row r="93" spans="1:53" hidden="1" x14ac:dyDescent="0.2">
      <c r="A93" s="357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80"/>
      <c r="N93" s="360" t="s">
        <v>66</v>
      </c>
      <c r="O93" s="361"/>
      <c r="P93" s="361"/>
      <c r="Q93" s="361"/>
      <c r="R93" s="361"/>
      <c r="S93" s="361"/>
      <c r="T93" s="362"/>
      <c r="U93" s="37" t="s">
        <v>65</v>
      </c>
      <c r="V93" s="354">
        <f>IFERROR(SUM(V88:V91),"0")</f>
        <v>0</v>
      </c>
      <c r="W93" s="354">
        <f>IFERROR(SUM(W88:W91),"0")</f>
        <v>0</v>
      </c>
      <c r="X93" s="37"/>
      <c r="Y93" s="355"/>
      <c r="Z93" s="355"/>
    </row>
    <row r="94" spans="1:53" ht="14.25" hidden="1" customHeight="1" x14ac:dyDescent="0.25">
      <c r="A94" s="356" t="s">
        <v>60</v>
      </c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57"/>
      <c r="N94" s="357"/>
      <c r="O94" s="357"/>
      <c r="P94" s="357"/>
      <c r="Q94" s="357"/>
      <c r="R94" s="357"/>
      <c r="S94" s="357"/>
      <c r="T94" s="357"/>
      <c r="U94" s="357"/>
      <c r="V94" s="357"/>
      <c r="W94" s="357"/>
      <c r="X94" s="357"/>
      <c r="Y94" s="348"/>
      <c r="Z94" s="348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8">
        <v>4607091387667</v>
      </c>
      <c r="E95" s="359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9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6"/>
      <c r="P95" s="366"/>
      <c r="Q95" s="366"/>
      <c r="R95" s="359"/>
      <c r="S95" s="34"/>
      <c r="T95" s="34"/>
      <c r="U95" s="35" t="s">
        <v>65</v>
      </c>
      <c r="V95" s="352">
        <v>0</v>
      </c>
      <c r="W95" s="353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8">
        <v>4607091387636</v>
      </c>
      <c r="E96" s="359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6"/>
      <c r="P96" s="366"/>
      <c r="Q96" s="366"/>
      <c r="R96" s="359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8">
        <v>4607091382426</v>
      </c>
      <c r="E97" s="359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6"/>
      <c r="P97" s="366"/>
      <c r="Q97" s="366"/>
      <c r="R97" s="359"/>
      <c r="S97" s="34"/>
      <c r="T97" s="34"/>
      <c r="U97" s="35" t="s">
        <v>65</v>
      </c>
      <c r="V97" s="352">
        <v>40</v>
      </c>
      <c r="W97" s="353">
        <f t="shared" si="5"/>
        <v>45</v>
      </c>
      <c r="X97" s="36">
        <f>IFERROR(IF(W97=0,"",ROUNDUP(W97/H97,0)*0.02175),"")</f>
        <v>0.10874999999999999</v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8">
        <v>4607091386547</v>
      </c>
      <c r="E98" s="359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6"/>
      <c r="P98" s="366"/>
      <c r="Q98" s="366"/>
      <c r="R98" s="359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8">
        <v>4607091384734</v>
      </c>
      <c r="E99" s="359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3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6"/>
      <c r="P99" s="366"/>
      <c r="Q99" s="366"/>
      <c r="R99" s="359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8">
        <v>4607091382464</v>
      </c>
      <c r="E100" s="359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6"/>
      <c r="P100" s="366"/>
      <c r="Q100" s="366"/>
      <c r="R100" s="359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4301031234</v>
      </c>
      <c r="D101" s="358">
        <v>4680115883444</v>
      </c>
      <c r="E101" s="359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6"/>
      <c r="P101" s="366"/>
      <c r="Q101" s="366"/>
      <c r="R101" s="359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4301031235</v>
      </c>
      <c r="D102" s="358">
        <v>4680115883444</v>
      </c>
      <c r="E102" s="359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6"/>
      <c r="P102" s="366"/>
      <c r="Q102" s="366"/>
      <c r="R102" s="359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9"/>
      <c r="B103" s="357"/>
      <c r="C103" s="357"/>
      <c r="D103" s="357"/>
      <c r="E103" s="357"/>
      <c r="F103" s="357"/>
      <c r="G103" s="357"/>
      <c r="H103" s="357"/>
      <c r="I103" s="357"/>
      <c r="J103" s="357"/>
      <c r="K103" s="357"/>
      <c r="L103" s="357"/>
      <c r="M103" s="380"/>
      <c r="N103" s="360" t="s">
        <v>66</v>
      </c>
      <c r="O103" s="361"/>
      <c r="P103" s="361"/>
      <c r="Q103" s="361"/>
      <c r="R103" s="361"/>
      <c r="S103" s="361"/>
      <c r="T103" s="362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4.4444444444444446</v>
      </c>
      <c r="W103" s="354">
        <f>IFERROR(W95/H95,"0")+IFERROR(W96/H96,"0")+IFERROR(W97/H97,"0")+IFERROR(W98/H98,"0")+IFERROR(W99/H99,"0")+IFERROR(W100/H100,"0")+IFERROR(W101/H101,"0")+IFERROR(W102/H102,"0")</f>
        <v>5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0.10874999999999999</v>
      </c>
      <c r="Y103" s="355"/>
      <c r="Z103" s="355"/>
    </row>
    <row r="104" spans="1:53" x14ac:dyDescent="0.2">
      <c r="A104" s="357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80"/>
      <c r="N104" s="360" t="s">
        <v>66</v>
      </c>
      <c r="O104" s="361"/>
      <c r="P104" s="361"/>
      <c r="Q104" s="361"/>
      <c r="R104" s="361"/>
      <c r="S104" s="361"/>
      <c r="T104" s="362"/>
      <c r="U104" s="37" t="s">
        <v>65</v>
      </c>
      <c r="V104" s="354">
        <f>IFERROR(SUM(V95:V102),"0")</f>
        <v>40</v>
      </c>
      <c r="W104" s="354">
        <f>IFERROR(SUM(W95:W102),"0")</f>
        <v>45</v>
      </c>
      <c r="X104" s="37"/>
      <c r="Y104" s="355"/>
      <c r="Z104" s="355"/>
    </row>
    <row r="105" spans="1:53" ht="14.25" hidden="1" customHeight="1" x14ac:dyDescent="0.25">
      <c r="A105" s="356" t="s">
        <v>68</v>
      </c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57"/>
      <c r="N105" s="357"/>
      <c r="O105" s="357"/>
      <c r="P105" s="357"/>
      <c r="Q105" s="357"/>
      <c r="R105" s="357"/>
      <c r="S105" s="357"/>
      <c r="T105" s="357"/>
      <c r="U105" s="357"/>
      <c r="V105" s="357"/>
      <c r="W105" s="357"/>
      <c r="X105" s="357"/>
      <c r="Y105" s="348"/>
      <c r="Z105" s="348"/>
    </row>
    <row r="106" spans="1:53" ht="27" hidden="1" customHeight="1" x14ac:dyDescent="0.25">
      <c r="A106" s="54" t="s">
        <v>180</v>
      </c>
      <c r="B106" s="54" t="s">
        <v>181</v>
      </c>
      <c r="C106" s="31">
        <v>4301051437</v>
      </c>
      <c r="D106" s="358">
        <v>4607091386967</v>
      </c>
      <c r="E106" s="359"/>
      <c r="F106" s="351">
        <v>1.35</v>
      </c>
      <c r="G106" s="32">
        <v>6</v>
      </c>
      <c r="H106" s="351">
        <v>8.1</v>
      </c>
      <c r="I106" s="351">
        <v>8.6639999999999997</v>
      </c>
      <c r="J106" s="32">
        <v>56</v>
      </c>
      <c r="K106" s="32" t="s">
        <v>100</v>
      </c>
      <c r="L106" s="33" t="s">
        <v>119</v>
      </c>
      <c r="M106" s="32">
        <v>45</v>
      </c>
      <c r="N106" s="4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6"/>
      <c r="P106" s="366"/>
      <c r="Q106" s="366"/>
      <c r="R106" s="359"/>
      <c r="S106" s="34"/>
      <c r="T106" s="34"/>
      <c r="U106" s="35" t="s">
        <v>65</v>
      </c>
      <c r="V106" s="352">
        <v>0</v>
      </c>
      <c r="W106" s="353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4301051543</v>
      </c>
      <c r="D107" s="358">
        <v>4607091386967</v>
      </c>
      <c r="E107" s="359"/>
      <c r="F107" s="351">
        <v>1.4</v>
      </c>
      <c r="G107" s="32">
        <v>6</v>
      </c>
      <c r="H107" s="351">
        <v>8.4</v>
      </c>
      <c r="I107" s="351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6"/>
      <c r="P107" s="366"/>
      <c r="Q107" s="366"/>
      <c r="R107" s="359"/>
      <c r="S107" s="34"/>
      <c r="T107" s="34"/>
      <c r="U107" s="35" t="s">
        <v>65</v>
      </c>
      <c r="V107" s="352">
        <v>120</v>
      </c>
      <c r="W107" s="353">
        <f t="shared" si="6"/>
        <v>126</v>
      </c>
      <c r="X107" s="36">
        <f>IFERROR(IF(W107=0,"",ROUNDUP(W107/H107,0)*0.02175),"")</f>
        <v>0.32624999999999998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4301051611</v>
      </c>
      <c r="D108" s="358">
        <v>4607091385304</v>
      </c>
      <c r="E108" s="359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6"/>
      <c r="P108" s="366"/>
      <c r="Q108" s="366"/>
      <c r="R108" s="359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4301051648</v>
      </c>
      <c r="D109" s="358">
        <v>4607091386264</v>
      </c>
      <c r="E109" s="359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">
        <v>187</v>
      </c>
      <c r="O109" s="366"/>
      <c r="P109" s="366"/>
      <c r="Q109" s="366"/>
      <c r="R109" s="359"/>
      <c r="S109" s="34" t="s">
        <v>188</v>
      </c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189</v>
      </c>
      <c r="C110" s="31">
        <v>4301051306</v>
      </c>
      <c r="D110" s="358">
        <v>4607091386264</v>
      </c>
      <c r="E110" s="359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6"/>
      <c r="P110" s="366"/>
      <c r="Q110" s="366"/>
      <c r="R110" s="359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6"/>
      <c r="P111" s="366"/>
      <c r="Q111" s="366"/>
      <c r="R111" s="359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6"/>
      <c r="P112" s="366"/>
      <c r="Q112" s="366"/>
      <c r="R112" s="359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4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6"/>
      <c r="P113" s="366"/>
      <c r="Q113" s="366"/>
      <c r="R113" s="359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6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6"/>
      <c r="P114" s="366"/>
      <c r="Q114" s="366"/>
      <c r="R114" s="359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7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6"/>
      <c r="P115" s="366"/>
      <c r="Q115" s="366"/>
      <c r="R115" s="359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6"/>
      <c r="P116" s="366"/>
      <c r="Q116" s="366"/>
      <c r="R116" s="359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3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6"/>
      <c r="P117" s="366"/>
      <c r="Q117" s="366"/>
      <c r="R117" s="359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9"/>
      <c r="B118" s="357"/>
      <c r="C118" s="357"/>
      <c r="D118" s="357"/>
      <c r="E118" s="357"/>
      <c r="F118" s="357"/>
      <c r="G118" s="357"/>
      <c r="H118" s="357"/>
      <c r="I118" s="357"/>
      <c r="J118" s="357"/>
      <c r="K118" s="357"/>
      <c r="L118" s="357"/>
      <c r="M118" s="380"/>
      <c r="N118" s="360" t="s">
        <v>66</v>
      </c>
      <c r="O118" s="361"/>
      <c r="P118" s="361"/>
      <c r="Q118" s="361"/>
      <c r="R118" s="361"/>
      <c r="S118" s="361"/>
      <c r="T118" s="362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14.285714285714285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15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0.32624999999999998</v>
      </c>
      <c r="Y118" s="355"/>
      <c r="Z118" s="355"/>
    </row>
    <row r="119" spans="1:53" x14ac:dyDescent="0.2">
      <c r="A119" s="357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80"/>
      <c r="N119" s="360" t="s">
        <v>66</v>
      </c>
      <c r="O119" s="361"/>
      <c r="P119" s="361"/>
      <c r="Q119" s="361"/>
      <c r="R119" s="361"/>
      <c r="S119" s="361"/>
      <c r="T119" s="362"/>
      <c r="U119" s="37" t="s">
        <v>65</v>
      </c>
      <c r="V119" s="354">
        <f>IFERROR(SUM(V106:V117),"0")</f>
        <v>120</v>
      </c>
      <c r="W119" s="354">
        <f>IFERROR(SUM(W106:W117),"0")</f>
        <v>126</v>
      </c>
      <c r="X119" s="37"/>
      <c r="Y119" s="355"/>
      <c r="Z119" s="355"/>
    </row>
    <row r="120" spans="1:53" ht="14.25" hidden="1" customHeight="1" x14ac:dyDescent="0.25">
      <c r="A120" s="356" t="s">
        <v>203</v>
      </c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48"/>
      <c r="Z120" s="348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6"/>
      <c r="P121" s="366"/>
      <c r="Q121" s="366"/>
      <c r="R121" s="359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4301060366</v>
      </c>
      <c r="D122" s="358">
        <v>4680115881532</v>
      </c>
      <c r="E122" s="359"/>
      <c r="F122" s="351">
        <v>1.3</v>
      </c>
      <c r="G122" s="32">
        <v>6</v>
      </c>
      <c r="H122" s="351">
        <v>7.8</v>
      </c>
      <c r="I122" s="351">
        <v>8.2799999999999994</v>
      </c>
      <c r="J122" s="32">
        <v>56</v>
      </c>
      <c r="K122" s="32" t="s">
        <v>100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2" s="366"/>
      <c r="P122" s="366"/>
      <c r="Q122" s="366"/>
      <c r="R122" s="359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4301060371</v>
      </c>
      <c r="D123" s="358">
        <v>4680115881532</v>
      </c>
      <c r="E123" s="359"/>
      <c r="F123" s="351">
        <v>1.4</v>
      </c>
      <c r="G123" s="32">
        <v>6</v>
      </c>
      <c r="H123" s="351">
        <v>8.4</v>
      </c>
      <c r="I123" s="351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660" t="s">
        <v>209</v>
      </c>
      <c r="O123" s="366"/>
      <c r="P123" s="366"/>
      <c r="Q123" s="366"/>
      <c r="R123" s="359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210</v>
      </c>
      <c r="C124" s="31">
        <v>4301060350</v>
      </c>
      <c r="D124" s="358">
        <v>4680115881532</v>
      </c>
      <c r="E124" s="359"/>
      <c r="F124" s="351">
        <v>1.35</v>
      </c>
      <c r="G124" s="32">
        <v>6</v>
      </c>
      <c r="H124" s="351">
        <v>8.1</v>
      </c>
      <c r="I124" s="351">
        <v>8.58</v>
      </c>
      <c r="J124" s="32">
        <v>56</v>
      </c>
      <c r="K124" s="32" t="s">
        <v>100</v>
      </c>
      <c r="L124" s="33" t="s">
        <v>119</v>
      </c>
      <c r="M124" s="32">
        <v>30</v>
      </c>
      <c r="N124" s="50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66"/>
      <c r="P124" s="366"/>
      <c r="Q124" s="366"/>
      <c r="R124" s="359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4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6"/>
      <c r="P125" s="366"/>
      <c r="Q125" s="366"/>
      <c r="R125" s="359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1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6"/>
      <c r="P126" s="366"/>
      <c r="Q126" s="366"/>
      <c r="R126" s="359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43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6"/>
      <c r="P127" s="366"/>
      <c r="Q127" s="366"/>
      <c r="R127" s="359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79"/>
      <c r="B128" s="357"/>
      <c r="C128" s="357"/>
      <c r="D128" s="357"/>
      <c r="E128" s="357"/>
      <c r="F128" s="357"/>
      <c r="G128" s="357"/>
      <c r="H128" s="357"/>
      <c r="I128" s="357"/>
      <c r="J128" s="357"/>
      <c r="K128" s="357"/>
      <c r="L128" s="357"/>
      <c r="M128" s="380"/>
      <c r="N128" s="360" t="s">
        <v>66</v>
      </c>
      <c r="O128" s="361"/>
      <c r="P128" s="361"/>
      <c r="Q128" s="361"/>
      <c r="R128" s="361"/>
      <c r="S128" s="361"/>
      <c r="T128" s="362"/>
      <c r="U128" s="37" t="s">
        <v>67</v>
      </c>
      <c r="V128" s="354">
        <f>IFERROR(V121/H121,"0")+IFERROR(V122/H122,"0")+IFERROR(V123/H123,"0")+IFERROR(V124/H124,"0")+IFERROR(V125/H125,"0")+IFERROR(V126/H126,"0")+IFERROR(V127/H127,"0")</f>
        <v>0</v>
      </c>
      <c r="W128" s="354">
        <f>IFERROR(W121/H121,"0")+IFERROR(W122/H122,"0")+IFERROR(W123/H123,"0")+IFERROR(W124/H124,"0")+IFERROR(W125/H125,"0")+IFERROR(W126/H126,"0")+IFERROR(W127/H127,"0")</f>
        <v>0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5"/>
      <c r="Z128" s="355"/>
    </row>
    <row r="129" spans="1:53" hidden="1" x14ac:dyDescent="0.2">
      <c r="A129" s="357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80"/>
      <c r="N129" s="360" t="s">
        <v>66</v>
      </c>
      <c r="O129" s="361"/>
      <c r="P129" s="361"/>
      <c r="Q129" s="361"/>
      <c r="R129" s="361"/>
      <c r="S129" s="361"/>
      <c r="T129" s="362"/>
      <c r="U129" s="37" t="s">
        <v>65</v>
      </c>
      <c r="V129" s="354">
        <f>IFERROR(SUM(V121:V127),"0")</f>
        <v>0</v>
      </c>
      <c r="W129" s="354">
        <f>IFERROR(SUM(W121:W127),"0")</f>
        <v>0</v>
      </c>
      <c r="X129" s="37"/>
      <c r="Y129" s="355"/>
      <c r="Z129" s="355"/>
    </row>
    <row r="130" spans="1:53" ht="16.5" hidden="1" customHeight="1" x14ac:dyDescent="0.25">
      <c r="A130" s="402" t="s">
        <v>217</v>
      </c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57"/>
      <c r="N130" s="357"/>
      <c r="O130" s="357"/>
      <c r="P130" s="357"/>
      <c r="Q130" s="357"/>
      <c r="R130" s="357"/>
      <c r="S130" s="357"/>
      <c r="T130" s="357"/>
      <c r="U130" s="357"/>
      <c r="V130" s="357"/>
      <c r="W130" s="357"/>
      <c r="X130" s="357"/>
      <c r="Y130" s="347"/>
      <c r="Z130" s="347"/>
    </row>
    <row r="131" spans="1:53" ht="14.25" hidden="1" customHeight="1" x14ac:dyDescent="0.25">
      <c r="A131" s="356" t="s">
        <v>68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8"/>
      <c r="Z131" s="348"/>
    </row>
    <row r="132" spans="1:53" ht="27" customHeight="1" x14ac:dyDescent="0.25">
      <c r="A132" s="54" t="s">
        <v>218</v>
      </c>
      <c r="B132" s="54" t="s">
        <v>219</v>
      </c>
      <c r="C132" s="31">
        <v>4301051612</v>
      </c>
      <c r="D132" s="358">
        <v>4607091385168</v>
      </c>
      <c r="E132" s="359"/>
      <c r="F132" s="351">
        <v>1.4</v>
      </c>
      <c r="G132" s="32">
        <v>6</v>
      </c>
      <c r="H132" s="351">
        <v>8.4</v>
      </c>
      <c r="I132" s="351">
        <v>8.9580000000000002</v>
      </c>
      <c r="J132" s="32">
        <v>56</v>
      </c>
      <c r="K132" s="32" t="s">
        <v>100</v>
      </c>
      <c r="L132" s="33" t="s">
        <v>64</v>
      </c>
      <c r="M132" s="32">
        <v>45</v>
      </c>
      <c r="N132" s="6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6"/>
      <c r="P132" s="366"/>
      <c r="Q132" s="366"/>
      <c r="R132" s="359"/>
      <c r="S132" s="34"/>
      <c r="T132" s="34"/>
      <c r="U132" s="35" t="s">
        <v>65</v>
      </c>
      <c r="V132" s="352">
        <v>40</v>
      </c>
      <c r="W132" s="353">
        <f>IFERROR(IF(V132="",0,CEILING((V132/$H132),1)*$H132),"")</f>
        <v>42</v>
      </c>
      <c r="X132" s="36">
        <f>IFERROR(IF(W132=0,"",ROUNDUP(W132/H132,0)*0.02175),"")</f>
        <v>0.10874999999999999</v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218</v>
      </c>
      <c r="B133" s="54" t="s">
        <v>220</v>
      </c>
      <c r="C133" s="31">
        <v>4301051360</v>
      </c>
      <c r="D133" s="358">
        <v>4607091385168</v>
      </c>
      <c r="E133" s="359"/>
      <c r="F133" s="351">
        <v>1.35</v>
      </c>
      <c r="G133" s="32">
        <v>6</v>
      </c>
      <c r="H133" s="351">
        <v>8.1</v>
      </c>
      <c r="I133" s="351">
        <v>8.6579999999999995</v>
      </c>
      <c r="J133" s="32">
        <v>56</v>
      </c>
      <c r="K133" s="32" t="s">
        <v>100</v>
      </c>
      <c r="L133" s="33" t="s">
        <v>119</v>
      </c>
      <c r="M133" s="32">
        <v>45</v>
      </c>
      <c r="N133" s="6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6"/>
      <c r="P133" s="366"/>
      <c r="Q133" s="366"/>
      <c r="R133" s="359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6"/>
      <c r="P134" s="366"/>
      <c r="Q134" s="366"/>
      <c r="R134" s="359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7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6"/>
      <c r="P135" s="366"/>
      <c r="Q135" s="366"/>
      <c r="R135" s="359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x14ac:dyDescent="0.2">
      <c r="A136" s="379"/>
      <c r="B136" s="357"/>
      <c r="C136" s="357"/>
      <c r="D136" s="357"/>
      <c r="E136" s="357"/>
      <c r="F136" s="357"/>
      <c r="G136" s="357"/>
      <c r="H136" s="357"/>
      <c r="I136" s="357"/>
      <c r="J136" s="357"/>
      <c r="K136" s="357"/>
      <c r="L136" s="357"/>
      <c r="M136" s="380"/>
      <c r="N136" s="360" t="s">
        <v>66</v>
      </c>
      <c r="O136" s="361"/>
      <c r="P136" s="361"/>
      <c r="Q136" s="361"/>
      <c r="R136" s="361"/>
      <c r="S136" s="361"/>
      <c r="T136" s="362"/>
      <c r="U136" s="37" t="s">
        <v>67</v>
      </c>
      <c r="V136" s="354">
        <f>IFERROR(V132/H132,"0")+IFERROR(V133/H133,"0")+IFERROR(V134/H134,"0")+IFERROR(V135/H135,"0")</f>
        <v>4.7619047619047619</v>
      </c>
      <c r="W136" s="354">
        <f>IFERROR(W132/H132,"0")+IFERROR(W133/H133,"0")+IFERROR(W134/H134,"0")+IFERROR(W135/H135,"0")</f>
        <v>5</v>
      </c>
      <c r="X136" s="354">
        <f>IFERROR(IF(X132="",0,X132),"0")+IFERROR(IF(X133="",0,X133),"0")+IFERROR(IF(X134="",0,X134),"0")+IFERROR(IF(X135="",0,X135),"0")</f>
        <v>0.10874999999999999</v>
      </c>
      <c r="Y136" s="355"/>
      <c r="Z136" s="355"/>
    </row>
    <row r="137" spans="1:53" x14ac:dyDescent="0.2">
      <c r="A137" s="357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80"/>
      <c r="N137" s="360" t="s">
        <v>66</v>
      </c>
      <c r="O137" s="361"/>
      <c r="P137" s="361"/>
      <c r="Q137" s="361"/>
      <c r="R137" s="361"/>
      <c r="S137" s="361"/>
      <c r="T137" s="362"/>
      <c r="U137" s="37" t="s">
        <v>65</v>
      </c>
      <c r="V137" s="354">
        <f>IFERROR(SUM(V132:V135),"0")</f>
        <v>40</v>
      </c>
      <c r="W137" s="354">
        <f>IFERROR(SUM(W132:W135),"0")</f>
        <v>42</v>
      </c>
      <c r="X137" s="37"/>
      <c r="Y137" s="355"/>
      <c r="Z137" s="355"/>
    </row>
    <row r="138" spans="1:53" ht="27.75" hidden="1" customHeight="1" x14ac:dyDescent="0.2">
      <c r="A138" s="388" t="s">
        <v>225</v>
      </c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89"/>
      <c r="O138" s="389"/>
      <c r="P138" s="389"/>
      <c r="Q138" s="389"/>
      <c r="R138" s="389"/>
      <c r="S138" s="389"/>
      <c r="T138" s="389"/>
      <c r="U138" s="389"/>
      <c r="V138" s="389"/>
      <c r="W138" s="389"/>
      <c r="X138" s="389"/>
      <c r="Y138" s="48"/>
      <c r="Z138" s="48"/>
    </row>
    <row r="139" spans="1:53" ht="16.5" hidden="1" customHeight="1" x14ac:dyDescent="0.25">
      <c r="A139" s="402" t="s">
        <v>226</v>
      </c>
      <c r="B139" s="357"/>
      <c r="C139" s="357"/>
      <c r="D139" s="357"/>
      <c r="E139" s="357"/>
      <c r="F139" s="357"/>
      <c r="G139" s="357"/>
      <c r="H139" s="357"/>
      <c r="I139" s="357"/>
      <c r="J139" s="357"/>
      <c r="K139" s="357"/>
      <c r="L139" s="357"/>
      <c r="M139" s="357"/>
      <c r="N139" s="357"/>
      <c r="O139" s="357"/>
      <c r="P139" s="357"/>
      <c r="Q139" s="357"/>
      <c r="R139" s="357"/>
      <c r="S139" s="357"/>
      <c r="T139" s="357"/>
      <c r="U139" s="357"/>
      <c r="V139" s="357"/>
      <c r="W139" s="357"/>
      <c r="X139" s="357"/>
      <c r="Y139" s="347"/>
      <c r="Z139" s="347"/>
    </row>
    <row r="140" spans="1:53" ht="14.25" hidden="1" customHeight="1" x14ac:dyDescent="0.25">
      <c r="A140" s="356" t="s">
        <v>105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8"/>
      <c r="Z140" s="348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8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6"/>
      <c r="P141" s="366"/>
      <c r="Q141" s="366"/>
      <c r="R141" s="359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6"/>
      <c r="P142" s="366"/>
      <c r="Q142" s="366"/>
      <c r="R142" s="359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9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6"/>
      <c r="P143" s="366"/>
      <c r="Q143" s="366"/>
      <c r="R143" s="359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79"/>
      <c r="B144" s="357"/>
      <c r="C144" s="357"/>
      <c r="D144" s="357"/>
      <c r="E144" s="357"/>
      <c r="F144" s="357"/>
      <c r="G144" s="357"/>
      <c r="H144" s="357"/>
      <c r="I144" s="357"/>
      <c r="J144" s="357"/>
      <c r="K144" s="357"/>
      <c r="L144" s="357"/>
      <c r="M144" s="380"/>
      <c r="N144" s="360" t="s">
        <v>66</v>
      </c>
      <c r="O144" s="361"/>
      <c r="P144" s="361"/>
      <c r="Q144" s="361"/>
      <c r="R144" s="361"/>
      <c r="S144" s="361"/>
      <c r="T144" s="362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hidden="1" x14ac:dyDescent="0.2">
      <c r="A145" s="357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80"/>
      <c r="N145" s="360" t="s">
        <v>66</v>
      </c>
      <c r="O145" s="361"/>
      <c r="P145" s="361"/>
      <c r="Q145" s="361"/>
      <c r="R145" s="361"/>
      <c r="S145" s="361"/>
      <c r="T145" s="362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hidden="1" customHeight="1" x14ac:dyDescent="0.25">
      <c r="A146" s="402" t="s">
        <v>233</v>
      </c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57"/>
      <c r="N146" s="357"/>
      <c r="O146" s="357"/>
      <c r="P146" s="357"/>
      <c r="Q146" s="357"/>
      <c r="R146" s="357"/>
      <c r="S146" s="357"/>
      <c r="T146" s="357"/>
      <c r="U146" s="357"/>
      <c r="V146" s="357"/>
      <c r="W146" s="357"/>
      <c r="X146" s="357"/>
      <c r="Y146" s="347"/>
      <c r="Z146" s="347"/>
    </row>
    <row r="147" spans="1:53" ht="14.25" hidden="1" customHeight="1" x14ac:dyDescent="0.25">
      <c r="A147" s="356" t="s">
        <v>60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8"/>
      <c r="Z147" s="348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6"/>
      <c r="P148" s="366"/>
      <c r="Q148" s="366"/>
      <c r="R148" s="359"/>
      <c r="S148" s="34"/>
      <c r="T148" s="34"/>
      <c r="U148" s="35" t="s">
        <v>65</v>
      </c>
      <c r="V148" s="352">
        <v>0</v>
      </c>
      <c r="W148" s="353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6"/>
      <c r="P149" s="366"/>
      <c r="Q149" s="366"/>
      <c r="R149" s="359"/>
      <c r="S149" s="34"/>
      <c r="T149" s="34"/>
      <c r="U149" s="35" t="s">
        <v>65</v>
      </c>
      <c r="V149" s="352">
        <v>0</v>
      </c>
      <c r="W149" s="35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6"/>
      <c r="P150" s="366"/>
      <c r="Q150" s="366"/>
      <c r="R150" s="359"/>
      <c r="S150" s="34"/>
      <c r="T150" s="34"/>
      <c r="U150" s="35" t="s">
        <v>65</v>
      </c>
      <c r="V150" s="352">
        <v>0</v>
      </c>
      <c r="W150" s="353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6"/>
      <c r="P151" s="366"/>
      <c r="Q151" s="366"/>
      <c r="R151" s="359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6"/>
      <c r="P152" s="366"/>
      <c r="Q152" s="366"/>
      <c r="R152" s="359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6"/>
      <c r="P153" s="366"/>
      <c r="Q153" s="366"/>
      <c r="R153" s="359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6"/>
      <c r="P154" s="366"/>
      <c r="Q154" s="366"/>
      <c r="R154" s="359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6"/>
      <c r="P155" s="366"/>
      <c r="Q155" s="366"/>
      <c r="R155" s="359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6"/>
      <c r="P156" s="366"/>
      <c r="Q156" s="366"/>
      <c r="R156" s="359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idden="1" x14ac:dyDescent="0.2">
      <c r="A157" s="379"/>
      <c r="B157" s="357"/>
      <c r="C157" s="357"/>
      <c r="D157" s="357"/>
      <c r="E157" s="357"/>
      <c r="F157" s="357"/>
      <c r="G157" s="357"/>
      <c r="H157" s="357"/>
      <c r="I157" s="357"/>
      <c r="J157" s="357"/>
      <c r="K157" s="357"/>
      <c r="L157" s="357"/>
      <c r="M157" s="380"/>
      <c r="N157" s="360" t="s">
        <v>66</v>
      </c>
      <c r="O157" s="361"/>
      <c r="P157" s="361"/>
      <c r="Q157" s="361"/>
      <c r="R157" s="361"/>
      <c r="S157" s="361"/>
      <c r="T157" s="362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0</v>
      </c>
      <c r="W157" s="354">
        <f>IFERROR(W148/H148,"0")+IFERROR(W149/H149,"0")+IFERROR(W150/H150,"0")+IFERROR(W151/H151,"0")+IFERROR(W152/H152,"0")+IFERROR(W153/H153,"0")+IFERROR(W154/H154,"0")+IFERROR(W155/H155,"0")+IFERROR(W156/H156,"0")</f>
        <v>0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5"/>
      <c r="Z157" s="355"/>
    </row>
    <row r="158" spans="1:53" hidden="1" x14ac:dyDescent="0.2">
      <c r="A158" s="357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80"/>
      <c r="N158" s="360" t="s">
        <v>66</v>
      </c>
      <c r="O158" s="361"/>
      <c r="P158" s="361"/>
      <c r="Q158" s="361"/>
      <c r="R158" s="361"/>
      <c r="S158" s="361"/>
      <c r="T158" s="362"/>
      <c r="U158" s="37" t="s">
        <v>65</v>
      </c>
      <c r="V158" s="354">
        <f>IFERROR(SUM(V148:V156),"0")</f>
        <v>0</v>
      </c>
      <c r="W158" s="354">
        <f>IFERROR(SUM(W148:W156),"0")</f>
        <v>0</v>
      </c>
      <c r="X158" s="37"/>
      <c r="Y158" s="355"/>
      <c r="Z158" s="355"/>
    </row>
    <row r="159" spans="1:53" ht="16.5" hidden="1" customHeight="1" x14ac:dyDescent="0.25">
      <c r="A159" s="402" t="s">
        <v>252</v>
      </c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57"/>
      <c r="N159" s="357"/>
      <c r="O159" s="357"/>
      <c r="P159" s="357"/>
      <c r="Q159" s="357"/>
      <c r="R159" s="357"/>
      <c r="S159" s="357"/>
      <c r="T159" s="357"/>
      <c r="U159" s="357"/>
      <c r="V159" s="357"/>
      <c r="W159" s="357"/>
      <c r="X159" s="357"/>
      <c r="Y159" s="347"/>
      <c r="Z159" s="347"/>
    </row>
    <row r="160" spans="1:53" ht="14.25" hidden="1" customHeight="1" x14ac:dyDescent="0.25">
      <c r="A160" s="356" t="s">
        <v>105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8"/>
      <c r="Z160" s="348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6"/>
      <c r="P161" s="366"/>
      <c r="Q161" s="366"/>
      <c r="R161" s="359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6"/>
      <c r="P162" s="366"/>
      <c r="Q162" s="366"/>
      <c r="R162" s="359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79"/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80"/>
      <c r="N163" s="360" t="s">
        <v>66</v>
      </c>
      <c r="O163" s="361"/>
      <c r="P163" s="361"/>
      <c r="Q163" s="361"/>
      <c r="R163" s="361"/>
      <c r="S163" s="361"/>
      <c r="T163" s="362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hidden="1" x14ac:dyDescent="0.2">
      <c r="A164" s="357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80"/>
      <c r="N164" s="360" t="s">
        <v>66</v>
      </c>
      <c r="O164" s="361"/>
      <c r="P164" s="361"/>
      <c r="Q164" s="361"/>
      <c r="R164" s="361"/>
      <c r="S164" s="361"/>
      <c r="T164" s="362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hidden="1" customHeight="1" x14ac:dyDescent="0.25">
      <c r="A165" s="356" t="s">
        <v>97</v>
      </c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  <c r="V165" s="357"/>
      <c r="W165" s="357"/>
      <c r="X165" s="357"/>
      <c r="Y165" s="348"/>
      <c r="Z165" s="348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6"/>
      <c r="P166" s="366"/>
      <c r="Q166" s="366"/>
      <c r="R166" s="359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6"/>
      <c r="P167" s="366"/>
      <c r="Q167" s="366"/>
      <c r="R167" s="359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79"/>
      <c r="B168" s="357"/>
      <c r="C168" s="357"/>
      <c r="D168" s="357"/>
      <c r="E168" s="357"/>
      <c r="F168" s="357"/>
      <c r="G168" s="357"/>
      <c r="H168" s="357"/>
      <c r="I168" s="357"/>
      <c r="J168" s="357"/>
      <c r="K168" s="357"/>
      <c r="L168" s="357"/>
      <c r="M168" s="380"/>
      <c r="N168" s="360" t="s">
        <v>66</v>
      </c>
      <c r="O168" s="361"/>
      <c r="P168" s="361"/>
      <c r="Q168" s="361"/>
      <c r="R168" s="361"/>
      <c r="S168" s="361"/>
      <c r="T168" s="362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hidden="1" x14ac:dyDescent="0.2">
      <c r="A169" s="357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80"/>
      <c r="N169" s="360" t="s">
        <v>66</v>
      </c>
      <c r="O169" s="361"/>
      <c r="P169" s="361"/>
      <c r="Q169" s="361"/>
      <c r="R169" s="361"/>
      <c r="S169" s="361"/>
      <c r="T169" s="362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hidden="1" customHeight="1" x14ac:dyDescent="0.25">
      <c r="A170" s="356" t="s">
        <v>60</v>
      </c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57"/>
      <c r="N170" s="357"/>
      <c r="O170" s="357"/>
      <c r="P170" s="357"/>
      <c r="Q170" s="357"/>
      <c r="R170" s="357"/>
      <c r="S170" s="357"/>
      <c r="T170" s="357"/>
      <c r="U170" s="357"/>
      <c r="V170" s="357"/>
      <c r="W170" s="357"/>
      <c r="X170" s="357"/>
      <c r="Y170" s="348"/>
      <c r="Z170" s="348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6"/>
      <c r="P171" s="366"/>
      <c r="Q171" s="366"/>
      <c r="R171" s="359"/>
      <c r="S171" s="34"/>
      <c r="T171" s="34"/>
      <c r="U171" s="35" t="s">
        <v>65</v>
      </c>
      <c r="V171" s="352">
        <v>0</v>
      </c>
      <c r="W171" s="353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6"/>
      <c r="P172" s="366"/>
      <c r="Q172" s="366"/>
      <c r="R172" s="359"/>
      <c r="S172" s="34"/>
      <c r="T172" s="34"/>
      <c r="U172" s="35" t="s">
        <v>65</v>
      </c>
      <c r="V172" s="352">
        <v>0</v>
      </c>
      <c r="W172" s="353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6"/>
      <c r="P173" s="366"/>
      <c r="Q173" s="366"/>
      <c r="R173" s="359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6"/>
      <c r="P174" s="366"/>
      <c r="Q174" s="366"/>
      <c r="R174" s="359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79"/>
      <c r="B175" s="357"/>
      <c r="C175" s="357"/>
      <c r="D175" s="357"/>
      <c r="E175" s="357"/>
      <c r="F175" s="357"/>
      <c r="G175" s="357"/>
      <c r="H175" s="357"/>
      <c r="I175" s="357"/>
      <c r="J175" s="357"/>
      <c r="K175" s="357"/>
      <c r="L175" s="357"/>
      <c r="M175" s="380"/>
      <c r="N175" s="360" t="s">
        <v>66</v>
      </c>
      <c r="O175" s="361"/>
      <c r="P175" s="361"/>
      <c r="Q175" s="361"/>
      <c r="R175" s="361"/>
      <c r="S175" s="361"/>
      <c r="T175" s="362"/>
      <c r="U175" s="37" t="s">
        <v>67</v>
      </c>
      <c r="V175" s="354">
        <f>IFERROR(V171/H171,"0")+IFERROR(V172/H172,"0")+IFERROR(V173/H173,"0")+IFERROR(V174/H174,"0")</f>
        <v>0</v>
      </c>
      <c r="W175" s="354">
        <f>IFERROR(W171/H171,"0")+IFERROR(W172/H172,"0")+IFERROR(W173/H173,"0")+IFERROR(W174/H174,"0")</f>
        <v>0</v>
      </c>
      <c r="X175" s="354">
        <f>IFERROR(IF(X171="",0,X171),"0")+IFERROR(IF(X172="",0,X172),"0")+IFERROR(IF(X173="",0,X173),"0")+IFERROR(IF(X174="",0,X174),"0")</f>
        <v>0</v>
      </c>
      <c r="Y175" s="355"/>
      <c r="Z175" s="355"/>
    </row>
    <row r="176" spans="1:53" hidden="1" x14ac:dyDescent="0.2">
      <c r="A176" s="357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80"/>
      <c r="N176" s="360" t="s">
        <v>66</v>
      </c>
      <c r="O176" s="361"/>
      <c r="P176" s="361"/>
      <c r="Q176" s="361"/>
      <c r="R176" s="361"/>
      <c r="S176" s="361"/>
      <c r="T176" s="362"/>
      <c r="U176" s="37" t="s">
        <v>65</v>
      </c>
      <c r="V176" s="354">
        <f>IFERROR(SUM(V171:V174),"0")</f>
        <v>0</v>
      </c>
      <c r="W176" s="354">
        <f>IFERROR(SUM(W171:W174),"0")</f>
        <v>0</v>
      </c>
      <c r="X176" s="37"/>
      <c r="Y176" s="355"/>
      <c r="Z176" s="355"/>
    </row>
    <row r="177" spans="1:53" ht="14.25" hidden="1" customHeight="1" x14ac:dyDescent="0.25">
      <c r="A177" s="356" t="s">
        <v>68</v>
      </c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57"/>
      <c r="N177" s="357"/>
      <c r="O177" s="357"/>
      <c r="P177" s="357"/>
      <c r="Q177" s="357"/>
      <c r="R177" s="357"/>
      <c r="S177" s="357"/>
      <c r="T177" s="357"/>
      <c r="U177" s="357"/>
      <c r="V177" s="357"/>
      <c r="W177" s="357"/>
      <c r="X177" s="357"/>
      <c r="Y177" s="348"/>
      <c r="Z177" s="348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6"/>
      <c r="P178" s="366"/>
      <c r="Q178" s="366"/>
      <c r="R178" s="359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6"/>
      <c r="P179" s="366"/>
      <c r="Q179" s="366"/>
      <c r="R179" s="359"/>
      <c r="S179" s="34"/>
      <c r="T179" s="34"/>
      <c r="U179" s="35" t="s">
        <v>65</v>
      </c>
      <c r="V179" s="352">
        <v>0</v>
      </c>
      <c r="W179" s="353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6"/>
      <c r="P180" s="366"/>
      <c r="Q180" s="366"/>
      <c r="R180" s="359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3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6"/>
      <c r="P181" s="366"/>
      <c r="Q181" s="366"/>
      <c r="R181" s="359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6"/>
      <c r="P182" s="366"/>
      <c r="Q182" s="366"/>
      <c r="R182" s="359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6"/>
      <c r="P183" s="366"/>
      <c r="Q183" s="366"/>
      <c r="R183" s="359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6"/>
      <c r="P184" s="366"/>
      <c r="Q184" s="366"/>
      <c r="R184" s="359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5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6"/>
      <c r="P185" s="366"/>
      <c r="Q185" s="366"/>
      <c r="R185" s="359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6"/>
      <c r="P186" s="366"/>
      <c r="Q186" s="366"/>
      <c r="R186" s="359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9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6"/>
      <c r="P187" s="366"/>
      <c r="Q187" s="366"/>
      <c r="R187" s="359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6"/>
      <c r="P188" s="366"/>
      <c r="Q188" s="366"/>
      <c r="R188" s="359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6"/>
      <c r="P189" s="366"/>
      <c r="Q189" s="366"/>
      <c r="R189" s="359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6"/>
      <c r="P190" s="366"/>
      <c r="Q190" s="366"/>
      <c r="R190" s="359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4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6"/>
      <c r="P191" s="366"/>
      <c r="Q191" s="366"/>
      <c r="R191" s="359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6"/>
      <c r="P192" s="366"/>
      <c r="Q192" s="366"/>
      <c r="R192" s="359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6"/>
      <c r="P193" s="366"/>
      <c r="Q193" s="366"/>
      <c r="R193" s="359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6"/>
      <c r="P194" s="366"/>
      <c r="Q194" s="366"/>
      <c r="R194" s="359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idden="1" x14ac:dyDescent="0.2">
      <c r="A195" s="379"/>
      <c r="B195" s="357"/>
      <c r="C195" s="357"/>
      <c r="D195" s="357"/>
      <c r="E195" s="357"/>
      <c r="F195" s="357"/>
      <c r="G195" s="357"/>
      <c r="H195" s="357"/>
      <c r="I195" s="357"/>
      <c r="J195" s="357"/>
      <c r="K195" s="357"/>
      <c r="L195" s="357"/>
      <c r="M195" s="380"/>
      <c r="N195" s="360" t="s">
        <v>66</v>
      </c>
      <c r="O195" s="361"/>
      <c r="P195" s="361"/>
      <c r="Q195" s="361"/>
      <c r="R195" s="361"/>
      <c r="S195" s="361"/>
      <c r="T195" s="362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5"/>
      <c r="Z195" s="355"/>
    </row>
    <row r="196" spans="1:53" hidden="1" x14ac:dyDescent="0.2">
      <c r="A196" s="357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80"/>
      <c r="N196" s="360" t="s">
        <v>66</v>
      </c>
      <c r="O196" s="361"/>
      <c r="P196" s="361"/>
      <c r="Q196" s="361"/>
      <c r="R196" s="361"/>
      <c r="S196" s="361"/>
      <c r="T196" s="362"/>
      <c r="U196" s="37" t="s">
        <v>65</v>
      </c>
      <c r="V196" s="354">
        <f>IFERROR(SUM(V178:V194),"0")</f>
        <v>0</v>
      </c>
      <c r="W196" s="354">
        <f>IFERROR(SUM(W178:W194),"0")</f>
        <v>0</v>
      </c>
      <c r="X196" s="37"/>
      <c r="Y196" s="355"/>
      <c r="Z196" s="355"/>
    </row>
    <row r="197" spans="1:53" ht="14.25" hidden="1" customHeight="1" x14ac:dyDescent="0.25">
      <c r="A197" s="356" t="s">
        <v>203</v>
      </c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57"/>
      <c r="N197" s="357"/>
      <c r="O197" s="357"/>
      <c r="P197" s="357"/>
      <c r="Q197" s="357"/>
      <c r="R197" s="357"/>
      <c r="S197" s="357"/>
      <c r="T197" s="357"/>
      <c r="U197" s="357"/>
      <c r="V197" s="357"/>
      <c r="W197" s="357"/>
      <c r="X197" s="357"/>
      <c r="Y197" s="348"/>
      <c r="Z197" s="348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6"/>
      <c r="P198" s="366"/>
      <c r="Q198" s="366"/>
      <c r="R198" s="359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4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6"/>
      <c r="P199" s="366"/>
      <c r="Q199" s="366"/>
      <c r="R199" s="359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6"/>
      <c r="P200" s="366"/>
      <c r="Q200" s="366"/>
      <c r="R200" s="359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6"/>
      <c r="P201" s="366"/>
      <c r="Q201" s="366"/>
      <c r="R201" s="359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79"/>
      <c r="B202" s="357"/>
      <c r="C202" s="357"/>
      <c r="D202" s="357"/>
      <c r="E202" s="357"/>
      <c r="F202" s="357"/>
      <c r="G202" s="357"/>
      <c r="H202" s="357"/>
      <c r="I202" s="357"/>
      <c r="J202" s="357"/>
      <c r="K202" s="357"/>
      <c r="L202" s="357"/>
      <c r="M202" s="380"/>
      <c r="N202" s="360" t="s">
        <v>66</v>
      </c>
      <c r="O202" s="361"/>
      <c r="P202" s="361"/>
      <c r="Q202" s="361"/>
      <c r="R202" s="361"/>
      <c r="S202" s="361"/>
      <c r="T202" s="362"/>
      <c r="U202" s="37" t="s">
        <v>67</v>
      </c>
      <c r="V202" s="354">
        <f>IFERROR(V198/H198,"0")+IFERROR(V199/H199,"0")+IFERROR(V200/H200,"0")+IFERROR(V201/H201,"0")</f>
        <v>0</v>
      </c>
      <c r="W202" s="354">
        <f>IFERROR(W198/H198,"0")+IFERROR(W199/H199,"0")+IFERROR(W200/H200,"0")+IFERROR(W201/H201,"0")</f>
        <v>0</v>
      </c>
      <c r="X202" s="354">
        <f>IFERROR(IF(X198="",0,X198),"0")+IFERROR(IF(X199="",0,X199),"0")+IFERROR(IF(X200="",0,X200),"0")+IFERROR(IF(X201="",0,X201),"0")</f>
        <v>0</v>
      </c>
      <c r="Y202" s="355"/>
      <c r="Z202" s="355"/>
    </row>
    <row r="203" spans="1:53" hidden="1" x14ac:dyDescent="0.2">
      <c r="A203" s="357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80"/>
      <c r="N203" s="360" t="s">
        <v>66</v>
      </c>
      <c r="O203" s="361"/>
      <c r="P203" s="361"/>
      <c r="Q203" s="361"/>
      <c r="R203" s="361"/>
      <c r="S203" s="361"/>
      <c r="T203" s="362"/>
      <c r="U203" s="37" t="s">
        <v>65</v>
      </c>
      <c r="V203" s="354">
        <f>IFERROR(SUM(V198:V201),"0")</f>
        <v>0</v>
      </c>
      <c r="W203" s="354">
        <f>IFERROR(SUM(W198:W201),"0")</f>
        <v>0</v>
      </c>
      <c r="X203" s="37"/>
      <c r="Y203" s="355"/>
      <c r="Z203" s="355"/>
    </row>
    <row r="204" spans="1:53" ht="16.5" hidden="1" customHeight="1" x14ac:dyDescent="0.25">
      <c r="A204" s="402" t="s">
        <v>311</v>
      </c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  <c r="V204" s="357"/>
      <c r="W204" s="357"/>
      <c r="X204" s="357"/>
      <c r="Y204" s="347"/>
      <c r="Z204" s="347"/>
    </row>
    <row r="205" spans="1:53" ht="14.25" hidden="1" customHeight="1" x14ac:dyDescent="0.25">
      <c r="A205" s="356" t="s">
        <v>105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8"/>
      <c r="Z205" s="348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27" t="s">
        <v>314</v>
      </c>
      <c r="O206" s="366"/>
      <c r="P206" s="366"/>
      <c r="Q206" s="366"/>
      <c r="R206" s="359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315</v>
      </c>
      <c r="B207" s="54" t="s">
        <v>316</v>
      </c>
      <c r="C207" s="31">
        <v>4301011719</v>
      </c>
      <c r="D207" s="358">
        <v>4680115884298</v>
      </c>
      <c r="E207" s="359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25" t="s">
        <v>317</v>
      </c>
      <c r="O207" s="366"/>
      <c r="P207" s="366"/>
      <c r="Q207" s="366"/>
      <c r="R207" s="359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4301011733</v>
      </c>
      <c r="D208" s="358">
        <v>4680115884250</v>
      </c>
      <c r="E208" s="359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38" t="s">
        <v>320</v>
      </c>
      <c r="O208" s="366"/>
      <c r="P208" s="366"/>
      <c r="Q208" s="366"/>
      <c r="R208" s="359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321</v>
      </c>
      <c r="B209" s="54" t="s">
        <v>322</v>
      </c>
      <c r="C209" s="31">
        <v>4301011718</v>
      </c>
      <c r="D209" s="358">
        <v>4680115884281</v>
      </c>
      <c r="E209" s="359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79" t="s">
        <v>323</v>
      </c>
      <c r="O209" s="366"/>
      <c r="P209" s="366"/>
      <c r="Q209" s="366"/>
      <c r="R209" s="359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324</v>
      </c>
      <c r="B210" s="54" t="s">
        <v>325</v>
      </c>
      <c r="C210" s="31">
        <v>4301011720</v>
      </c>
      <c r="D210" s="358">
        <v>4680115884199</v>
      </c>
      <c r="E210" s="359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71" t="s">
        <v>326</v>
      </c>
      <c r="O210" s="366"/>
      <c r="P210" s="366"/>
      <c r="Q210" s="366"/>
      <c r="R210" s="359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327</v>
      </c>
      <c r="B211" s="54" t="s">
        <v>328</v>
      </c>
      <c r="C211" s="31">
        <v>4301011716</v>
      </c>
      <c r="D211" s="358">
        <v>4680115884267</v>
      </c>
      <c r="E211" s="359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">
        <v>329</v>
      </c>
      <c r="O211" s="366"/>
      <c r="P211" s="366"/>
      <c r="Q211" s="366"/>
      <c r="R211" s="359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79"/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80"/>
      <c r="N212" s="360" t="s">
        <v>66</v>
      </c>
      <c r="O212" s="361"/>
      <c r="P212" s="361"/>
      <c r="Q212" s="361"/>
      <c r="R212" s="361"/>
      <c r="S212" s="361"/>
      <c r="T212" s="362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hidden="1" x14ac:dyDescent="0.2">
      <c r="A213" s="357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80"/>
      <c r="N213" s="360" t="s">
        <v>66</v>
      </c>
      <c r="O213" s="361"/>
      <c r="P213" s="361"/>
      <c r="Q213" s="361"/>
      <c r="R213" s="361"/>
      <c r="S213" s="361"/>
      <c r="T213" s="362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hidden="1" customHeight="1" x14ac:dyDescent="0.25">
      <c r="A214" s="356" t="s">
        <v>60</v>
      </c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57"/>
      <c r="N214" s="357"/>
      <c r="O214" s="357"/>
      <c r="P214" s="357"/>
      <c r="Q214" s="357"/>
      <c r="R214" s="357"/>
      <c r="S214" s="357"/>
      <c r="T214" s="357"/>
      <c r="U214" s="357"/>
      <c r="V214" s="357"/>
      <c r="W214" s="357"/>
      <c r="X214" s="357"/>
      <c r="Y214" s="348"/>
      <c r="Z214" s="348"/>
    </row>
    <row r="215" spans="1:53" ht="27" hidden="1" customHeight="1" x14ac:dyDescent="0.25">
      <c r="A215" s="54" t="s">
        <v>330</v>
      </c>
      <c r="B215" s="54" t="s">
        <v>331</v>
      </c>
      <c r="C215" s="31">
        <v>4301031151</v>
      </c>
      <c r="D215" s="358">
        <v>4607091389845</v>
      </c>
      <c r="E215" s="359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8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6"/>
      <c r="P215" s="366"/>
      <c r="Q215" s="366"/>
      <c r="R215" s="359"/>
      <c r="S215" s="34"/>
      <c r="T215" s="34"/>
      <c r="U215" s="35" t="s">
        <v>65</v>
      </c>
      <c r="V215" s="352">
        <v>0</v>
      </c>
      <c r="W215" s="353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79"/>
      <c r="B216" s="357"/>
      <c r="C216" s="357"/>
      <c r="D216" s="357"/>
      <c r="E216" s="357"/>
      <c r="F216" s="357"/>
      <c r="G216" s="357"/>
      <c r="H216" s="357"/>
      <c r="I216" s="357"/>
      <c r="J216" s="357"/>
      <c r="K216" s="357"/>
      <c r="L216" s="357"/>
      <c r="M216" s="380"/>
      <c r="N216" s="360" t="s">
        <v>66</v>
      </c>
      <c r="O216" s="361"/>
      <c r="P216" s="361"/>
      <c r="Q216" s="361"/>
      <c r="R216" s="361"/>
      <c r="S216" s="361"/>
      <c r="T216" s="362"/>
      <c r="U216" s="37" t="s">
        <v>67</v>
      </c>
      <c r="V216" s="354">
        <f>IFERROR(V215/H215,"0")</f>
        <v>0</v>
      </c>
      <c r="W216" s="354">
        <f>IFERROR(W215/H215,"0")</f>
        <v>0</v>
      </c>
      <c r="X216" s="354">
        <f>IFERROR(IF(X215="",0,X215),"0")</f>
        <v>0</v>
      </c>
      <c r="Y216" s="355"/>
      <c r="Z216" s="355"/>
    </row>
    <row r="217" spans="1:53" hidden="1" x14ac:dyDescent="0.2">
      <c r="A217" s="357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80"/>
      <c r="N217" s="360" t="s">
        <v>66</v>
      </c>
      <c r="O217" s="361"/>
      <c r="P217" s="361"/>
      <c r="Q217" s="361"/>
      <c r="R217" s="361"/>
      <c r="S217" s="361"/>
      <c r="T217" s="362"/>
      <c r="U217" s="37" t="s">
        <v>65</v>
      </c>
      <c r="V217" s="354">
        <f>IFERROR(SUM(V215:V215),"0")</f>
        <v>0</v>
      </c>
      <c r="W217" s="354">
        <f>IFERROR(SUM(W215:W215),"0")</f>
        <v>0</v>
      </c>
      <c r="X217" s="37"/>
      <c r="Y217" s="355"/>
      <c r="Z217" s="355"/>
    </row>
    <row r="218" spans="1:53" ht="16.5" hidden="1" customHeight="1" x14ac:dyDescent="0.25">
      <c r="A218" s="402" t="s">
        <v>332</v>
      </c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57"/>
      <c r="N218" s="357"/>
      <c r="O218" s="357"/>
      <c r="P218" s="357"/>
      <c r="Q218" s="357"/>
      <c r="R218" s="357"/>
      <c r="S218" s="357"/>
      <c r="T218" s="357"/>
      <c r="U218" s="357"/>
      <c r="V218" s="357"/>
      <c r="W218" s="357"/>
      <c r="X218" s="357"/>
      <c r="Y218" s="347"/>
      <c r="Z218" s="347"/>
    </row>
    <row r="219" spans="1:53" ht="14.25" hidden="1" customHeight="1" x14ac:dyDescent="0.25">
      <c r="A219" s="356" t="s">
        <v>105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8"/>
      <c r="Z219" s="348"/>
    </row>
    <row r="220" spans="1:53" ht="27" hidden="1" customHeight="1" x14ac:dyDescent="0.25">
      <c r="A220" s="54" t="s">
        <v>333</v>
      </c>
      <c r="B220" s="54" t="s">
        <v>334</v>
      </c>
      <c r="C220" s="31">
        <v>4301011826</v>
      </c>
      <c r="D220" s="358">
        <v>4680115884137</v>
      </c>
      <c r="E220" s="359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22" t="s">
        <v>335</v>
      </c>
      <c r="O220" s="366"/>
      <c r="P220" s="366"/>
      <c r="Q220" s="366"/>
      <c r="R220" s="359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336</v>
      </c>
      <c r="B221" s="54" t="s">
        <v>337</v>
      </c>
      <c r="C221" s="31">
        <v>4301011724</v>
      </c>
      <c r="D221" s="358">
        <v>4680115884236</v>
      </c>
      <c r="E221" s="359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9" t="s">
        <v>338</v>
      </c>
      <c r="O221" s="366"/>
      <c r="P221" s="366"/>
      <c r="Q221" s="366"/>
      <c r="R221" s="359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339</v>
      </c>
      <c r="B222" s="54" t="s">
        <v>340</v>
      </c>
      <c r="C222" s="31">
        <v>4301011721</v>
      </c>
      <c r="D222" s="358">
        <v>4680115884175</v>
      </c>
      <c r="E222" s="359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2" t="s">
        <v>341</v>
      </c>
      <c r="O222" s="366"/>
      <c r="P222" s="366"/>
      <c r="Q222" s="366"/>
      <c r="R222" s="359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342</v>
      </c>
      <c r="B223" s="54" t="s">
        <v>343</v>
      </c>
      <c r="C223" s="31">
        <v>4301011824</v>
      </c>
      <c r="D223" s="358">
        <v>4680115884144</v>
      </c>
      <c r="E223" s="359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79" t="s">
        <v>344</v>
      </c>
      <c r="O223" s="366"/>
      <c r="P223" s="366"/>
      <c r="Q223" s="366"/>
      <c r="R223" s="359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345</v>
      </c>
      <c r="B224" s="54" t="s">
        <v>346</v>
      </c>
      <c r="C224" s="31">
        <v>4301011726</v>
      </c>
      <c r="D224" s="358">
        <v>4680115884182</v>
      </c>
      <c r="E224" s="359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1" t="s">
        <v>347</v>
      </c>
      <c r="O224" s="366"/>
      <c r="P224" s="366"/>
      <c r="Q224" s="366"/>
      <c r="R224" s="359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348</v>
      </c>
      <c r="B225" s="54" t="s">
        <v>349</v>
      </c>
      <c r="C225" s="31">
        <v>4301011722</v>
      </c>
      <c r="D225" s="358">
        <v>4680115884205</v>
      </c>
      <c r="E225" s="359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3" t="s">
        <v>350</v>
      </c>
      <c r="O225" s="366"/>
      <c r="P225" s="366"/>
      <c r="Q225" s="366"/>
      <c r="R225" s="359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79"/>
      <c r="B226" s="357"/>
      <c r="C226" s="357"/>
      <c r="D226" s="357"/>
      <c r="E226" s="357"/>
      <c r="F226" s="357"/>
      <c r="G226" s="357"/>
      <c r="H226" s="357"/>
      <c r="I226" s="357"/>
      <c r="J226" s="357"/>
      <c r="K226" s="357"/>
      <c r="L226" s="357"/>
      <c r="M226" s="380"/>
      <c r="N226" s="360" t="s">
        <v>66</v>
      </c>
      <c r="O226" s="361"/>
      <c r="P226" s="361"/>
      <c r="Q226" s="361"/>
      <c r="R226" s="361"/>
      <c r="S226" s="361"/>
      <c r="T226" s="362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hidden="1" x14ac:dyDescent="0.2">
      <c r="A227" s="357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80"/>
      <c r="N227" s="360" t="s">
        <v>66</v>
      </c>
      <c r="O227" s="361"/>
      <c r="P227" s="361"/>
      <c r="Q227" s="361"/>
      <c r="R227" s="361"/>
      <c r="S227" s="361"/>
      <c r="T227" s="362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hidden="1" customHeight="1" x14ac:dyDescent="0.25">
      <c r="A228" s="402" t="s">
        <v>351</v>
      </c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57"/>
      <c r="N228" s="357"/>
      <c r="O228" s="357"/>
      <c r="P228" s="357"/>
      <c r="Q228" s="357"/>
      <c r="R228" s="357"/>
      <c r="S228" s="357"/>
      <c r="T228" s="357"/>
      <c r="U228" s="357"/>
      <c r="V228" s="357"/>
      <c r="W228" s="357"/>
      <c r="X228" s="357"/>
      <c r="Y228" s="347"/>
      <c r="Z228" s="347"/>
    </row>
    <row r="229" spans="1:53" ht="14.25" hidden="1" customHeight="1" x14ac:dyDescent="0.25">
      <c r="A229" s="356" t="s">
        <v>105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8"/>
      <c r="Z229" s="348"/>
    </row>
    <row r="230" spans="1:53" ht="27" hidden="1" customHeight="1" x14ac:dyDescent="0.25">
      <c r="A230" s="54" t="s">
        <v>352</v>
      </c>
      <c r="B230" s="54" t="s">
        <v>353</v>
      </c>
      <c r="C230" s="31">
        <v>4301011346</v>
      </c>
      <c r="D230" s="358">
        <v>4607091387445</v>
      </c>
      <c r="E230" s="359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6"/>
      <c r="P230" s="366"/>
      <c r="Q230" s="366"/>
      <c r="R230" s="359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4301011362</v>
      </c>
      <c r="D231" s="358">
        <v>4607091386004</v>
      </c>
      <c r="E231" s="359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108</v>
      </c>
      <c r="M231" s="32">
        <v>55</v>
      </c>
      <c r="N231" s="52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6"/>
      <c r="P231" s="366"/>
      <c r="Q231" s="366"/>
      <c r="R231" s="359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4301011308</v>
      </c>
      <c r="D232" s="358">
        <v>4607091386004</v>
      </c>
      <c r="E232" s="359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6"/>
      <c r="P232" s="366"/>
      <c r="Q232" s="366"/>
      <c r="R232" s="359"/>
      <c r="S232" s="34"/>
      <c r="T232" s="34"/>
      <c r="U232" s="35" t="s">
        <v>65</v>
      </c>
      <c r="V232" s="352">
        <v>50</v>
      </c>
      <c r="W232" s="353">
        <f t="shared" si="13"/>
        <v>54</v>
      </c>
      <c r="X232" s="36">
        <f>IFERROR(IF(W232=0,"",ROUNDUP(W232/H232,0)*0.02175),"")</f>
        <v>0.10874999999999999</v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4301011347</v>
      </c>
      <c r="D233" s="358">
        <v>4607091386073</v>
      </c>
      <c r="E233" s="359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6"/>
      <c r="P233" s="366"/>
      <c r="Q233" s="366"/>
      <c r="R233" s="359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4301010928</v>
      </c>
      <c r="D234" s="358">
        <v>4607091387322</v>
      </c>
      <c r="E234" s="359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6"/>
      <c r="P234" s="366"/>
      <c r="Q234" s="366"/>
      <c r="R234" s="359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359</v>
      </c>
      <c r="B235" s="54" t="s">
        <v>361</v>
      </c>
      <c r="C235" s="31">
        <v>4301011395</v>
      </c>
      <c r="D235" s="358">
        <v>4607091387322</v>
      </c>
      <c r="E235" s="359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108</v>
      </c>
      <c r="M235" s="32">
        <v>55</v>
      </c>
      <c r="N235" s="6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6"/>
      <c r="P235" s="366"/>
      <c r="Q235" s="366"/>
      <c r="R235" s="359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4301011311</v>
      </c>
      <c r="D236" s="358">
        <v>4607091387377</v>
      </c>
      <c r="E236" s="359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6"/>
      <c r="P236" s="366"/>
      <c r="Q236" s="366"/>
      <c r="R236" s="359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4301010945</v>
      </c>
      <c r="D237" s="358">
        <v>4607091387353</v>
      </c>
      <c r="E237" s="359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6"/>
      <c r="P237" s="366"/>
      <c r="Q237" s="366"/>
      <c r="R237" s="359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4301011328</v>
      </c>
      <c r="D238" s="358">
        <v>4607091386011</v>
      </c>
      <c r="E238" s="359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6"/>
      <c r="P238" s="366"/>
      <c r="Q238" s="366"/>
      <c r="R238" s="359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4301011329</v>
      </c>
      <c r="D239" s="358">
        <v>4607091387308</v>
      </c>
      <c r="E239" s="359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6"/>
      <c r="P239" s="366"/>
      <c r="Q239" s="366"/>
      <c r="R239" s="359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4301011049</v>
      </c>
      <c r="D240" s="358">
        <v>4607091387339</v>
      </c>
      <c r="E240" s="359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6"/>
      <c r="P240" s="366"/>
      <c r="Q240" s="366"/>
      <c r="R240" s="359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4301011433</v>
      </c>
      <c r="D241" s="358">
        <v>4680115882638</v>
      </c>
      <c r="E241" s="359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6"/>
      <c r="P241" s="366"/>
      <c r="Q241" s="366"/>
      <c r="R241" s="359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4301011573</v>
      </c>
      <c r="D242" s="358">
        <v>4680115881938</v>
      </c>
      <c r="E242" s="359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6"/>
      <c r="P242" s="366"/>
      <c r="Q242" s="366"/>
      <c r="R242" s="359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4301010944</v>
      </c>
      <c r="D243" s="358">
        <v>4607091387346</v>
      </c>
      <c r="E243" s="359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6"/>
      <c r="P243" s="366"/>
      <c r="Q243" s="366"/>
      <c r="R243" s="359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4301011353</v>
      </c>
      <c r="D244" s="358">
        <v>4607091389807</v>
      </c>
      <c r="E244" s="359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6"/>
      <c r="P244" s="366"/>
      <c r="Q244" s="366"/>
      <c r="R244" s="359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79"/>
      <c r="B245" s="357"/>
      <c r="C245" s="357"/>
      <c r="D245" s="357"/>
      <c r="E245" s="357"/>
      <c r="F245" s="357"/>
      <c r="G245" s="357"/>
      <c r="H245" s="357"/>
      <c r="I245" s="357"/>
      <c r="J245" s="357"/>
      <c r="K245" s="357"/>
      <c r="L245" s="357"/>
      <c r="M245" s="380"/>
      <c r="N245" s="360" t="s">
        <v>66</v>
      </c>
      <c r="O245" s="361"/>
      <c r="P245" s="361"/>
      <c r="Q245" s="361"/>
      <c r="R245" s="361"/>
      <c r="S245" s="361"/>
      <c r="T245" s="362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4.6296296296296298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5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0.10874999999999999</v>
      </c>
      <c r="Y245" s="355"/>
      <c r="Z245" s="355"/>
    </row>
    <row r="246" spans="1:53" x14ac:dyDescent="0.2">
      <c r="A246" s="357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80"/>
      <c r="N246" s="360" t="s">
        <v>66</v>
      </c>
      <c r="O246" s="361"/>
      <c r="P246" s="361"/>
      <c r="Q246" s="361"/>
      <c r="R246" s="361"/>
      <c r="S246" s="361"/>
      <c r="T246" s="362"/>
      <c r="U246" s="37" t="s">
        <v>65</v>
      </c>
      <c r="V246" s="354">
        <f>IFERROR(SUM(V230:V244),"0")</f>
        <v>50</v>
      </c>
      <c r="W246" s="354">
        <f>IFERROR(SUM(W230:W244),"0")</f>
        <v>54</v>
      </c>
      <c r="X246" s="37"/>
      <c r="Y246" s="355"/>
      <c r="Z246" s="355"/>
    </row>
    <row r="247" spans="1:53" ht="14.25" hidden="1" customHeight="1" x14ac:dyDescent="0.25">
      <c r="A247" s="356" t="s">
        <v>97</v>
      </c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57"/>
      <c r="N247" s="357"/>
      <c r="O247" s="357"/>
      <c r="P247" s="357"/>
      <c r="Q247" s="357"/>
      <c r="R247" s="357"/>
      <c r="S247" s="357"/>
      <c r="T247" s="357"/>
      <c r="U247" s="357"/>
      <c r="V247" s="357"/>
      <c r="W247" s="357"/>
      <c r="X247" s="357"/>
      <c r="Y247" s="348"/>
      <c r="Z247" s="348"/>
    </row>
    <row r="248" spans="1:53" ht="27" hidden="1" customHeight="1" x14ac:dyDescent="0.25">
      <c r="A248" s="54" t="s">
        <v>380</v>
      </c>
      <c r="B248" s="54" t="s">
        <v>381</v>
      </c>
      <c r="C248" s="31">
        <v>4301020254</v>
      </c>
      <c r="D248" s="358">
        <v>4680115881914</v>
      </c>
      <c r="E248" s="359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6"/>
      <c r="P248" s="366"/>
      <c r="Q248" s="366"/>
      <c r="R248" s="359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79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380"/>
      <c r="N249" s="360" t="s">
        <v>66</v>
      </c>
      <c r="O249" s="361"/>
      <c r="P249" s="361"/>
      <c r="Q249" s="361"/>
      <c r="R249" s="361"/>
      <c r="S249" s="361"/>
      <c r="T249" s="362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hidden="1" x14ac:dyDescent="0.2">
      <c r="A250" s="357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80"/>
      <c r="N250" s="360" t="s">
        <v>66</v>
      </c>
      <c r="O250" s="361"/>
      <c r="P250" s="361"/>
      <c r="Q250" s="361"/>
      <c r="R250" s="361"/>
      <c r="S250" s="361"/>
      <c r="T250" s="362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hidden="1" customHeight="1" x14ac:dyDescent="0.25">
      <c r="A251" s="356" t="s">
        <v>60</v>
      </c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  <c r="V251" s="357"/>
      <c r="W251" s="357"/>
      <c r="X251" s="357"/>
      <c r="Y251" s="348"/>
      <c r="Z251" s="348"/>
    </row>
    <row r="252" spans="1:53" ht="27" hidden="1" customHeight="1" x14ac:dyDescent="0.25">
      <c r="A252" s="54" t="s">
        <v>382</v>
      </c>
      <c r="B252" s="54" t="s">
        <v>383</v>
      </c>
      <c r="C252" s="31">
        <v>4301030878</v>
      </c>
      <c r="D252" s="358">
        <v>4607091387193</v>
      </c>
      <c r="E252" s="359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6"/>
      <c r="P252" s="366"/>
      <c r="Q252" s="366"/>
      <c r="R252" s="359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384</v>
      </c>
      <c r="B253" s="54" t="s">
        <v>385</v>
      </c>
      <c r="C253" s="31">
        <v>4301031153</v>
      </c>
      <c r="D253" s="358">
        <v>4607091387230</v>
      </c>
      <c r="E253" s="359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6"/>
      <c r="P253" s="366"/>
      <c r="Q253" s="366"/>
      <c r="R253" s="359"/>
      <c r="S253" s="34"/>
      <c r="T253" s="34"/>
      <c r="U253" s="35" t="s">
        <v>65</v>
      </c>
      <c r="V253" s="352">
        <v>150</v>
      </c>
      <c r="W253" s="353">
        <f>IFERROR(IF(V253="",0,CEILING((V253/$H253),1)*$H253),"")</f>
        <v>151.20000000000002</v>
      </c>
      <c r="X253" s="36">
        <f>IFERROR(IF(W253=0,"",ROUNDUP(W253/H253,0)*0.00753),"")</f>
        <v>0.27107999999999999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4301031152</v>
      </c>
      <c r="D254" s="358">
        <v>4607091387285</v>
      </c>
      <c r="E254" s="359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6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6"/>
      <c r="P254" s="366"/>
      <c r="Q254" s="366"/>
      <c r="R254" s="359"/>
      <c r="S254" s="34"/>
      <c r="T254" s="34"/>
      <c r="U254" s="35" t="s">
        <v>65</v>
      </c>
      <c r="V254" s="352">
        <v>0</v>
      </c>
      <c r="W254" s="353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4301031164</v>
      </c>
      <c r="D255" s="358">
        <v>4680115880481</v>
      </c>
      <c r="E255" s="359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2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6"/>
      <c r="P255" s="366"/>
      <c r="Q255" s="366"/>
      <c r="R255" s="359"/>
      <c r="S255" s="34"/>
      <c r="T255" s="34"/>
      <c r="U255" s="35" t="s">
        <v>65</v>
      </c>
      <c r="V255" s="352">
        <v>0</v>
      </c>
      <c r="W255" s="353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9"/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80"/>
      <c r="N256" s="360" t="s">
        <v>66</v>
      </c>
      <c r="O256" s="361"/>
      <c r="P256" s="361"/>
      <c r="Q256" s="361"/>
      <c r="R256" s="361"/>
      <c r="S256" s="361"/>
      <c r="T256" s="362"/>
      <c r="U256" s="37" t="s">
        <v>67</v>
      </c>
      <c r="V256" s="354">
        <f>IFERROR(V252/H252,"0")+IFERROR(V253/H253,"0")+IFERROR(V254/H254,"0")+IFERROR(V255/H255,"0")</f>
        <v>35.714285714285715</v>
      </c>
      <c r="W256" s="354">
        <f>IFERROR(W252/H252,"0")+IFERROR(W253/H253,"0")+IFERROR(W254/H254,"0")+IFERROR(W255/H255,"0")</f>
        <v>36</v>
      </c>
      <c r="X256" s="354">
        <f>IFERROR(IF(X252="",0,X252),"0")+IFERROR(IF(X253="",0,X253),"0")+IFERROR(IF(X254="",0,X254),"0")+IFERROR(IF(X255="",0,X255),"0")</f>
        <v>0.27107999999999999</v>
      </c>
      <c r="Y256" s="355"/>
      <c r="Z256" s="355"/>
    </row>
    <row r="257" spans="1:53" x14ac:dyDescent="0.2">
      <c r="A257" s="357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80"/>
      <c r="N257" s="360" t="s">
        <v>66</v>
      </c>
      <c r="O257" s="361"/>
      <c r="P257" s="361"/>
      <c r="Q257" s="361"/>
      <c r="R257" s="361"/>
      <c r="S257" s="361"/>
      <c r="T257" s="362"/>
      <c r="U257" s="37" t="s">
        <v>65</v>
      </c>
      <c r="V257" s="354">
        <f>IFERROR(SUM(V252:V255),"0")</f>
        <v>150</v>
      </c>
      <c r="W257" s="354">
        <f>IFERROR(SUM(W252:W255),"0")</f>
        <v>151.20000000000002</v>
      </c>
      <c r="X257" s="37"/>
      <c r="Y257" s="355"/>
      <c r="Z257" s="355"/>
    </row>
    <row r="258" spans="1:53" ht="14.25" hidden="1" customHeight="1" x14ac:dyDescent="0.25">
      <c r="A258" s="356" t="s">
        <v>68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48"/>
      <c r="Z258" s="348"/>
    </row>
    <row r="259" spans="1:53" ht="16.5" customHeight="1" x14ac:dyDescent="0.25">
      <c r="A259" s="54" t="s">
        <v>390</v>
      </c>
      <c r="B259" s="54" t="s">
        <v>391</v>
      </c>
      <c r="C259" s="31">
        <v>4301051100</v>
      </c>
      <c r="D259" s="358">
        <v>4607091387766</v>
      </c>
      <c r="E259" s="359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7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6"/>
      <c r="P259" s="366"/>
      <c r="Q259" s="366"/>
      <c r="R259" s="359"/>
      <c r="S259" s="34"/>
      <c r="T259" s="34"/>
      <c r="U259" s="35" t="s">
        <v>65</v>
      </c>
      <c r="V259" s="352">
        <v>100</v>
      </c>
      <c r="W259" s="353">
        <f t="shared" ref="W259:W267" si="15">IFERROR(IF(V259="",0,CEILING((V259/$H259),1)*$H259),"")</f>
        <v>101.39999999999999</v>
      </c>
      <c r="X259" s="36">
        <f>IFERROR(IF(W259=0,"",ROUNDUP(W259/H259,0)*0.02175),"")</f>
        <v>0.28275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4301051116</v>
      </c>
      <c r="D260" s="358">
        <v>4607091387957</v>
      </c>
      <c r="E260" s="359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6"/>
      <c r="P260" s="366"/>
      <c r="Q260" s="366"/>
      <c r="R260" s="359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4301051115</v>
      </c>
      <c r="D261" s="358">
        <v>4607091387964</v>
      </c>
      <c r="E261" s="359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6"/>
      <c r="P261" s="366"/>
      <c r="Q261" s="366"/>
      <c r="R261" s="359"/>
      <c r="S261" s="34"/>
      <c r="T261" s="34"/>
      <c r="U261" s="35" t="s">
        <v>65</v>
      </c>
      <c r="V261" s="352">
        <v>0</v>
      </c>
      <c r="W261" s="353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4301051485</v>
      </c>
      <c r="D262" s="358">
        <v>4680115883567</v>
      </c>
      <c r="E262" s="359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38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66"/>
      <c r="P262" s="366"/>
      <c r="Q262" s="366"/>
      <c r="R262" s="359"/>
      <c r="S262" s="34"/>
      <c r="T262" s="34"/>
      <c r="U262" s="35" t="s">
        <v>65</v>
      </c>
      <c r="V262" s="352">
        <v>0</v>
      </c>
      <c r="W262" s="353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9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6"/>
      <c r="P263" s="366"/>
      <c r="Q263" s="366"/>
      <c r="R263" s="359"/>
      <c r="S263" s="34"/>
      <c r="T263" s="34"/>
      <c r="U263" s="35" t="s">
        <v>65</v>
      </c>
      <c r="V263" s="352">
        <v>0</v>
      </c>
      <c r="W263" s="353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9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8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6"/>
      <c r="P264" s="366"/>
      <c r="Q264" s="366"/>
      <c r="R264" s="359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9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6"/>
      <c r="P265" s="366"/>
      <c r="Q265" s="366"/>
      <c r="R265" s="359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9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119</v>
      </c>
      <c r="M266" s="32">
        <v>40</v>
      </c>
      <c r="N266" s="59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6"/>
      <c r="P266" s="366"/>
      <c r="Q266" s="366"/>
      <c r="R266" s="359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9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119</v>
      </c>
      <c r="M267" s="32">
        <v>45</v>
      </c>
      <c r="N267" s="3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6"/>
      <c r="P267" s="366"/>
      <c r="Q267" s="366"/>
      <c r="R267" s="359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79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80"/>
      <c r="N268" s="360" t="s">
        <v>66</v>
      </c>
      <c r="O268" s="361"/>
      <c r="P268" s="361"/>
      <c r="Q268" s="361"/>
      <c r="R268" s="361"/>
      <c r="S268" s="361"/>
      <c r="T268" s="362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12.820512820512821</v>
      </c>
      <c r="W268" s="354">
        <f>IFERROR(W259/H259,"0")+IFERROR(W260/H260,"0")+IFERROR(W261/H261,"0")+IFERROR(W262/H262,"0")+IFERROR(W263/H263,"0")+IFERROR(W264/H264,"0")+IFERROR(W265/H265,"0")+IFERROR(W266/H266,"0")+IFERROR(W267/H267,"0")</f>
        <v>13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0.28275</v>
      </c>
      <c r="Y268" s="355"/>
      <c r="Z268" s="355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80"/>
      <c r="N269" s="360" t="s">
        <v>66</v>
      </c>
      <c r="O269" s="361"/>
      <c r="P269" s="361"/>
      <c r="Q269" s="361"/>
      <c r="R269" s="361"/>
      <c r="S269" s="361"/>
      <c r="T269" s="362"/>
      <c r="U269" s="37" t="s">
        <v>65</v>
      </c>
      <c r="V269" s="354">
        <f>IFERROR(SUM(V259:V267),"0")</f>
        <v>100</v>
      </c>
      <c r="W269" s="354">
        <f>IFERROR(SUM(W259:W267),"0")</f>
        <v>101.39999999999999</v>
      </c>
      <c r="X269" s="37"/>
      <c r="Y269" s="355"/>
      <c r="Z269" s="355"/>
    </row>
    <row r="270" spans="1:53" ht="14.25" hidden="1" customHeight="1" x14ac:dyDescent="0.25">
      <c r="A270" s="356" t="s">
        <v>203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8"/>
      <c r="Z270" s="348"/>
    </row>
    <row r="271" spans="1:53" ht="16.5" hidden="1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9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6"/>
      <c r="P271" s="366"/>
      <c r="Q271" s="366"/>
      <c r="R271" s="359"/>
      <c r="S271" s="34"/>
      <c r="T271" s="34"/>
      <c r="U271" s="35" t="s">
        <v>65</v>
      </c>
      <c r="V271" s="352">
        <v>0</v>
      </c>
      <c r="W271" s="353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9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7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6"/>
      <c r="P272" s="366"/>
      <c r="Q272" s="366"/>
      <c r="R272" s="359"/>
      <c r="S272" s="34"/>
      <c r="T272" s="34"/>
      <c r="U272" s="35" t="s">
        <v>65</v>
      </c>
      <c r="V272" s="352">
        <v>20</v>
      </c>
      <c r="W272" s="353">
        <f>IFERROR(IF(V272="",0,CEILING((V272/$H272),1)*$H272),"")</f>
        <v>23.4</v>
      </c>
      <c r="X272" s="36">
        <f>IFERROR(IF(W272=0,"",ROUNDUP(W272/H272,0)*0.02175),"")</f>
        <v>6.5250000000000002E-2</v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9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4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6"/>
      <c r="P273" s="366"/>
      <c r="Q273" s="366"/>
      <c r="R273" s="359"/>
      <c r="S273" s="34"/>
      <c r="T273" s="34"/>
      <c r="U273" s="35" t="s">
        <v>65</v>
      </c>
      <c r="V273" s="352">
        <v>0</v>
      </c>
      <c r="W273" s="35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79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80"/>
      <c r="N274" s="360" t="s">
        <v>66</v>
      </c>
      <c r="O274" s="361"/>
      <c r="P274" s="361"/>
      <c r="Q274" s="361"/>
      <c r="R274" s="361"/>
      <c r="S274" s="361"/>
      <c r="T274" s="362"/>
      <c r="U274" s="37" t="s">
        <v>67</v>
      </c>
      <c r="V274" s="354">
        <f>IFERROR(V271/H271,"0")+IFERROR(V272/H272,"0")+IFERROR(V273/H273,"0")</f>
        <v>2.5641025641025643</v>
      </c>
      <c r="W274" s="354">
        <f>IFERROR(W271/H271,"0")+IFERROR(W272/H272,"0")+IFERROR(W273/H273,"0")</f>
        <v>3</v>
      </c>
      <c r="X274" s="354">
        <f>IFERROR(IF(X271="",0,X271),"0")+IFERROR(IF(X272="",0,X272),"0")+IFERROR(IF(X273="",0,X273),"0")</f>
        <v>6.5250000000000002E-2</v>
      </c>
      <c r="Y274" s="355"/>
      <c r="Z274" s="355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80"/>
      <c r="N275" s="360" t="s">
        <v>66</v>
      </c>
      <c r="O275" s="361"/>
      <c r="P275" s="361"/>
      <c r="Q275" s="361"/>
      <c r="R275" s="361"/>
      <c r="S275" s="361"/>
      <c r="T275" s="362"/>
      <c r="U275" s="37" t="s">
        <v>65</v>
      </c>
      <c r="V275" s="354">
        <f>IFERROR(SUM(V271:V273),"0")</f>
        <v>20</v>
      </c>
      <c r="W275" s="354">
        <f>IFERROR(SUM(W271:W273),"0")</f>
        <v>23.4</v>
      </c>
      <c r="X275" s="37"/>
      <c r="Y275" s="355"/>
      <c r="Z275" s="355"/>
    </row>
    <row r="276" spans="1:53" ht="14.25" hidden="1" customHeight="1" x14ac:dyDescent="0.25">
      <c r="A276" s="356" t="s">
        <v>83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8"/>
      <c r="Z276" s="348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9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643" t="s">
        <v>416</v>
      </c>
      <c r="O277" s="366"/>
      <c r="P277" s="366"/>
      <c r="Q277" s="366"/>
      <c r="R277" s="359"/>
      <c r="S277" s="34"/>
      <c r="T277" s="34"/>
      <c r="U277" s="35" t="s">
        <v>65</v>
      </c>
      <c r="V277" s="352">
        <v>10</v>
      </c>
      <c r="W277" s="353">
        <f>IFERROR(IF(V277="",0,CEILING((V277/$H277),1)*$H277),"")</f>
        <v>12.16</v>
      </c>
      <c r="X277" s="36">
        <f>IFERROR(IF(W277=0,"",ROUNDUP(W277/H277,0)*0.00753),"")</f>
        <v>3.0120000000000001E-2</v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9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669" t="s">
        <v>419</v>
      </c>
      <c r="O278" s="366"/>
      <c r="P278" s="366"/>
      <c r="Q278" s="366"/>
      <c r="R278" s="359"/>
      <c r="S278" s="34"/>
      <c r="T278" s="34"/>
      <c r="U278" s="35" t="s">
        <v>65</v>
      </c>
      <c r="V278" s="352">
        <v>0</v>
      </c>
      <c r="W278" s="353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9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6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6"/>
      <c r="P279" s="366"/>
      <c r="Q279" s="366"/>
      <c r="R279" s="359"/>
      <c r="S279" s="34"/>
      <c r="T279" s="34"/>
      <c r="U279" s="35" t="s">
        <v>65</v>
      </c>
      <c r="V279" s="352">
        <v>0</v>
      </c>
      <c r="W279" s="35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79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80"/>
      <c r="N280" s="360" t="s">
        <v>66</v>
      </c>
      <c r="O280" s="361"/>
      <c r="P280" s="361"/>
      <c r="Q280" s="361"/>
      <c r="R280" s="361"/>
      <c r="S280" s="361"/>
      <c r="T280" s="362"/>
      <c r="U280" s="37" t="s">
        <v>67</v>
      </c>
      <c r="V280" s="354">
        <f>IFERROR(V277/H277,"0")+IFERROR(V278/H278,"0")+IFERROR(V279/H279,"0")</f>
        <v>3.2894736842105261</v>
      </c>
      <c r="W280" s="354">
        <f>IFERROR(W277/H277,"0")+IFERROR(W278/H278,"0")+IFERROR(W279/H279,"0")</f>
        <v>4</v>
      </c>
      <c r="X280" s="354">
        <f>IFERROR(IF(X277="",0,X277),"0")+IFERROR(IF(X278="",0,X278),"0")+IFERROR(IF(X279="",0,X279),"0")</f>
        <v>3.0120000000000001E-2</v>
      </c>
      <c r="Y280" s="355"/>
      <c r="Z280" s="355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80"/>
      <c r="N281" s="360" t="s">
        <v>66</v>
      </c>
      <c r="O281" s="361"/>
      <c r="P281" s="361"/>
      <c r="Q281" s="361"/>
      <c r="R281" s="361"/>
      <c r="S281" s="361"/>
      <c r="T281" s="362"/>
      <c r="U281" s="37" t="s">
        <v>65</v>
      </c>
      <c r="V281" s="354">
        <f>IFERROR(SUM(V277:V279),"0")</f>
        <v>10</v>
      </c>
      <c r="W281" s="354">
        <f>IFERROR(SUM(W277:W279),"0")</f>
        <v>12.16</v>
      </c>
      <c r="X281" s="37"/>
      <c r="Y281" s="355"/>
      <c r="Z281" s="355"/>
    </row>
    <row r="282" spans="1:53" ht="14.25" hidden="1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8"/>
      <c r="Z282" s="348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9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4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6"/>
      <c r="P283" s="366"/>
      <c r="Q283" s="366"/>
      <c r="R283" s="359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9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6"/>
      <c r="P284" s="366"/>
      <c r="Q284" s="366"/>
      <c r="R284" s="359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9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6"/>
      <c r="P285" s="366"/>
      <c r="Q285" s="366"/>
      <c r="R285" s="359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79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80"/>
      <c r="N286" s="360" t="s">
        <v>66</v>
      </c>
      <c r="O286" s="361"/>
      <c r="P286" s="361"/>
      <c r="Q286" s="361"/>
      <c r="R286" s="361"/>
      <c r="S286" s="361"/>
      <c r="T286" s="362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hidden="1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80"/>
      <c r="N287" s="360" t="s">
        <v>66</v>
      </c>
      <c r="O287" s="361"/>
      <c r="P287" s="361"/>
      <c r="Q287" s="361"/>
      <c r="R287" s="361"/>
      <c r="S287" s="361"/>
      <c r="T287" s="362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hidden="1" customHeight="1" x14ac:dyDescent="0.25">
      <c r="A288" s="402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7"/>
      <c r="Z288" s="347"/>
    </row>
    <row r="289" spans="1:53" ht="14.25" hidden="1" customHeight="1" x14ac:dyDescent="0.25">
      <c r="A289" s="356" t="s">
        <v>105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8"/>
      <c r="Z289" s="348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9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69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6"/>
      <c r="P290" s="366"/>
      <c r="Q290" s="366"/>
      <c r="R290" s="359"/>
      <c r="S290" s="34"/>
      <c r="T290" s="34"/>
      <c r="U290" s="35" t="s">
        <v>65</v>
      </c>
      <c r="V290" s="352">
        <v>30</v>
      </c>
      <c r="W290" s="353">
        <f t="shared" ref="W290:W297" si="16">IFERROR(IF(V290="",0,CEILING((V290/$H290),1)*$H290),"")</f>
        <v>32.400000000000006</v>
      </c>
      <c r="X290" s="36">
        <f>IFERROR(IF(W290=0,"",ROUNDUP(W290/H290,0)*0.02175),"")</f>
        <v>6.5250000000000002E-2</v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9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108</v>
      </c>
      <c r="M291" s="32">
        <v>55</v>
      </c>
      <c r="N291" s="67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6"/>
      <c r="P291" s="366"/>
      <c r="Q291" s="366"/>
      <c r="R291" s="359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9"/>
      <c r="F292" s="351">
        <v>1.45</v>
      </c>
      <c r="G292" s="32">
        <v>8</v>
      </c>
      <c r="H292" s="351">
        <v>11.6</v>
      </c>
      <c r="I292" s="351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6"/>
      <c r="P292" s="366"/>
      <c r="Q292" s="366"/>
      <c r="R292" s="359"/>
      <c r="S292" s="34"/>
      <c r="T292" s="34"/>
      <c r="U292" s="35" t="s">
        <v>65</v>
      </c>
      <c r="V292" s="352">
        <v>0</v>
      </c>
      <c r="W292" s="353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9"/>
      <c r="F293" s="351">
        <v>1.35</v>
      </c>
      <c r="G293" s="32">
        <v>8</v>
      </c>
      <c r="H293" s="351">
        <v>10.8</v>
      </c>
      <c r="I293" s="351">
        <v>11.28</v>
      </c>
      <c r="J293" s="32">
        <v>56</v>
      </c>
      <c r="K293" s="32" t="s">
        <v>100</v>
      </c>
      <c r="L293" s="33" t="s">
        <v>119</v>
      </c>
      <c r="M293" s="32">
        <v>55</v>
      </c>
      <c r="N293" s="68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6"/>
      <c r="P293" s="366"/>
      <c r="Q293" s="366"/>
      <c r="R293" s="359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9"/>
      <c r="F294" s="351">
        <v>1.35</v>
      </c>
      <c r="G294" s="32">
        <v>8</v>
      </c>
      <c r="H294" s="351">
        <v>10.8</v>
      </c>
      <c r="I294" s="351">
        <v>11.28</v>
      </c>
      <c r="J294" s="32">
        <v>48</v>
      </c>
      <c r="K294" s="32" t="s">
        <v>100</v>
      </c>
      <c r="L294" s="33" t="s">
        <v>108</v>
      </c>
      <c r="M294" s="32">
        <v>55</v>
      </c>
      <c r="N294" s="51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6"/>
      <c r="P294" s="366"/>
      <c r="Q294" s="366"/>
      <c r="R294" s="359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9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6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6"/>
      <c r="P295" s="366"/>
      <c r="Q295" s="366"/>
      <c r="R295" s="359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9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6"/>
      <c r="P296" s="366"/>
      <c r="Q296" s="366"/>
      <c r="R296" s="359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9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6"/>
      <c r="P297" s="366"/>
      <c r="Q297" s="366"/>
      <c r="R297" s="359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79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80"/>
      <c r="N298" s="360" t="s">
        <v>66</v>
      </c>
      <c r="O298" s="361"/>
      <c r="P298" s="361"/>
      <c r="Q298" s="361"/>
      <c r="R298" s="361"/>
      <c r="S298" s="361"/>
      <c r="T298" s="362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2.7777777777777777</v>
      </c>
      <c r="W298" s="354">
        <f>IFERROR(W290/H290,"0")+IFERROR(W291/H291,"0")+IFERROR(W292/H292,"0")+IFERROR(W293/H293,"0")+IFERROR(W294/H294,"0")+IFERROR(W295/H295,"0")+IFERROR(W296/H296,"0")+IFERROR(W297/H297,"0")</f>
        <v>3.0000000000000004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6.5250000000000002E-2</v>
      </c>
      <c r="Y298" s="355"/>
      <c r="Z298" s="355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80"/>
      <c r="N299" s="360" t="s">
        <v>66</v>
      </c>
      <c r="O299" s="361"/>
      <c r="P299" s="361"/>
      <c r="Q299" s="361"/>
      <c r="R299" s="361"/>
      <c r="S299" s="361"/>
      <c r="T299" s="362"/>
      <c r="U299" s="37" t="s">
        <v>65</v>
      </c>
      <c r="V299" s="354">
        <f>IFERROR(SUM(V290:V297),"0")</f>
        <v>30</v>
      </c>
      <c r="W299" s="354">
        <f>IFERROR(SUM(W290:W297),"0")</f>
        <v>32.400000000000006</v>
      </c>
      <c r="X299" s="37"/>
      <c r="Y299" s="355"/>
      <c r="Z299" s="355"/>
    </row>
    <row r="300" spans="1:53" ht="14.25" hidden="1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8"/>
      <c r="Z300" s="348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9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6"/>
      <c r="P301" s="366"/>
      <c r="Q301" s="366"/>
      <c r="R301" s="359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9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9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6"/>
      <c r="P302" s="366"/>
      <c r="Q302" s="366"/>
      <c r="R302" s="359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79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80"/>
      <c r="N303" s="360" t="s">
        <v>66</v>
      </c>
      <c r="O303" s="361"/>
      <c r="P303" s="361"/>
      <c r="Q303" s="361"/>
      <c r="R303" s="361"/>
      <c r="S303" s="361"/>
      <c r="T303" s="362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hidden="1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80"/>
      <c r="N304" s="360" t="s">
        <v>66</v>
      </c>
      <c r="O304" s="361"/>
      <c r="P304" s="361"/>
      <c r="Q304" s="361"/>
      <c r="R304" s="361"/>
      <c r="S304" s="361"/>
      <c r="T304" s="362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hidden="1" customHeight="1" x14ac:dyDescent="0.25">
      <c r="A305" s="402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7"/>
      <c r="Z305" s="347"/>
    </row>
    <row r="306" spans="1:53" ht="14.25" hidden="1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8"/>
      <c r="Z306" s="348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9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6"/>
      <c r="P307" s="366"/>
      <c r="Q307" s="366"/>
      <c r="R307" s="359"/>
      <c r="S307" s="34"/>
      <c r="T307" s="34"/>
      <c r="U307" s="35" t="s">
        <v>65</v>
      </c>
      <c r="V307" s="352">
        <v>0</v>
      </c>
      <c r="W307" s="353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79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80"/>
      <c r="N308" s="360" t="s">
        <v>66</v>
      </c>
      <c r="O308" s="361"/>
      <c r="P308" s="361"/>
      <c r="Q308" s="361"/>
      <c r="R308" s="361"/>
      <c r="S308" s="361"/>
      <c r="T308" s="362"/>
      <c r="U308" s="37" t="s">
        <v>67</v>
      </c>
      <c r="V308" s="354">
        <f>IFERROR(V307/H307,"0")</f>
        <v>0</v>
      </c>
      <c r="W308" s="354">
        <f>IFERROR(W307/H307,"0")</f>
        <v>0</v>
      </c>
      <c r="X308" s="354">
        <f>IFERROR(IF(X307="",0,X307),"0")</f>
        <v>0</v>
      </c>
      <c r="Y308" s="355"/>
      <c r="Z308" s="355"/>
    </row>
    <row r="309" spans="1:53" hidden="1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80"/>
      <c r="N309" s="360" t="s">
        <v>66</v>
      </c>
      <c r="O309" s="361"/>
      <c r="P309" s="361"/>
      <c r="Q309" s="361"/>
      <c r="R309" s="361"/>
      <c r="S309" s="361"/>
      <c r="T309" s="362"/>
      <c r="U309" s="37" t="s">
        <v>65</v>
      </c>
      <c r="V309" s="354">
        <f>IFERROR(SUM(V307:V307),"0")</f>
        <v>0</v>
      </c>
      <c r="W309" s="354">
        <f>IFERROR(SUM(W307:W307),"0")</f>
        <v>0</v>
      </c>
      <c r="X309" s="37"/>
      <c r="Y309" s="355"/>
      <c r="Z309" s="355"/>
    </row>
    <row r="310" spans="1:53" ht="14.25" hidden="1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8"/>
      <c r="Z310" s="348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9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6"/>
      <c r="P311" s="366"/>
      <c r="Q311" s="366"/>
      <c r="R311" s="359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9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119</v>
      </c>
      <c r="M312" s="32">
        <v>45</v>
      </c>
      <c r="N312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6"/>
      <c r="P312" s="366"/>
      <c r="Q312" s="366"/>
      <c r="R312" s="359"/>
      <c r="S312" s="34"/>
      <c r="T312" s="34"/>
      <c r="U312" s="35" t="s">
        <v>65</v>
      </c>
      <c r="V312" s="352">
        <v>0</v>
      </c>
      <c r="W312" s="353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idden="1" x14ac:dyDescent="0.2">
      <c r="A313" s="379"/>
      <c r="B313" s="357"/>
      <c r="C313" s="357"/>
      <c r="D313" s="357"/>
      <c r="E313" s="357"/>
      <c r="F313" s="357"/>
      <c r="G313" s="357"/>
      <c r="H313" s="357"/>
      <c r="I313" s="357"/>
      <c r="J313" s="357"/>
      <c r="K313" s="357"/>
      <c r="L313" s="357"/>
      <c r="M313" s="380"/>
      <c r="N313" s="360" t="s">
        <v>66</v>
      </c>
      <c r="O313" s="361"/>
      <c r="P313" s="361"/>
      <c r="Q313" s="361"/>
      <c r="R313" s="361"/>
      <c r="S313" s="361"/>
      <c r="T313" s="362"/>
      <c r="U313" s="37" t="s">
        <v>67</v>
      </c>
      <c r="V313" s="354">
        <f>IFERROR(V311/H311,"0")+IFERROR(V312/H312,"0")</f>
        <v>0</v>
      </c>
      <c r="W313" s="354">
        <f>IFERROR(W311/H311,"0")+IFERROR(W312/H312,"0")</f>
        <v>0</v>
      </c>
      <c r="X313" s="354">
        <f>IFERROR(IF(X311="",0,X311),"0")+IFERROR(IF(X312="",0,X312),"0")</f>
        <v>0</v>
      </c>
      <c r="Y313" s="355"/>
      <c r="Z313" s="355"/>
    </row>
    <row r="314" spans="1:53" hidden="1" x14ac:dyDescent="0.2">
      <c r="A314" s="357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80"/>
      <c r="N314" s="360" t="s">
        <v>66</v>
      </c>
      <c r="O314" s="361"/>
      <c r="P314" s="361"/>
      <c r="Q314" s="361"/>
      <c r="R314" s="361"/>
      <c r="S314" s="361"/>
      <c r="T314" s="362"/>
      <c r="U314" s="37" t="s">
        <v>65</v>
      </c>
      <c r="V314" s="354">
        <f>IFERROR(SUM(V311:V312),"0")</f>
        <v>0</v>
      </c>
      <c r="W314" s="354">
        <f>IFERROR(SUM(W311:W312),"0")</f>
        <v>0</v>
      </c>
      <c r="X314" s="37"/>
      <c r="Y314" s="355"/>
      <c r="Z314" s="355"/>
    </row>
    <row r="315" spans="1:53" ht="14.25" hidden="1" customHeight="1" x14ac:dyDescent="0.25">
      <c r="A315" s="356" t="s">
        <v>203</v>
      </c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57"/>
      <c r="N315" s="357"/>
      <c r="O315" s="357"/>
      <c r="P315" s="357"/>
      <c r="Q315" s="357"/>
      <c r="R315" s="357"/>
      <c r="S315" s="357"/>
      <c r="T315" s="357"/>
      <c r="U315" s="357"/>
      <c r="V315" s="357"/>
      <c r="W315" s="357"/>
      <c r="X315" s="357"/>
      <c r="Y315" s="348"/>
      <c r="Z315" s="348"/>
    </row>
    <row r="316" spans="1:53" ht="27" hidden="1" customHeight="1" x14ac:dyDescent="0.25">
      <c r="A316" s="54" t="s">
        <v>456</v>
      </c>
      <c r="B316" s="54" t="s">
        <v>457</v>
      </c>
      <c r="C316" s="31">
        <v>4301060324</v>
      </c>
      <c r="D316" s="358">
        <v>4607091388831</v>
      </c>
      <c r="E316" s="359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6"/>
      <c r="P316" s="366"/>
      <c r="Q316" s="366"/>
      <c r="R316" s="359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79"/>
      <c r="B317" s="357"/>
      <c r="C317" s="357"/>
      <c r="D317" s="357"/>
      <c r="E317" s="357"/>
      <c r="F317" s="357"/>
      <c r="G317" s="357"/>
      <c r="H317" s="357"/>
      <c r="I317" s="357"/>
      <c r="J317" s="357"/>
      <c r="K317" s="357"/>
      <c r="L317" s="357"/>
      <c r="M317" s="380"/>
      <c r="N317" s="360" t="s">
        <v>66</v>
      </c>
      <c r="O317" s="361"/>
      <c r="P317" s="361"/>
      <c r="Q317" s="361"/>
      <c r="R317" s="361"/>
      <c r="S317" s="361"/>
      <c r="T317" s="362"/>
      <c r="U317" s="37" t="s">
        <v>67</v>
      </c>
      <c r="V317" s="354">
        <f>IFERROR(V316/H316,"0")</f>
        <v>0</v>
      </c>
      <c r="W317" s="354">
        <f>IFERROR(W316/H316,"0")</f>
        <v>0</v>
      </c>
      <c r="X317" s="354">
        <f>IFERROR(IF(X316="",0,X316),"0")</f>
        <v>0</v>
      </c>
      <c r="Y317" s="355"/>
      <c r="Z317" s="355"/>
    </row>
    <row r="318" spans="1:53" hidden="1" x14ac:dyDescent="0.2">
      <c r="A318" s="357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80"/>
      <c r="N318" s="360" t="s">
        <v>66</v>
      </c>
      <c r="O318" s="361"/>
      <c r="P318" s="361"/>
      <c r="Q318" s="361"/>
      <c r="R318" s="361"/>
      <c r="S318" s="361"/>
      <c r="T318" s="362"/>
      <c r="U318" s="37" t="s">
        <v>65</v>
      </c>
      <c r="V318" s="354">
        <f>IFERROR(SUM(V316:V316),"0")</f>
        <v>0</v>
      </c>
      <c r="W318" s="354">
        <f>IFERROR(SUM(W316:W316),"0")</f>
        <v>0</v>
      </c>
      <c r="X318" s="37"/>
      <c r="Y318" s="355"/>
      <c r="Z318" s="355"/>
    </row>
    <row r="319" spans="1:53" ht="14.25" hidden="1" customHeight="1" x14ac:dyDescent="0.25">
      <c r="A319" s="356" t="s">
        <v>83</v>
      </c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57"/>
      <c r="N319" s="357"/>
      <c r="O319" s="357"/>
      <c r="P319" s="357"/>
      <c r="Q319" s="357"/>
      <c r="R319" s="357"/>
      <c r="S319" s="357"/>
      <c r="T319" s="357"/>
      <c r="U319" s="357"/>
      <c r="V319" s="357"/>
      <c r="W319" s="357"/>
      <c r="X319" s="357"/>
      <c r="Y319" s="348"/>
      <c r="Z319" s="348"/>
    </row>
    <row r="320" spans="1:53" ht="27" hidden="1" customHeight="1" x14ac:dyDescent="0.25">
      <c r="A320" s="54" t="s">
        <v>458</v>
      </c>
      <c r="B320" s="54" t="s">
        <v>459</v>
      </c>
      <c r="C320" s="31">
        <v>4301032015</v>
      </c>
      <c r="D320" s="358">
        <v>4607091383102</v>
      </c>
      <c r="E320" s="359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2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6"/>
      <c r="P320" s="366"/>
      <c r="Q320" s="366"/>
      <c r="R320" s="359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79"/>
      <c r="B321" s="357"/>
      <c r="C321" s="357"/>
      <c r="D321" s="357"/>
      <c r="E321" s="357"/>
      <c r="F321" s="357"/>
      <c r="G321" s="357"/>
      <c r="H321" s="357"/>
      <c r="I321" s="357"/>
      <c r="J321" s="357"/>
      <c r="K321" s="357"/>
      <c r="L321" s="357"/>
      <c r="M321" s="380"/>
      <c r="N321" s="360" t="s">
        <v>66</v>
      </c>
      <c r="O321" s="361"/>
      <c r="P321" s="361"/>
      <c r="Q321" s="361"/>
      <c r="R321" s="361"/>
      <c r="S321" s="361"/>
      <c r="T321" s="362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hidden="1" x14ac:dyDescent="0.2">
      <c r="A322" s="357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80"/>
      <c r="N322" s="360" t="s">
        <v>66</v>
      </c>
      <c r="O322" s="361"/>
      <c r="P322" s="361"/>
      <c r="Q322" s="361"/>
      <c r="R322" s="361"/>
      <c r="S322" s="361"/>
      <c r="T322" s="362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hidden="1" customHeight="1" x14ac:dyDescent="0.2">
      <c r="A323" s="388" t="s">
        <v>460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48"/>
      <c r="Z323" s="48"/>
    </row>
    <row r="324" spans="1:53" ht="16.5" hidden="1" customHeight="1" x14ac:dyDescent="0.25">
      <c r="A324" s="402" t="s">
        <v>461</v>
      </c>
      <c r="B324" s="357"/>
      <c r="C324" s="357"/>
      <c r="D324" s="357"/>
      <c r="E324" s="357"/>
      <c r="F324" s="357"/>
      <c r="G324" s="357"/>
      <c r="H324" s="357"/>
      <c r="I324" s="357"/>
      <c r="J324" s="357"/>
      <c r="K324" s="357"/>
      <c r="L324" s="357"/>
      <c r="M324" s="357"/>
      <c r="N324" s="357"/>
      <c r="O324" s="357"/>
      <c r="P324" s="357"/>
      <c r="Q324" s="357"/>
      <c r="R324" s="357"/>
      <c r="S324" s="357"/>
      <c r="T324" s="357"/>
      <c r="U324" s="357"/>
      <c r="V324" s="357"/>
      <c r="W324" s="357"/>
      <c r="X324" s="357"/>
      <c r="Y324" s="347"/>
      <c r="Z324" s="347"/>
    </row>
    <row r="325" spans="1:53" ht="14.25" hidden="1" customHeight="1" x14ac:dyDescent="0.25">
      <c r="A325" s="356" t="s">
        <v>68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8"/>
      <c r="Z325" s="348"/>
    </row>
    <row r="326" spans="1:53" ht="27" hidden="1" customHeight="1" x14ac:dyDescent="0.25">
      <c r="A326" s="54" t="s">
        <v>462</v>
      </c>
      <c r="B326" s="54" t="s">
        <v>463</v>
      </c>
      <c r="C326" s="31">
        <v>4301051292</v>
      </c>
      <c r="D326" s="358">
        <v>4607091383928</v>
      </c>
      <c r="E326" s="359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3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6"/>
      <c r="P326" s="366"/>
      <c r="Q326" s="366"/>
      <c r="R326" s="359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79"/>
      <c r="B327" s="357"/>
      <c r="C327" s="357"/>
      <c r="D327" s="357"/>
      <c r="E327" s="357"/>
      <c r="F327" s="357"/>
      <c r="G327" s="357"/>
      <c r="H327" s="357"/>
      <c r="I327" s="357"/>
      <c r="J327" s="357"/>
      <c r="K327" s="357"/>
      <c r="L327" s="357"/>
      <c r="M327" s="380"/>
      <c r="N327" s="360" t="s">
        <v>66</v>
      </c>
      <c r="O327" s="361"/>
      <c r="P327" s="361"/>
      <c r="Q327" s="361"/>
      <c r="R327" s="361"/>
      <c r="S327" s="361"/>
      <c r="T327" s="362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hidden="1" x14ac:dyDescent="0.2">
      <c r="A328" s="357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80"/>
      <c r="N328" s="360" t="s">
        <v>66</v>
      </c>
      <c r="O328" s="361"/>
      <c r="P328" s="361"/>
      <c r="Q328" s="361"/>
      <c r="R328" s="361"/>
      <c r="S328" s="361"/>
      <c r="T328" s="362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hidden="1" customHeight="1" x14ac:dyDescent="0.2">
      <c r="A329" s="388" t="s">
        <v>464</v>
      </c>
      <c r="B329" s="389"/>
      <c r="C329" s="389"/>
      <c r="D329" s="389"/>
      <c r="E329" s="389"/>
      <c r="F329" s="389"/>
      <c r="G329" s="389"/>
      <c r="H329" s="389"/>
      <c r="I329" s="389"/>
      <c r="J329" s="389"/>
      <c r="K329" s="389"/>
      <c r="L329" s="389"/>
      <c r="M329" s="389"/>
      <c r="N329" s="389"/>
      <c r="O329" s="389"/>
      <c r="P329" s="389"/>
      <c r="Q329" s="389"/>
      <c r="R329" s="389"/>
      <c r="S329" s="389"/>
      <c r="T329" s="389"/>
      <c r="U329" s="389"/>
      <c r="V329" s="389"/>
      <c r="W329" s="389"/>
      <c r="X329" s="389"/>
      <c r="Y329" s="48"/>
      <c r="Z329" s="48"/>
    </row>
    <row r="330" spans="1:53" ht="16.5" hidden="1" customHeight="1" x14ac:dyDescent="0.25">
      <c r="A330" s="402" t="s">
        <v>465</v>
      </c>
      <c r="B330" s="357"/>
      <c r="C330" s="357"/>
      <c r="D330" s="357"/>
      <c r="E330" s="357"/>
      <c r="F330" s="357"/>
      <c r="G330" s="357"/>
      <c r="H330" s="357"/>
      <c r="I330" s="357"/>
      <c r="J330" s="357"/>
      <c r="K330" s="357"/>
      <c r="L330" s="357"/>
      <c r="M330" s="357"/>
      <c r="N330" s="357"/>
      <c r="O330" s="357"/>
      <c r="P330" s="357"/>
      <c r="Q330" s="357"/>
      <c r="R330" s="357"/>
      <c r="S330" s="357"/>
      <c r="T330" s="357"/>
      <c r="U330" s="357"/>
      <c r="V330" s="357"/>
      <c r="W330" s="357"/>
      <c r="X330" s="357"/>
      <c r="Y330" s="347"/>
      <c r="Z330" s="347"/>
    </row>
    <row r="331" spans="1:53" ht="14.25" hidden="1" customHeight="1" x14ac:dyDescent="0.25">
      <c r="A331" s="356" t="s">
        <v>105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8"/>
      <c r="Z331" s="348"/>
    </row>
    <row r="332" spans="1:53" ht="27" hidden="1" customHeight="1" x14ac:dyDescent="0.25">
      <c r="A332" s="54" t="s">
        <v>466</v>
      </c>
      <c r="B332" s="54" t="s">
        <v>467</v>
      </c>
      <c r="C332" s="31">
        <v>4301011239</v>
      </c>
      <c r="D332" s="358">
        <v>4607091383997</v>
      </c>
      <c r="E332" s="359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108</v>
      </c>
      <c r="M332" s="32">
        <v>60</v>
      </c>
      <c r="N332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6"/>
      <c r="P332" s="366"/>
      <c r="Q332" s="366"/>
      <c r="R332" s="359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58">
        <v>4607091383997</v>
      </c>
      <c r="E333" s="359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6"/>
      <c r="P333" s="366"/>
      <c r="Q333" s="366"/>
      <c r="R333" s="359"/>
      <c r="S333" s="34"/>
      <c r="T333" s="34"/>
      <c r="U333" s="35" t="s">
        <v>65</v>
      </c>
      <c r="V333" s="352">
        <v>100</v>
      </c>
      <c r="W333" s="353">
        <f t="shared" si="17"/>
        <v>105</v>
      </c>
      <c r="X333" s="36">
        <f>IFERROR(IF(W333=0,"",ROUNDUP(W333/H333,0)*0.02175),"")</f>
        <v>0.15225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4301011240</v>
      </c>
      <c r="D334" s="358">
        <v>4607091384130</v>
      </c>
      <c r="E334" s="359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108</v>
      </c>
      <c r="M334" s="32">
        <v>60</v>
      </c>
      <c r="N334" s="4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6"/>
      <c r="P334" s="366"/>
      <c r="Q334" s="366"/>
      <c r="R334" s="359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4301011326</v>
      </c>
      <c r="D335" s="358">
        <v>4607091384130</v>
      </c>
      <c r="E335" s="359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6"/>
      <c r="P335" s="366"/>
      <c r="Q335" s="366"/>
      <c r="R335" s="359"/>
      <c r="S335" s="34"/>
      <c r="T335" s="34"/>
      <c r="U335" s="35" t="s">
        <v>65</v>
      </c>
      <c r="V335" s="352">
        <v>130</v>
      </c>
      <c r="W335" s="353">
        <f t="shared" si="17"/>
        <v>135</v>
      </c>
      <c r="X335" s="36">
        <f>IFERROR(IF(W335=0,"",ROUNDUP(W335/H335,0)*0.02175),"")</f>
        <v>0.19574999999999998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4301011238</v>
      </c>
      <c r="D336" s="358">
        <v>4607091384147</v>
      </c>
      <c r="E336" s="359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108</v>
      </c>
      <c r="M336" s="32">
        <v>60</v>
      </c>
      <c r="N336" s="44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6"/>
      <c r="P336" s="366"/>
      <c r="Q336" s="366"/>
      <c r="R336" s="359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472</v>
      </c>
      <c r="B337" s="54" t="s">
        <v>474</v>
      </c>
      <c r="C337" s="31">
        <v>4301011330</v>
      </c>
      <c r="D337" s="358">
        <v>4607091384147</v>
      </c>
      <c r="E337" s="359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66"/>
      <c r="P337" s="366"/>
      <c r="Q337" s="366"/>
      <c r="R337" s="359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475</v>
      </c>
      <c r="B338" s="54" t="s">
        <v>476</v>
      </c>
      <c r="C338" s="31">
        <v>4301011327</v>
      </c>
      <c r="D338" s="358">
        <v>4607091384154</v>
      </c>
      <c r="E338" s="359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6"/>
      <c r="P338" s="366"/>
      <c r="Q338" s="366"/>
      <c r="R338" s="359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4301011332</v>
      </c>
      <c r="D339" s="358">
        <v>4607091384161</v>
      </c>
      <c r="E339" s="359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6"/>
      <c r="P339" s="366"/>
      <c r="Q339" s="366"/>
      <c r="R339" s="359"/>
      <c r="S339" s="34"/>
      <c r="T339" s="34"/>
      <c r="U339" s="35" t="s">
        <v>65</v>
      </c>
      <c r="V339" s="352">
        <v>0</v>
      </c>
      <c r="W339" s="353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9"/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80"/>
      <c r="N340" s="360" t="s">
        <v>66</v>
      </c>
      <c r="O340" s="361"/>
      <c r="P340" s="361"/>
      <c r="Q340" s="361"/>
      <c r="R340" s="361"/>
      <c r="S340" s="361"/>
      <c r="T340" s="362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15.333333333333332</v>
      </c>
      <c r="W340" s="354">
        <f>IFERROR(W332/H332,"0")+IFERROR(W333/H333,"0")+IFERROR(W334/H334,"0")+IFERROR(W335/H335,"0")+IFERROR(W336/H336,"0")+IFERROR(W337/H337,"0")+IFERROR(W338/H338,"0")+IFERROR(W339/H339,"0")</f>
        <v>16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0.34799999999999998</v>
      </c>
      <c r="Y340" s="355"/>
      <c r="Z340" s="355"/>
    </row>
    <row r="341" spans="1:53" x14ac:dyDescent="0.2">
      <c r="A341" s="357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80"/>
      <c r="N341" s="360" t="s">
        <v>66</v>
      </c>
      <c r="O341" s="361"/>
      <c r="P341" s="361"/>
      <c r="Q341" s="361"/>
      <c r="R341" s="361"/>
      <c r="S341" s="361"/>
      <c r="T341" s="362"/>
      <c r="U341" s="37" t="s">
        <v>65</v>
      </c>
      <c r="V341" s="354">
        <f>IFERROR(SUM(V332:V339),"0")</f>
        <v>230</v>
      </c>
      <c r="W341" s="354">
        <f>IFERROR(SUM(W332:W339),"0")</f>
        <v>240</v>
      </c>
      <c r="X341" s="37"/>
      <c r="Y341" s="355"/>
      <c r="Z341" s="355"/>
    </row>
    <row r="342" spans="1:53" ht="14.25" hidden="1" customHeight="1" x14ac:dyDescent="0.25">
      <c r="A342" s="356" t="s">
        <v>97</v>
      </c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57"/>
      <c r="N342" s="357"/>
      <c r="O342" s="357"/>
      <c r="P342" s="357"/>
      <c r="Q342" s="357"/>
      <c r="R342" s="357"/>
      <c r="S342" s="357"/>
      <c r="T342" s="357"/>
      <c r="U342" s="357"/>
      <c r="V342" s="357"/>
      <c r="W342" s="357"/>
      <c r="X342" s="357"/>
      <c r="Y342" s="348"/>
      <c r="Z342" s="348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58">
        <v>4607091383980</v>
      </c>
      <c r="E343" s="359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6"/>
      <c r="P343" s="366"/>
      <c r="Q343" s="366"/>
      <c r="R343" s="359"/>
      <c r="S343" s="34"/>
      <c r="T343" s="34"/>
      <c r="U343" s="35" t="s">
        <v>65</v>
      </c>
      <c r="V343" s="352">
        <v>600</v>
      </c>
      <c r="W343" s="353">
        <f>IFERROR(IF(V343="",0,CEILING((V343/$H343),1)*$H343),"")</f>
        <v>600</v>
      </c>
      <c r="X343" s="36">
        <f>IFERROR(IF(W343=0,"",ROUNDUP(W343/H343,0)*0.02175),"")</f>
        <v>0.86999999999999988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481</v>
      </c>
      <c r="B344" s="54" t="s">
        <v>482</v>
      </c>
      <c r="C344" s="31">
        <v>4301020270</v>
      </c>
      <c r="D344" s="358">
        <v>4680115883314</v>
      </c>
      <c r="E344" s="359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70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6"/>
      <c r="P344" s="366"/>
      <c r="Q344" s="366"/>
      <c r="R344" s="359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483</v>
      </c>
      <c r="B345" s="54" t="s">
        <v>484</v>
      </c>
      <c r="C345" s="31">
        <v>4301020179</v>
      </c>
      <c r="D345" s="358">
        <v>4607091384178</v>
      </c>
      <c r="E345" s="359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6"/>
      <c r="P345" s="366"/>
      <c r="Q345" s="366"/>
      <c r="R345" s="359"/>
      <c r="S345" s="34"/>
      <c r="T345" s="34"/>
      <c r="U345" s="35" t="s">
        <v>65</v>
      </c>
      <c r="V345" s="352">
        <v>0</v>
      </c>
      <c r="W345" s="353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9"/>
      <c r="B346" s="357"/>
      <c r="C346" s="357"/>
      <c r="D346" s="357"/>
      <c r="E346" s="357"/>
      <c r="F346" s="357"/>
      <c r="G346" s="357"/>
      <c r="H346" s="357"/>
      <c r="I346" s="357"/>
      <c r="J346" s="357"/>
      <c r="K346" s="357"/>
      <c r="L346" s="357"/>
      <c r="M346" s="380"/>
      <c r="N346" s="360" t="s">
        <v>66</v>
      </c>
      <c r="O346" s="361"/>
      <c r="P346" s="361"/>
      <c r="Q346" s="361"/>
      <c r="R346" s="361"/>
      <c r="S346" s="361"/>
      <c r="T346" s="362"/>
      <c r="U346" s="37" t="s">
        <v>67</v>
      </c>
      <c r="V346" s="354">
        <f>IFERROR(V343/H343,"0")+IFERROR(V344/H344,"0")+IFERROR(V345/H345,"0")</f>
        <v>40</v>
      </c>
      <c r="W346" s="354">
        <f>IFERROR(W343/H343,"0")+IFERROR(W344/H344,"0")+IFERROR(W345/H345,"0")</f>
        <v>40</v>
      </c>
      <c r="X346" s="354">
        <f>IFERROR(IF(X343="",0,X343),"0")+IFERROR(IF(X344="",0,X344),"0")+IFERROR(IF(X345="",0,X345),"0")</f>
        <v>0.86999999999999988</v>
      </c>
      <c r="Y346" s="355"/>
      <c r="Z346" s="355"/>
    </row>
    <row r="347" spans="1:53" x14ac:dyDescent="0.2">
      <c r="A347" s="357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80"/>
      <c r="N347" s="360" t="s">
        <v>66</v>
      </c>
      <c r="O347" s="361"/>
      <c r="P347" s="361"/>
      <c r="Q347" s="361"/>
      <c r="R347" s="361"/>
      <c r="S347" s="361"/>
      <c r="T347" s="362"/>
      <c r="U347" s="37" t="s">
        <v>65</v>
      </c>
      <c r="V347" s="354">
        <f>IFERROR(SUM(V343:V345),"0")</f>
        <v>600</v>
      </c>
      <c r="W347" s="354">
        <f>IFERROR(SUM(W343:W345),"0")</f>
        <v>600</v>
      </c>
      <c r="X347" s="37"/>
      <c r="Y347" s="355"/>
      <c r="Z347" s="355"/>
    </row>
    <row r="348" spans="1:53" ht="14.25" hidden="1" customHeight="1" x14ac:dyDescent="0.25">
      <c r="A348" s="356" t="s">
        <v>68</v>
      </c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57"/>
      <c r="N348" s="357"/>
      <c r="O348" s="357"/>
      <c r="P348" s="357"/>
      <c r="Q348" s="357"/>
      <c r="R348" s="357"/>
      <c r="S348" s="357"/>
      <c r="T348" s="357"/>
      <c r="U348" s="357"/>
      <c r="V348" s="357"/>
      <c r="W348" s="357"/>
      <c r="X348" s="357"/>
      <c r="Y348" s="348"/>
      <c r="Z348" s="348"/>
    </row>
    <row r="349" spans="1:53" ht="27" hidden="1" customHeight="1" x14ac:dyDescent="0.25">
      <c r="A349" s="54" t="s">
        <v>485</v>
      </c>
      <c r="B349" s="54" t="s">
        <v>486</v>
      </c>
      <c r="C349" s="31">
        <v>4301051560</v>
      </c>
      <c r="D349" s="358">
        <v>4607091383928</v>
      </c>
      <c r="E349" s="359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42" t="s">
        <v>487</v>
      </c>
      <c r="O349" s="366"/>
      <c r="P349" s="366"/>
      <c r="Q349" s="366"/>
      <c r="R349" s="359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4301051298</v>
      </c>
      <c r="D350" s="358">
        <v>4607091384260</v>
      </c>
      <c r="E350" s="359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6"/>
      <c r="P350" s="366"/>
      <c r="Q350" s="366"/>
      <c r="R350" s="359"/>
      <c r="S350" s="34"/>
      <c r="T350" s="34"/>
      <c r="U350" s="35" t="s">
        <v>65</v>
      </c>
      <c r="V350" s="352">
        <v>30</v>
      </c>
      <c r="W350" s="353">
        <f>IFERROR(IF(V350="",0,CEILING((V350/$H350),1)*$H350),"")</f>
        <v>31.2</v>
      </c>
      <c r="X350" s="36">
        <f>IFERROR(IF(W350=0,"",ROUNDUP(W350/H350,0)*0.02175),"")</f>
        <v>8.6999999999999994E-2</v>
      </c>
      <c r="Y350" s="56"/>
      <c r="Z350" s="57"/>
      <c r="AD350" s="58"/>
      <c r="BA350" s="252" t="s">
        <v>1</v>
      </c>
    </row>
    <row r="351" spans="1:53" x14ac:dyDescent="0.2">
      <c r="A351" s="379"/>
      <c r="B351" s="357"/>
      <c r="C351" s="357"/>
      <c r="D351" s="357"/>
      <c r="E351" s="357"/>
      <c r="F351" s="357"/>
      <c r="G351" s="357"/>
      <c r="H351" s="357"/>
      <c r="I351" s="357"/>
      <c r="J351" s="357"/>
      <c r="K351" s="357"/>
      <c r="L351" s="357"/>
      <c r="M351" s="380"/>
      <c r="N351" s="360" t="s">
        <v>66</v>
      </c>
      <c r="O351" s="361"/>
      <c r="P351" s="361"/>
      <c r="Q351" s="361"/>
      <c r="R351" s="361"/>
      <c r="S351" s="361"/>
      <c r="T351" s="362"/>
      <c r="U351" s="37" t="s">
        <v>67</v>
      </c>
      <c r="V351" s="354">
        <f>IFERROR(V349/H349,"0")+IFERROR(V350/H350,"0")</f>
        <v>3.8461538461538463</v>
      </c>
      <c r="W351" s="354">
        <f>IFERROR(W349/H349,"0")+IFERROR(W350/H350,"0")</f>
        <v>4</v>
      </c>
      <c r="X351" s="354">
        <f>IFERROR(IF(X349="",0,X349),"0")+IFERROR(IF(X350="",0,X350),"0")</f>
        <v>8.6999999999999994E-2</v>
      </c>
      <c r="Y351" s="355"/>
      <c r="Z351" s="355"/>
    </row>
    <row r="352" spans="1:53" x14ac:dyDescent="0.2">
      <c r="A352" s="357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80"/>
      <c r="N352" s="360" t="s">
        <v>66</v>
      </c>
      <c r="O352" s="361"/>
      <c r="P352" s="361"/>
      <c r="Q352" s="361"/>
      <c r="R352" s="361"/>
      <c r="S352" s="361"/>
      <c r="T352" s="362"/>
      <c r="U352" s="37" t="s">
        <v>65</v>
      </c>
      <c r="V352" s="354">
        <f>IFERROR(SUM(V349:V350),"0")</f>
        <v>30</v>
      </c>
      <c r="W352" s="354">
        <f>IFERROR(SUM(W349:W350),"0")</f>
        <v>31.2</v>
      </c>
      <c r="X352" s="37"/>
      <c r="Y352" s="355"/>
      <c r="Z352" s="355"/>
    </row>
    <row r="353" spans="1:53" ht="14.25" hidden="1" customHeight="1" x14ac:dyDescent="0.25">
      <c r="A353" s="356" t="s">
        <v>203</v>
      </c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57"/>
      <c r="N353" s="357"/>
      <c r="O353" s="357"/>
      <c r="P353" s="357"/>
      <c r="Q353" s="357"/>
      <c r="R353" s="357"/>
      <c r="S353" s="357"/>
      <c r="T353" s="357"/>
      <c r="U353" s="357"/>
      <c r="V353" s="357"/>
      <c r="W353" s="357"/>
      <c r="X353" s="357"/>
      <c r="Y353" s="348"/>
      <c r="Z353" s="348"/>
    </row>
    <row r="354" spans="1:53" ht="16.5" hidden="1" customHeight="1" x14ac:dyDescent="0.25">
      <c r="A354" s="54" t="s">
        <v>490</v>
      </c>
      <c r="B354" s="54" t="s">
        <v>491</v>
      </c>
      <c r="C354" s="31">
        <v>4301060314</v>
      </c>
      <c r="D354" s="358">
        <v>4607091384673</v>
      </c>
      <c r="E354" s="359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6"/>
      <c r="P354" s="366"/>
      <c r="Q354" s="366"/>
      <c r="R354" s="359"/>
      <c r="S354" s="34"/>
      <c r="T354" s="34"/>
      <c r="U354" s="35" t="s">
        <v>65</v>
      </c>
      <c r="V354" s="352">
        <v>0</v>
      </c>
      <c r="W354" s="353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79"/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7"/>
      <c r="M355" s="380"/>
      <c r="N355" s="360" t="s">
        <v>66</v>
      </c>
      <c r="O355" s="361"/>
      <c r="P355" s="361"/>
      <c r="Q355" s="361"/>
      <c r="R355" s="361"/>
      <c r="S355" s="361"/>
      <c r="T355" s="362"/>
      <c r="U355" s="37" t="s">
        <v>67</v>
      </c>
      <c r="V355" s="354">
        <f>IFERROR(V354/H354,"0")</f>
        <v>0</v>
      </c>
      <c r="W355" s="354">
        <f>IFERROR(W354/H354,"0")</f>
        <v>0</v>
      </c>
      <c r="X355" s="354">
        <f>IFERROR(IF(X354="",0,X354),"0")</f>
        <v>0</v>
      </c>
      <c r="Y355" s="355"/>
      <c r="Z355" s="355"/>
    </row>
    <row r="356" spans="1:53" hidden="1" x14ac:dyDescent="0.2">
      <c r="A356" s="357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80"/>
      <c r="N356" s="360" t="s">
        <v>66</v>
      </c>
      <c r="O356" s="361"/>
      <c r="P356" s="361"/>
      <c r="Q356" s="361"/>
      <c r="R356" s="361"/>
      <c r="S356" s="361"/>
      <c r="T356" s="362"/>
      <c r="U356" s="37" t="s">
        <v>65</v>
      </c>
      <c r="V356" s="354">
        <f>IFERROR(SUM(V354:V354),"0")</f>
        <v>0</v>
      </c>
      <c r="W356" s="354">
        <f>IFERROR(SUM(W354:W354),"0")</f>
        <v>0</v>
      </c>
      <c r="X356" s="37"/>
      <c r="Y356" s="355"/>
      <c r="Z356" s="355"/>
    </row>
    <row r="357" spans="1:53" ht="16.5" hidden="1" customHeight="1" x14ac:dyDescent="0.25">
      <c r="A357" s="402" t="s">
        <v>492</v>
      </c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57"/>
      <c r="N357" s="357"/>
      <c r="O357" s="357"/>
      <c r="P357" s="357"/>
      <c r="Q357" s="357"/>
      <c r="R357" s="357"/>
      <c r="S357" s="357"/>
      <c r="T357" s="357"/>
      <c r="U357" s="357"/>
      <c r="V357" s="357"/>
      <c r="W357" s="357"/>
      <c r="X357" s="357"/>
      <c r="Y357" s="347"/>
      <c r="Z357" s="347"/>
    </row>
    <row r="358" spans="1:53" ht="14.25" hidden="1" customHeight="1" x14ac:dyDescent="0.25">
      <c r="A358" s="356" t="s">
        <v>105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8"/>
      <c r="Z358" s="348"/>
    </row>
    <row r="359" spans="1:53" ht="37.5" hidden="1" customHeight="1" x14ac:dyDescent="0.25">
      <c r="A359" s="54" t="s">
        <v>493</v>
      </c>
      <c r="B359" s="54" t="s">
        <v>494</v>
      </c>
      <c r="C359" s="31">
        <v>4301011324</v>
      </c>
      <c r="D359" s="358">
        <v>4607091384185</v>
      </c>
      <c r="E359" s="359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1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6"/>
      <c r="P359" s="366"/>
      <c r="Q359" s="366"/>
      <c r="R359" s="359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495</v>
      </c>
      <c r="B360" s="54" t="s">
        <v>496</v>
      </c>
      <c r="C360" s="31">
        <v>4301011312</v>
      </c>
      <c r="D360" s="358">
        <v>4607091384192</v>
      </c>
      <c r="E360" s="359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6"/>
      <c r="P360" s="366"/>
      <c r="Q360" s="366"/>
      <c r="R360" s="359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497</v>
      </c>
      <c r="B361" s="54" t="s">
        <v>498</v>
      </c>
      <c r="C361" s="31">
        <v>4301011483</v>
      </c>
      <c r="D361" s="358">
        <v>4680115881907</v>
      </c>
      <c r="E361" s="359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6"/>
      <c r="P361" s="366"/>
      <c r="Q361" s="366"/>
      <c r="R361" s="359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4301011655</v>
      </c>
      <c r="D362" s="358">
        <v>4680115883925</v>
      </c>
      <c r="E362" s="359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6"/>
      <c r="P362" s="366"/>
      <c r="Q362" s="366"/>
      <c r="R362" s="359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501</v>
      </c>
      <c r="B363" s="54" t="s">
        <v>502</v>
      </c>
      <c r="C363" s="31">
        <v>4301011303</v>
      </c>
      <c r="D363" s="358">
        <v>4607091384680</v>
      </c>
      <c r="E363" s="359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6"/>
      <c r="P363" s="366"/>
      <c r="Q363" s="366"/>
      <c r="R363" s="359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79"/>
      <c r="B364" s="357"/>
      <c r="C364" s="357"/>
      <c r="D364" s="357"/>
      <c r="E364" s="357"/>
      <c r="F364" s="357"/>
      <c r="G364" s="357"/>
      <c r="H364" s="357"/>
      <c r="I364" s="357"/>
      <c r="J364" s="357"/>
      <c r="K364" s="357"/>
      <c r="L364" s="357"/>
      <c r="M364" s="380"/>
      <c r="N364" s="360" t="s">
        <v>66</v>
      </c>
      <c r="O364" s="361"/>
      <c r="P364" s="361"/>
      <c r="Q364" s="361"/>
      <c r="R364" s="361"/>
      <c r="S364" s="361"/>
      <c r="T364" s="362"/>
      <c r="U364" s="37" t="s">
        <v>67</v>
      </c>
      <c r="V364" s="354">
        <f>IFERROR(V359/H359,"0")+IFERROR(V360/H360,"0")+IFERROR(V361/H361,"0")+IFERROR(V362/H362,"0")+IFERROR(V363/H363,"0")</f>
        <v>0</v>
      </c>
      <c r="W364" s="354">
        <f>IFERROR(W359/H359,"0")+IFERROR(W360/H360,"0")+IFERROR(W361/H361,"0")+IFERROR(W362/H362,"0")+IFERROR(W363/H363,"0")</f>
        <v>0</v>
      </c>
      <c r="X364" s="354">
        <f>IFERROR(IF(X359="",0,X359),"0")+IFERROR(IF(X360="",0,X360),"0")+IFERROR(IF(X361="",0,X361),"0")+IFERROR(IF(X362="",0,X362),"0")+IFERROR(IF(X363="",0,X363),"0")</f>
        <v>0</v>
      </c>
      <c r="Y364" s="355"/>
      <c r="Z364" s="355"/>
    </row>
    <row r="365" spans="1:53" hidden="1" x14ac:dyDescent="0.2">
      <c r="A365" s="357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80"/>
      <c r="N365" s="360" t="s">
        <v>66</v>
      </c>
      <c r="O365" s="361"/>
      <c r="P365" s="361"/>
      <c r="Q365" s="361"/>
      <c r="R365" s="361"/>
      <c r="S365" s="361"/>
      <c r="T365" s="362"/>
      <c r="U365" s="37" t="s">
        <v>65</v>
      </c>
      <c r="V365" s="354">
        <f>IFERROR(SUM(V359:V363),"0")</f>
        <v>0</v>
      </c>
      <c r="W365" s="354">
        <f>IFERROR(SUM(W359:W363),"0")</f>
        <v>0</v>
      </c>
      <c r="X365" s="37"/>
      <c r="Y365" s="355"/>
      <c r="Z365" s="355"/>
    </row>
    <row r="366" spans="1:53" ht="14.25" hidden="1" customHeight="1" x14ac:dyDescent="0.25">
      <c r="A366" s="356" t="s">
        <v>60</v>
      </c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57"/>
      <c r="N366" s="357"/>
      <c r="O366" s="357"/>
      <c r="P366" s="357"/>
      <c r="Q366" s="357"/>
      <c r="R366" s="357"/>
      <c r="S366" s="357"/>
      <c r="T366" s="357"/>
      <c r="U366" s="357"/>
      <c r="V366" s="357"/>
      <c r="W366" s="357"/>
      <c r="X366" s="357"/>
      <c r="Y366" s="348"/>
      <c r="Z366" s="348"/>
    </row>
    <row r="367" spans="1:53" ht="27" customHeight="1" x14ac:dyDescent="0.25">
      <c r="A367" s="54" t="s">
        <v>503</v>
      </c>
      <c r="B367" s="54" t="s">
        <v>504</v>
      </c>
      <c r="C367" s="31">
        <v>4301031139</v>
      </c>
      <c r="D367" s="358">
        <v>4607091384802</v>
      </c>
      <c r="E367" s="359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6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6"/>
      <c r="P367" s="366"/>
      <c r="Q367" s="366"/>
      <c r="R367" s="359"/>
      <c r="S367" s="34"/>
      <c r="T367" s="34"/>
      <c r="U367" s="35" t="s">
        <v>65</v>
      </c>
      <c r="V367" s="352">
        <v>110</v>
      </c>
      <c r="W367" s="353">
        <f>IFERROR(IF(V367="",0,CEILING((V367/$H367),1)*$H367),"")</f>
        <v>113.88</v>
      </c>
      <c r="X367" s="36">
        <f>IFERROR(IF(W367=0,"",ROUNDUP(W367/H367,0)*0.00753),"")</f>
        <v>0.19578000000000001</v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505</v>
      </c>
      <c r="B368" s="54" t="s">
        <v>506</v>
      </c>
      <c r="C368" s="31">
        <v>4301031140</v>
      </c>
      <c r="D368" s="358">
        <v>4607091384826</v>
      </c>
      <c r="E368" s="359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6"/>
      <c r="P368" s="366"/>
      <c r="Q368" s="366"/>
      <c r="R368" s="359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79"/>
      <c r="B369" s="357"/>
      <c r="C369" s="357"/>
      <c r="D369" s="357"/>
      <c r="E369" s="357"/>
      <c r="F369" s="357"/>
      <c r="G369" s="357"/>
      <c r="H369" s="357"/>
      <c r="I369" s="357"/>
      <c r="J369" s="357"/>
      <c r="K369" s="357"/>
      <c r="L369" s="357"/>
      <c r="M369" s="380"/>
      <c r="N369" s="360" t="s">
        <v>66</v>
      </c>
      <c r="O369" s="361"/>
      <c r="P369" s="361"/>
      <c r="Q369" s="361"/>
      <c r="R369" s="361"/>
      <c r="S369" s="361"/>
      <c r="T369" s="362"/>
      <c r="U369" s="37" t="s">
        <v>67</v>
      </c>
      <c r="V369" s="354">
        <f>IFERROR(V367/H367,"0")+IFERROR(V368/H368,"0")</f>
        <v>25.114155251141554</v>
      </c>
      <c r="W369" s="354">
        <f>IFERROR(W367/H367,"0")+IFERROR(W368/H368,"0")</f>
        <v>26</v>
      </c>
      <c r="X369" s="354">
        <f>IFERROR(IF(X367="",0,X367),"0")+IFERROR(IF(X368="",0,X368),"0")</f>
        <v>0.19578000000000001</v>
      </c>
      <c r="Y369" s="355"/>
      <c r="Z369" s="355"/>
    </row>
    <row r="370" spans="1:53" x14ac:dyDescent="0.2">
      <c r="A370" s="357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80"/>
      <c r="N370" s="360" t="s">
        <v>66</v>
      </c>
      <c r="O370" s="361"/>
      <c r="P370" s="361"/>
      <c r="Q370" s="361"/>
      <c r="R370" s="361"/>
      <c r="S370" s="361"/>
      <c r="T370" s="362"/>
      <c r="U370" s="37" t="s">
        <v>65</v>
      </c>
      <c r="V370" s="354">
        <f>IFERROR(SUM(V367:V368),"0")</f>
        <v>110</v>
      </c>
      <c r="W370" s="354">
        <f>IFERROR(SUM(W367:W368),"0")</f>
        <v>113.88</v>
      </c>
      <c r="X370" s="37"/>
      <c r="Y370" s="355"/>
      <c r="Z370" s="355"/>
    </row>
    <row r="371" spans="1:53" ht="14.25" hidden="1" customHeight="1" x14ac:dyDescent="0.25">
      <c r="A371" s="356" t="s">
        <v>68</v>
      </c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57"/>
      <c r="N371" s="357"/>
      <c r="O371" s="357"/>
      <c r="P371" s="357"/>
      <c r="Q371" s="357"/>
      <c r="R371" s="357"/>
      <c r="S371" s="357"/>
      <c r="T371" s="357"/>
      <c r="U371" s="357"/>
      <c r="V371" s="357"/>
      <c r="W371" s="357"/>
      <c r="X371" s="357"/>
      <c r="Y371" s="348"/>
      <c r="Z371" s="348"/>
    </row>
    <row r="372" spans="1:53" ht="27" customHeight="1" x14ac:dyDescent="0.25">
      <c r="A372" s="54" t="s">
        <v>507</v>
      </c>
      <c r="B372" s="54" t="s">
        <v>508</v>
      </c>
      <c r="C372" s="31">
        <v>4301051303</v>
      </c>
      <c r="D372" s="358">
        <v>4607091384246</v>
      </c>
      <c r="E372" s="359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6"/>
      <c r="P372" s="366"/>
      <c r="Q372" s="366"/>
      <c r="R372" s="359"/>
      <c r="S372" s="34"/>
      <c r="T372" s="34"/>
      <c r="U372" s="35" t="s">
        <v>65</v>
      </c>
      <c r="V372" s="352">
        <v>280</v>
      </c>
      <c r="W372" s="353">
        <f>IFERROR(IF(V372="",0,CEILING((V372/$H372),1)*$H372),"")</f>
        <v>280.8</v>
      </c>
      <c r="X372" s="36">
        <f>IFERROR(IF(W372=0,"",ROUNDUP(W372/H372,0)*0.02175),"")</f>
        <v>0.78299999999999992</v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509</v>
      </c>
      <c r="B373" s="54" t="s">
        <v>510</v>
      </c>
      <c r="C373" s="31">
        <v>4301051445</v>
      </c>
      <c r="D373" s="358">
        <v>4680115881976</v>
      </c>
      <c r="E373" s="359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6"/>
      <c r="P373" s="366"/>
      <c r="Q373" s="366"/>
      <c r="R373" s="359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4301051297</v>
      </c>
      <c r="D374" s="358">
        <v>4607091384253</v>
      </c>
      <c r="E374" s="359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6"/>
      <c r="P374" s="366"/>
      <c r="Q374" s="366"/>
      <c r="R374" s="359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4301051444</v>
      </c>
      <c r="D375" s="358">
        <v>4680115881969</v>
      </c>
      <c r="E375" s="359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7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6"/>
      <c r="P375" s="366"/>
      <c r="Q375" s="366"/>
      <c r="R375" s="359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9"/>
      <c r="B376" s="357"/>
      <c r="C376" s="357"/>
      <c r="D376" s="357"/>
      <c r="E376" s="357"/>
      <c r="F376" s="357"/>
      <c r="G376" s="357"/>
      <c r="H376" s="357"/>
      <c r="I376" s="357"/>
      <c r="J376" s="357"/>
      <c r="K376" s="357"/>
      <c r="L376" s="357"/>
      <c r="M376" s="380"/>
      <c r="N376" s="360" t="s">
        <v>66</v>
      </c>
      <c r="O376" s="361"/>
      <c r="P376" s="361"/>
      <c r="Q376" s="361"/>
      <c r="R376" s="361"/>
      <c r="S376" s="361"/>
      <c r="T376" s="362"/>
      <c r="U376" s="37" t="s">
        <v>67</v>
      </c>
      <c r="V376" s="354">
        <f>IFERROR(V372/H372,"0")+IFERROR(V373/H373,"0")+IFERROR(V374/H374,"0")+IFERROR(V375/H375,"0")</f>
        <v>35.897435897435898</v>
      </c>
      <c r="W376" s="354">
        <f>IFERROR(W372/H372,"0")+IFERROR(W373/H373,"0")+IFERROR(W374/H374,"0")+IFERROR(W375/H375,"0")</f>
        <v>36</v>
      </c>
      <c r="X376" s="354">
        <f>IFERROR(IF(X372="",0,X372),"0")+IFERROR(IF(X373="",0,X373),"0")+IFERROR(IF(X374="",0,X374),"0")+IFERROR(IF(X375="",0,X375),"0")</f>
        <v>0.78299999999999992</v>
      </c>
      <c r="Y376" s="355"/>
      <c r="Z376" s="355"/>
    </row>
    <row r="377" spans="1:53" x14ac:dyDescent="0.2">
      <c r="A377" s="357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80"/>
      <c r="N377" s="360" t="s">
        <v>66</v>
      </c>
      <c r="O377" s="361"/>
      <c r="P377" s="361"/>
      <c r="Q377" s="361"/>
      <c r="R377" s="361"/>
      <c r="S377" s="361"/>
      <c r="T377" s="362"/>
      <c r="U377" s="37" t="s">
        <v>65</v>
      </c>
      <c r="V377" s="354">
        <f>IFERROR(SUM(V372:V375),"0")</f>
        <v>280</v>
      </c>
      <c r="W377" s="354">
        <f>IFERROR(SUM(W372:W375),"0")</f>
        <v>280.8</v>
      </c>
      <c r="X377" s="37"/>
      <c r="Y377" s="355"/>
      <c r="Z377" s="355"/>
    </row>
    <row r="378" spans="1:53" ht="14.25" hidden="1" customHeight="1" x14ac:dyDescent="0.25">
      <c r="A378" s="356" t="s">
        <v>203</v>
      </c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57"/>
      <c r="N378" s="357"/>
      <c r="O378" s="357"/>
      <c r="P378" s="357"/>
      <c r="Q378" s="357"/>
      <c r="R378" s="357"/>
      <c r="S378" s="357"/>
      <c r="T378" s="357"/>
      <c r="U378" s="357"/>
      <c r="V378" s="357"/>
      <c r="W378" s="357"/>
      <c r="X378" s="357"/>
      <c r="Y378" s="348"/>
      <c r="Z378" s="348"/>
    </row>
    <row r="379" spans="1:53" ht="27" hidden="1" customHeight="1" x14ac:dyDescent="0.25">
      <c r="A379" s="54" t="s">
        <v>515</v>
      </c>
      <c r="B379" s="54" t="s">
        <v>516</v>
      </c>
      <c r="C379" s="31">
        <v>4301060322</v>
      </c>
      <c r="D379" s="358">
        <v>4607091389357</v>
      </c>
      <c r="E379" s="359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6"/>
      <c r="P379" s="366"/>
      <c r="Q379" s="366"/>
      <c r="R379" s="359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79"/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380"/>
      <c r="N380" s="360" t="s">
        <v>66</v>
      </c>
      <c r="O380" s="361"/>
      <c r="P380" s="361"/>
      <c r="Q380" s="361"/>
      <c r="R380" s="361"/>
      <c r="S380" s="361"/>
      <c r="T380" s="362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hidden="1" x14ac:dyDescent="0.2">
      <c r="A381" s="357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80"/>
      <c r="N381" s="360" t="s">
        <v>66</v>
      </c>
      <c r="O381" s="361"/>
      <c r="P381" s="361"/>
      <c r="Q381" s="361"/>
      <c r="R381" s="361"/>
      <c r="S381" s="361"/>
      <c r="T381" s="362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hidden="1" customHeight="1" x14ac:dyDescent="0.2">
      <c r="A382" s="388" t="s">
        <v>517</v>
      </c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48"/>
      <c r="Z382" s="48"/>
    </row>
    <row r="383" spans="1:53" ht="16.5" hidden="1" customHeight="1" x14ac:dyDescent="0.25">
      <c r="A383" s="402" t="s">
        <v>518</v>
      </c>
      <c r="B383" s="357"/>
      <c r="C383" s="357"/>
      <c r="D383" s="357"/>
      <c r="E383" s="357"/>
      <c r="F383" s="357"/>
      <c r="G383" s="357"/>
      <c r="H383" s="357"/>
      <c r="I383" s="357"/>
      <c r="J383" s="357"/>
      <c r="K383" s="357"/>
      <c r="L383" s="357"/>
      <c r="M383" s="357"/>
      <c r="N383" s="357"/>
      <c r="O383" s="357"/>
      <c r="P383" s="357"/>
      <c r="Q383" s="357"/>
      <c r="R383" s="357"/>
      <c r="S383" s="357"/>
      <c r="T383" s="357"/>
      <c r="U383" s="357"/>
      <c r="V383" s="357"/>
      <c r="W383" s="357"/>
      <c r="X383" s="357"/>
      <c r="Y383" s="347"/>
      <c r="Z383" s="347"/>
    </row>
    <row r="384" spans="1:53" ht="14.25" hidden="1" customHeight="1" x14ac:dyDescent="0.25">
      <c r="A384" s="356" t="s">
        <v>105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8"/>
      <c r="Z384" s="348"/>
    </row>
    <row r="385" spans="1:53" ht="27" hidden="1" customHeight="1" x14ac:dyDescent="0.25">
      <c r="A385" s="54" t="s">
        <v>519</v>
      </c>
      <c r="B385" s="54" t="s">
        <v>520</v>
      </c>
      <c r="C385" s="31">
        <v>4301011428</v>
      </c>
      <c r="D385" s="358">
        <v>4607091389708</v>
      </c>
      <c r="E385" s="359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6"/>
      <c r="P385" s="366"/>
      <c r="Q385" s="366"/>
      <c r="R385" s="359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521</v>
      </c>
      <c r="B386" s="54" t="s">
        <v>522</v>
      </c>
      <c r="C386" s="31">
        <v>4301011427</v>
      </c>
      <c r="D386" s="358">
        <v>4607091389692</v>
      </c>
      <c r="E386" s="359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6"/>
      <c r="P386" s="366"/>
      <c r="Q386" s="366"/>
      <c r="R386" s="359"/>
      <c r="S386" s="34"/>
      <c r="T386" s="34"/>
      <c r="U386" s="35" t="s">
        <v>65</v>
      </c>
      <c r="V386" s="352">
        <v>0</v>
      </c>
      <c r="W386" s="353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79"/>
      <c r="B387" s="357"/>
      <c r="C387" s="357"/>
      <c r="D387" s="357"/>
      <c r="E387" s="357"/>
      <c r="F387" s="357"/>
      <c r="G387" s="357"/>
      <c r="H387" s="357"/>
      <c r="I387" s="357"/>
      <c r="J387" s="357"/>
      <c r="K387" s="357"/>
      <c r="L387" s="357"/>
      <c r="M387" s="380"/>
      <c r="N387" s="360" t="s">
        <v>66</v>
      </c>
      <c r="O387" s="361"/>
      <c r="P387" s="361"/>
      <c r="Q387" s="361"/>
      <c r="R387" s="361"/>
      <c r="S387" s="361"/>
      <c r="T387" s="362"/>
      <c r="U387" s="37" t="s">
        <v>67</v>
      </c>
      <c r="V387" s="354">
        <f>IFERROR(V385/H385,"0")+IFERROR(V386/H386,"0")</f>
        <v>0</v>
      </c>
      <c r="W387" s="354">
        <f>IFERROR(W385/H385,"0")+IFERROR(W386/H386,"0")</f>
        <v>0</v>
      </c>
      <c r="X387" s="354">
        <f>IFERROR(IF(X385="",0,X385),"0")+IFERROR(IF(X386="",0,X386),"0")</f>
        <v>0</v>
      </c>
      <c r="Y387" s="355"/>
      <c r="Z387" s="355"/>
    </row>
    <row r="388" spans="1:53" hidden="1" x14ac:dyDescent="0.2">
      <c r="A388" s="357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80"/>
      <c r="N388" s="360" t="s">
        <v>66</v>
      </c>
      <c r="O388" s="361"/>
      <c r="P388" s="361"/>
      <c r="Q388" s="361"/>
      <c r="R388" s="361"/>
      <c r="S388" s="361"/>
      <c r="T388" s="362"/>
      <c r="U388" s="37" t="s">
        <v>65</v>
      </c>
      <c r="V388" s="354">
        <f>IFERROR(SUM(V385:V386),"0")</f>
        <v>0</v>
      </c>
      <c r="W388" s="354">
        <f>IFERROR(SUM(W385:W386),"0")</f>
        <v>0</v>
      </c>
      <c r="X388" s="37"/>
      <c r="Y388" s="355"/>
      <c r="Z388" s="355"/>
    </row>
    <row r="389" spans="1:53" ht="14.25" hidden="1" customHeight="1" x14ac:dyDescent="0.25">
      <c r="A389" s="356" t="s">
        <v>60</v>
      </c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57"/>
      <c r="N389" s="357"/>
      <c r="O389" s="357"/>
      <c r="P389" s="357"/>
      <c r="Q389" s="357"/>
      <c r="R389" s="357"/>
      <c r="S389" s="357"/>
      <c r="T389" s="357"/>
      <c r="U389" s="357"/>
      <c r="V389" s="357"/>
      <c r="W389" s="357"/>
      <c r="X389" s="357"/>
      <c r="Y389" s="348"/>
      <c r="Z389" s="348"/>
    </row>
    <row r="390" spans="1:53" ht="27" hidden="1" customHeight="1" x14ac:dyDescent="0.25">
      <c r="A390" s="54" t="s">
        <v>523</v>
      </c>
      <c r="B390" s="54" t="s">
        <v>524</v>
      </c>
      <c r="C390" s="31">
        <v>4301031177</v>
      </c>
      <c r="D390" s="358">
        <v>4607091389753</v>
      </c>
      <c r="E390" s="359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6"/>
      <c r="P390" s="366"/>
      <c r="Q390" s="366"/>
      <c r="R390" s="359"/>
      <c r="S390" s="34"/>
      <c r="T390" s="34"/>
      <c r="U390" s="35" t="s">
        <v>65</v>
      </c>
      <c r="V390" s="352">
        <v>0</v>
      </c>
      <c r="W390" s="353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4301031174</v>
      </c>
      <c r="D391" s="358">
        <v>4607091389760</v>
      </c>
      <c r="E391" s="359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6"/>
      <c r="P391" s="366"/>
      <c r="Q391" s="366"/>
      <c r="R391" s="359"/>
      <c r="S391" s="34"/>
      <c r="T391" s="34"/>
      <c r="U391" s="35" t="s">
        <v>65</v>
      </c>
      <c r="V391" s="352">
        <v>40</v>
      </c>
      <c r="W391" s="353">
        <f t="shared" si="18"/>
        <v>42</v>
      </c>
      <c r="X391" s="36">
        <f>IFERROR(IF(W391=0,"",ROUNDUP(W391/H391,0)*0.00753),"")</f>
        <v>7.5300000000000006E-2</v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4301031175</v>
      </c>
      <c r="D392" s="358">
        <v>4607091389746</v>
      </c>
      <c r="E392" s="359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6"/>
      <c r="P392" s="366"/>
      <c r="Q392" s="366"/>
      <c r="R392" s="359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529</v>
      </c>
      <c r="B393" s="54" t="s">
        <v>530</v>
      </c>
      <c r="C393" s="31">
        <v>4301031236</v>
      </c>
      <c r="D393" s="358">
        <v>4680115882928</v>
      </c>
      <c r="E393" s="359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6"/>
      <c r="P393" s="366"/>
      <c r="Q393" s="366"/>
      <c r="R393" s="359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4301031257</v>
      </c>
      <c r="D394" s="358">
        <v>4680115883147</v>
      </c>
      <c r="E394" s="359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6"/>
      <c r="P394" s="366"/>
      <c r="Q394" s="366"/>
      <c r="R394" s="359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4301031178</v>
      </c>
      <c r="D395" s="358">
        <v>4607091384338</v>
      </c>
      <c r="E395" s="359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6"/>
      <c r="P395" s="366"/>
      <c r="Q395" s="366"/>
      <c r="R395" s="359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535</v>
      </c>
      <c r="B396" s="54" t="s">
        <v>536</v>
      </c>
      <c r="C396" s="31">
        <v>4301031254</v>
      </c>
      <c r="D396" s="358">
        <v>4680115883154</v>
      </c>
      <c r="E396" s="359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6"/>
      <c r="P396" s="366"/>
      <c r="Q396" s="366"/>
      <c r="R396" s="359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4301031171</v>
      </c>
      <c r="D397" s="358">
        <v>4607091389524</v>
      </c>
      <c r="E397" s="359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4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6"/>
      <c r="P397" s="366"/>
      <c r="Q397" s="366"/>
      <c r="R397" s="359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539</v>
      </c>
      <c r="B398" s="54" t="s">
        <v>540</v>
      </c>
      <c r="C398" s="31">
        <v>4301031258</v>
      </c>
      <c r="D398" s="358">
        <v>4680115883161</v>
      </c>
      <c r="E398" s="359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6"/>
      <c r="P398" s="366"/>
      <c r="Q398" s="366"/>
      <c r="R398" s="359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4301031170</v>
      </c>
      <c r="D399" s="358">
        <v>4607091384345</v>
      </c>
      <c r="E399" s="359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1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6"/>
      <c r="P399" s="366"/>
      <c r="Q399" s="366"/>
      <c r="R399" s="359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4301031256</v>
      </c>
      <c r="D400" s="358">
        <v>4680115883178</v>
      </c>
      <c r="E400" s="359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6"/>
      <c r="P400" s="366"/>
      <c r="Q400" s="366"/>
      <c r="R400" s="359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4301031172</v>
      </c>
      <c r="D401" s="358">
        <v>4607091389531</v>
      </c>
      <c r="E401" s="359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6"/>
      <c r="P401" s="366"/>
      <c r="Q401" s="366"/>
      <c r="R401" s="359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4301031255</v>
      </c>
      <c r="D402" s="358">
        <v>4680115883185</v>
      </c>
      <c r="E402" s="359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3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6"/>
      <c r="P402" s="366"/>
      <c r="Q402" s="366"/>
      <c r="R402" s="359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9"/>
      <c r="B403" s="357"/>
      <c r="C403" s="357"/>
      <c r="D403" s="357"/>
      <c r="E403" s="357"/>
      <c r="F403" s="357"/>
      <c r="G403" s="357"/>
      <c r="H403" s="357"/>
      <c r="I403" s="357"/>
      <c r="J403" s="357"/>
      <c r="K403" s="357"/>
      <c r="L403" s="357"/>
      <c r="M403" s="380"/>
      <c r="N403" s="360" t="s">
        <v>66</v>
      </c>
      <c r="O403" s="361"/>
      <c r="P403" s="361"/>
      <c r="Q403" s="361"/>
      <c r="R403" s="361"/>
      <c r="S403" s="361"/>
      <c r="T403" s="362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9.5238095238095237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10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7.5300000000000006E-2</v>
      </c>
      <c r="Y403" s="355"/>
      <c r="Z403" s="355"/>
    </row>
    <row r="404" spans="1:53" x14ac:dyDescent="0.2">
      <c r="A404" s="357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80"/>
      <c r="N404" s="360" t="s">
        <v>66</v>
      </c>
      <c r="O404" s="361"/>
      <c r="P404" s="361"/>
      <c r="Q404" s="361"/>
      <c r="R404" s="361"/>
      <c r="S404" s="361"/>
      <c r="T404" s="362"/>
      <c r="U404" s="37" t="s">
        <v>65</v>
      </c>
      <c r="V404" s="354">
        <f>IFERROR(SUM(V390:V402),"0")</f>
        <v>40</v>
      </c>
      <c r="W404" s="354">
        <f>IFERROR(SUM(W390:W402),"0")</f>
        <v>42</v>
      </c>
      <c r="X404" s="37"/>
      <c r="Y404" s="355"/>
      <c r="Z404" s="355"/>
    </row>
    <row r="405" spans="1:53" ht="14.25" hidden="1" customHeight="1" x14ac:dyDescent="0.25">
      <c r="A405" s="356" t="s">
        <v>68</v>
      </c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57"/>
      <c r="N405" s="357"/>
      <c r="O405" s="357"/>
      <c r="P405" s="357"/>
      <c r="Q405" s="357"/>
      <c r="R405" s="357"/>
      <c r="S405" s="357"/>
      <c r="T405" s="357"/>
      <c r="U405" s="357"/>
      <c r="V405" s="357"/>
      <c r="W405" s="357"/>
      <c r="X405" s="357"/>
      <c r="Y405" s="348"/>
      <c r="Z405" s="348"/>
    </row>
    <row r="406" spans="1:53" ht="27" hidden="1" customHeight="1" x14ac:dyDescent="0.25">
      <c r="A406" s="54" t="s">
        <v>549</v>
      </c>
      <c r="B406" s="54" t="s">
        <v>550</v>
      </c>
      <c r="C406" s="31">
        <v>4301051258</v>
      </c>
      <c r="D406" s="358">
        <v>4607091389685</v>
      </c>
      <c r="E406" s="359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6"/>
      <c r="P406" s="366"/>
      <c r="Q406" s="366"/>
      <c r="R406" s="359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551</v>
      </c>
      <c r="B407" s="54" t="s">
        <v>552</v>
      </c>
      <c r="C407" s="31">
        <v>4301051431</v>
      </c>
      <c r="D407" s="358">
        <v>4607091389654</v>
      </c>
      <c r="E407" s="359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6"/>
      <c r="P407" s="366"/>
      <c r="Q407" s="366"/>
      <c r="R407" s="359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4301051284</v>
      </c>
      <c r="D408" s="358">
        <v>4607091384352</v>
      </c>
      <c r="E408" s="359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6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6"/>
      <c r="P408" s="366"/>
      <c r="Q408" s="366"/>
      <c r="R408" s="359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4301051257</v>
      </c>
      <c r="D409" s="358">
        <v>4607091389661</v>
      </c>
      <c r="E409" s="359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4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6"/>
      <c r="P409" s="366"/>
      <c r="Q409" s="366"/>
      <c r="R409" s="359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79"/>
      <c r="B410" s="357"/>
      <c r="C410" s="357"/>
      <c r="D410" s="357"/>
      <c r="E410" s="357"/>
      <c r="F410" s="357"/>
      <c r="G410" s="357"/>
      <c r="H410" s="357"/>
      <c r="I410" s="357"/>
      <c r="J410" s="357"/>
      <c r="K410" s="357"/>
      <c r="L410" s="357"/>
      <c r="M410" s="380"/>
      <c r="N410" s="360" t="s">
        <v>66</v>
      </c>
      <c r="O410" s="361"/>
      <c r="P410" s="361"/>
      <c r="Q410" s="361"/>
      <c r="R410" s="361"/>
      <c r="S410" s="361"/>
      <c r="T410" s="362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hidden="1" x14ac:dyDescent="0.2">
      <c r="A411" s="357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80"/>
      <c r="N411" s="360" t="s">
        <v>66</v>
      </c>
      <c r="O411" s="361"/>
      <c r="P411" s="361"/>
      <c r="Q411" s="361"/>
      <c r="R411" s="361"/>
      <c r="S411" s="361"/>
      <c r="T411" s="362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hidden="1" customHeight="1" x14ac:dyDescent="0.25">
      <c r="A412" s="356" t="s">
        <v>203</v>
      </c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57"/>
      <c r="N412" s="357"/>
      <c r="O412" s="357"/>
      <c r="P412" s="357"/>
      <c r="Q412" s="357"/>
      <c r="R412" s="357"/>
      <c r="S412" s="357"/>
      <c r="T412" s="357"/>
      <c r="U412" s="357"/>
      <c r="V412" s="357"/>
      <c r="W412" s="357"/>
      <c r="X412" s="357"/>
      <c r="Y412" s="348"/>
      <c r="Z412" s="348"/>
    </row>
    <row r="413" spans="1:53" ht="27" hidden="1" customHeight="1" x14ac:dyDescent="0.25">
      <c r="A413" s="54" t="s">
        <v>557</v>
      </c>
      <c r="B413" s="54" t="s">
        <v>558</v>
      </c>
      <c r="C413" s="31">
        <v>4301060352</v>
      </c>
      <c r="D413" s="358">
        <v>4680115881648</v>
      </c>
      <c r="E413" s="359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2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6"/>
      <c r="P413" s="366"/>
      <c r="Q413" s="366"/>
      <c r="R413" s="359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79"/>
      <c r="B414" s="357"/>
      <c r="C414" s="357"/>
      <c r="D414" s="357"/>
      <c r="E414" s="357"/>
      <c r="F414" s="357"/>
      <c r="G414" s="357"/>
      <c r="H414" s="357"/>
      <c r="I414" s="357"/>
      <c r="J414" s="357"/>
      <c r="K414" s="357"/>
      <c r="L414" s="357"/>
      <c r="M414" s="380"/>
      <c r="N414" s="360" t="s">
        <v>66</v>
      </c>
      <c r="O414" s="361"/>
      <c r="P414" s="361"/>
      <c r="Q414" s="361"/>
      <c r="R414" s="361"/>
      <c r="S414" s="361"/>
      <c r="T414" s="362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hidden="1" x14ac:dyDescent="0.2">
      <c r="A415" s="357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80"/>
      <c r="N415" s="360" t="s">
        <v>66</v>
      </c>
      <c r="O415" s="361"/>
      <c r="P415" s="361"/>
      <c r="Q415" s="361"/>
      <c r="R415" s="361"/>
      <c r="S415" s="361"/>
      <c r="T415" s="362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hidden="1" customHeight="1" x14ac:dyDescent="0.25">
      <c r="A416" s="356" t="s">
        <v>83</v>
      </c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57"/>
      <c r="N416" s="357"/>
      <c r="O416" s="357"/>
      <c r="P416" s="357"/>
      <c r="Q416" s="357"/>
      <c r="R416" s="357"/>
      <c r="S416" s="357"/>
      <c r="T416" s="357"/>
      <c r="U416" s="357"/>
      <c r="V416" s="357"/>
      <c r="W416" s="357"/>
      <c r="X416" s="357"/>
      <c r="Y416" s="348"/>
      <c r="Z416" s="348"/>
    </row>
    <row r="417" spans="1:53" ht="27" hidden="1" customHeight="1" x14ac:dyDescent="0.25">
      <c r="A417" s="54" t="s">
        <v>559</v>
      </c>
      <c r="B417" s="54" t="s">
        <v>560</v>
      </c>
      <c r="C417" s="31">
        <v>4301032045</v>
      </c>
      <c r="D417" s="358">
        <v>4680115884335</v>
      </c>
      <c r="E417" s="359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59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66"/>
      <c r="P417" s="366"/>
      <c r="Q417" s="366"/>
      <c r="R417" s="359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563</v>
      </c>
      <c r="B418" s="54" t="s">
        <v>564</v>
      </c>
      <c r="C418" s="31">
        <v>4301032047</v>
      </c>
      <c r="D418" s="358">
        <v>4680115884342</v>
      </c>
      <c r="E418" s="359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66"/>
      <c r="P418" s="366"/>
      <c r="Q418" s="366"/>
      <c r="R418" s="359"/>
      <c r="S418" s="34"/>
      <c r="T418" s="34"/>
      <c r="U418" s="35" t="s">
        <v>65</v>
      </c>
      <c r="V418" s="352">
        <v>0</v>
      </c>
      <c r="W418" s="353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4301170011</v>
      </c>
      <c r="D419" s="358">
        <v>4680115884113</v>
      </c>
      <c r="E419" s="359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6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66"/>
      <c r="P419" s="366"/>
      <c r="Q419" s="366"/>
      <c r="R419" s="359"/>
      <c r="S419" s="34"/>
      <c r="T419" s="34"/>
      <c r="U419" s="35" t="s">
        <v>65</v>
      </c>
      <c r="V419" s="352">
        <v>0</v>
      </c>
      <c r="W419" s="353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idden="1" x14ac:dyDescent="0.2">
      <c r="A420" s="379"/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380"/>
      <c r="N420" s="360" t="s">
        <v>66</v>
      </c>
      <c r="O420" s="361"/>
      <c r="P420" s="361"/>
      <c r="Q420" s="361"/>
      <c r="R420" s="361"/>
      <c r="S420" s="361"/>
      <c r="T420" s="362"/>
      <c r="U420" s="37" t="s">
        <v>67</v>
      </c>
      <c r="V420" s="354">
        <f>IFERROR(V417/H417,"0")+IFERROR(V418/H418,"0")+IFERROR(V419/H419,"0")</f>
        <v>0</v>
      </c>
      <c r="W420" s="354">
        <f>IFERROR(W417/H417,"0")+IFERROR(W418/H418,"0")+IFERROR(W419/H419,"0")</f>
        <v>0</v>
      </c>
      <c r="X420" s="354">
        <f>IFERROR(IF(X417="",0,X417),"0")+IFERROR(IF(X418="",0,X418),"0")+IFERROR(IF(X419="",0,X419),"0")</f>
        <v>0</v>
      </c>
      <c r="Y420" s="355"/>
      <c r="Z420" s="355"/>
    </row>
    <row r="421" spans="1:53" hidden="1" x14ac:dyDescent="0.2">
      <c r="A421" s="357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80"/>
      <c r="N421" s="360" t="s">
        <v>66</v>
      </c>
      <c r="O421" s="361"/>
      <c r="P421" s="361"/>
      <c r="Q421" s="361"/>
      <c r="R421" s="361"/>
      <c r="S421" s="361"/>
      <c r="T421" s="362"/>
      <c r="U421" s="37" t="s">
        <v>65</v>
      </c>
      <c r="V421" s="354">
        <f>IFERROR(SUM(V417:V419),"0")</f>
        <v>0</v>
      </c>
      <c r="W421" s="354">
        <f>IFERROR(SUM(W417:W419),"0")</f>
        <v>0</v>
      </c>
      <c r="X421" s="37"/>
      <c r="Y421" s="355"/>
      <c r="Z421" s="355"/>
    </row>
    <row r="422" spans="1:53" ht="16.5" hidden="1" customHeight="1" x14ac:dyDescent="0.25">
      <c r="A422" s="402" t="s">
        <v>567</v>
      </c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57"/>
      <c r="N422" s="357"/>
      <c r="O422" s="357"/>
      <c r="P422" s="357"/>
      <c r="Q422" s="357"/>
      <c r="R422" s="357"/>
      <c r="S422" s="357"/>
      <c r="T422" s="357"/>
      <c r="U422" s="357"/>
      <c r="V422" s="357"/>
      <c r="W422" s="357"/>
      <c r="X422" s="357"/>
      <c r="Y422" s="347"/>
      <c r="Z422" s="347"/>
    </row>
    <row r="423" spans="1:53" ht="14.25" hidden="1" customHeight="1" x14ac:dyDescent="0.25">
      <c r="A423" s="356" t="s">
        <v>97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8"/>
      <c r="Z423" s="348"/>
    </row>
    <row r="424" spans="1:53" ht="27" hidden="1" customHeight="1" x14ac:dyDescent="0.25">
      <c r="A424" s="54" t="s">
        <v>568</v>
      </c>
      <c r="B424" s="54" t="s">
        <v>569</v>
      </c>
      <c r="C424" s="31">
        <v>4301020214</v>
      </c>
      <c r="D424" s="358">
        <v>4607091389388</v>
      </c>
      <c r="E424" s="359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51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66"/>
      <c r="P424" s="366"/>
      <c r="Q424" s="366"/>
      <c r="R424" s="359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570</v>
      </c>
      <c r="B425" s="54" t="s">
        <v>571</v>
      </c>
      <c r="C425" s="31">
        <v>4301020185</v>
      </c>
      <c r="D425" s="358">
        <v>4607091389364</v>
      </c>
      <c r="E425" s="359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9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66"/>
      <c r="P425" s="366"/>
      <c r="Q425" s="366"/>
      <c r="R425" s="359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79"/>
      <c r="B426" s="357"/>
      <c r="C426" s="357"/>
      <c r="D426" s="357"/>
      <c r="E426" s="357"/>
      <c r="F426" s="357"/>
      <c r="G426" s="357"/>
      <c r="H426" s="357"/>
      <c r="I426" s="357"/>
      <c r="J426" s="357"/>
      <c r="K426" s="357"/>
      <c r="L426" s="357"/>
      <c r="M426" s="380"/>
      <c r="N426" s="360" t="s">
        <v>66</v>
      </c>
      <c r="O426" s="361"/>
      <c r="P426" s="361"/>
      <c r="Q426" s="361"/>
      <c r="R426" s="361"/>
      <c r="S426" s="361"/>
      <c r="T426" s="362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hidden="1" x14ac:dyDescent="0.2">
      <c r="A427" s="357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80"/>
      <c r="N427" s="360" t="s">
        <v>66</v>
      </c>
      <c r="O427" s="361"/>
      <c r="P427" s="361"/>
      <c r="Q427" s="361"/>
      <c r="R427" s="361"/>
      <c r="S427" s="361"/>
      <c r="T427" s="362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hidden="1" customHeight="1" x14ac:dyDescent="0.25">
      <c r="A428" s="356" t="s">
        <v>60</v>
      </c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57"/>
      <c r="N428" s="357"/>
      <c r="O428" s="357"/>
      <c r="P428" s="357"/>
      <c r="Q428" s="357"/>
      <c r="R428" s="357"/>
      <c r="S428" s="357"/>
      <c r="T428" s="357"/>
      <c r="U428" s="357"/>
      <c r="V428" s="357"/>
      <c r="W428" s="357"/>
      <c r="X428" s="357"/>
      <c r="Y428" s="348"/>
      <c r="Z428" s="348"/>
    </row>
    <row r="429" spans="1:53" ht="27" customHeight="1" x14ac:dyDescent="0.25">
      <c r="A429" s="54" t="s">
        <v>572</v>
      </c>
      <c r="B429" s="54" t="s">
        <v>573</v>
      </c>
      <c r="C429" s="31">
        <v>4301031212</v>
      </c>
      <c r="D429" s="358">
        <v>4607091389739</v>
      </c>
      <c r="E429" s="359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66"/>
      <c r="P429" s="366"/>
      <c r="Q429" s="366"/>
      <c r="R429" s="359"/>
      <c r="S429" s="34"/>
      <c r="T429" s="34"/>
      <c r="U429" s="35" t="s">
        <v>65</v>
      </c>
      <c r="V429" s="352">
        <v>10</v>
      </c>
      <c r="W429" s="353">
        <f t="shared" ref="W429:W435" si="20">IFERROR(IF(V429="",0,CEILING((V429/$H429),1)*$H429),"")</f>
        <v>12.600000000000001</v>
      </c>
      <c r="X429" s="36">
        <f>IFERROR(IF(W429=0,"",ROUNDUP(W429/H429,0)*0.00753),"")</f>
        <v>2.2589999999999999E-2</v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574</v>
      </c>
      <c r="B430" s="54" t="s">
        <v>575</v>
      </c>
      <c r="C430" s="31">
        <v>4301031247</v>
      </c>
      <c r="D430" s="358">
        <v>4680115883048</v>
      </c>
      <c r="E430" s="359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66"/>
      <c r="P430" s="366"/>
      <c r="Q430" s="366"/>
      <c r="R430" s="359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4301031176</v>
      </c>
      <c r="D431" s="358">
        <v>4607091389425</v>
      </c>
      <c r="E431" s="359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66"/>
      <c r="P431" s="366"/>
      <c r="Q431" s="366"/>
      <c r="R431" s="359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4301031215</v>
      </c>
      <c r="D432" s="358">
        <v>4680115882911</v>
      </c>
      <c r="E432" s="359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66"/>
      <c r="P432" s="366"/>
      <c r="Q432" s="366"/>
      <c r="R432" s="359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4301031167</v>
      </c>
      <c r="D433" s="358">
        <v>4680115880771</v>
      </c>
      <c r="E433" s="359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66"/>
      <c r="P433" s="366"/>
      <c r="Q433" s="366"/>
      <c r="R433" s="359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4301031173</v>
      </c>
      <c r="D434" s="358">
        <v>4607091389500</v>
      </c>
      <c r="E434" s="359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8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66"/>
      <c r="P434" s="366"/>
      <c r="Q434" s="366"/>
      <c r="R434" s="359"/>
      <c r="S434" s="34"/>
      <c r="T434" s="34"/>
      <c r="U434" s="35" t="s">
        <v>65</v>
      </c>
      <c r="V434" s="352">
        <v>0</v>
      </c>
      <c r="W434" s="353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4301031103</v>
      </c>
      <c r="D435" s="358">
        <v>4680115881983</v>
      </c>
      <c r="E435" s="359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9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66"/>
      <c r="P435" s="366"/>
      <c r="Q435" s="366"/>
      <c r="R435" s="359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79"/>
      <c r="B436" s="357"/>
      <c r="C436" s="357"/>
      <c r="D436" s="357"/>
      <c r="E436" s="357"/>
      <c r="F436" s="357"/>
      <c r="G436" s="357"/>
      <c r="H436" s="357"/>
      <c r="I436" s="357"/>
      <c r="J436" s="357"/>
      <c r="K436" s="357"/>
      <c r="L436" s="357"/>
      <c r="M436" s="380"/>
      <c r="N436" s="360" t="s">
        <v>66</v>
      </c>
      <c r="O436" s="361"/>
      <c r="P436" s="361"/>
      <c r="Q436" s="361"/>
      <c r="R436" s="361"/>
      <c r="S436" s="361"/>
      <c r="T436" s="362"/>
      <c r="U436" s="37" t="s">
        <v>67</v>
      </c>
      <c r="V436" s="354">
        <f>IFERROR(V429/H429,"0")+IFERROR(V430/H430,"0")+IFERROR(V431/H431,"0")+IFERROR(V432/H432,"0")+IFERROR(V433/H433,"0")+IFERROR(V434/H434,"0")+IFERROR(V435/H435,"0")</f>
        <v>2.3809523809523809</v>
      </c>
      <c r="W436" s="354">
        <f>IFERROR(W429/H429,"0")+IFERROR(W430/H430,"0")+IFERROR(W431/H431,"0")+IFERROR(W432/H432,"0")+IFERROR(W433/H433,"0")+IFERROR(W434/H434,"0")+IFERROR(W435/H435,"0")</f>
        <v>3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2.2589999999999999E-2</v>
      </c>
      <c r="Y436" s="355"/>
      <c r="Z436" s="355"/>
    </row>
    <row r="437" spans="1:53" x14ac:dyDescent="0.2">
      <c r="A437" s="357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80"/>
      <c r="N437" s="360" t="s">
        <v>66</v>
      </c>
      <c r="O437" s="361"/>
      <c r="P437" s="361"/>
      <c r="Q437" s="361"/>
      <c r="R437" s="361"/>
      <c r="S437" s="361"/>
      <c r="T437" s="362"/>
      <c r="U437" s="37" t="s">
        <v>65</v>
      </c>
      <c r="V437" s="354">
        <f>IFERROR(SUM(V429:V435),"0")</f>
        <v>10</v>
      </c>
      <c r="W437" s="354">
        <f>IFERROR(SUM(W429:W435),"0")</f>
        <v>12.600000000000001</v>
      </c>
      <c r="X437" s="37"/>
      <c r="Y437" s="355"/>
      <c r="Z437" s="355"/>
    </row>
    <row r="438" spans="1:53" ht="14.25" hidden="1" customHeight="1" x14ac:dyDescent="0.25">
      <c r="A438" s="356" t="s">
        <v>92</v>
      </c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57"/>
      <c r="N438" s="357"/>
      <c r="O438" s="357"/>
      <c r="P438" s="357"/>
      <c r="Q438" s="357"/>
      <c r="R438" s="357"/>
      <c r="S438" s="357"/>
      <c r="T438" s="357"/>
      <c r="U438" s="357"/>
      <c r="V438" s="357"/>
      <c r="W438" s="357"/>
      <c r="X438" s="357"/>
      <c r="Y438" s="348"/>
      <c r="Z438" s="348"/>
    </row>
    <row r="439" spans="1:53" ht="27" hidden="1" customHeight="1" x14ac:dyDescent="0.25">
      <c r="A439" s="54" t="s">
        <v>586</v>
      </c>
      <c r="B439" s="54" t="s">
        <v>587</v>
      </c>
      <c r="C439" s="31">
        <v>4301170010</v>
      </c>
      <c r="D439" s="358">
        <v>4680115884090</v>
      </c>
      <c r="E439" s="359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68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66"/>
      <c r="P439" s="366"/>
      <c r="Q439" s="366"/>
      <c r="R439" s="359"/>
      <c r="S439" s="34"/>
      <c r="T439" s="34"/>
      <c r="U439" s="35" t="s">
        <v>65</v>
      </c>
      <c r="V439" s="352">
        <v>0</v>
      </c>
      <c r="W439" s="353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hidden="1" x14ac:dyDescent="0.2">
      <c r="A440" s="379"/>
      <c r="B440" s="357"/>
      <c r="C440" s="357"/>
      <c r="D440" s="357"/>
      <c r="E440" s="357"/>
      <c r="F440" s="357"/>
      <c r="G440" s="357"/>
      <c r="H440" s="357"/>
      <c r="I440" s="357"/>
      <c r="J440" s="357"/>
      <c r="K440" s="357"/>
      <c r="L440" s="357"/>
      <c r="M440" s="380"/>
      <c r="N440" s="360" t="s">
        <v>66</v>
      </c>
      <c r="O440" s="361"/>
      <c r="P440" s="361"/>
      <c r="Q440" s="361"/>
      <c r="R440" s="361"/>
      <c r="S440" s="361"/>
      <c r="T440" s="362"/>
      <c r="U440" s="37" t="s">
        <v>67</v>
      </c>
      <c r="V440" s="354">
        <f>IFERROR(V439/H439,"0")</f>
        <v>0</v>
      </c>
      <c r="W440" s="354">
        <f>IFERROR(W439/H439,"0")</f>
        <v>0</v>
      </c>
      <c r="X440" s="354">
        <f>IFERROR(IF(X439="",0,X439),"0")</f>
        <v>0</v>
      </c>
      <c r="Y440" s="355"/>
      <c r="Z440" s="355"/>
    </row>
    <row r="441" spans="1:53" hidden="1" x14ac:dyDescent="0.2">
      <c r="A441" s="357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80"/>
      <c r="N441" s="360" t="s">
        <v>66</v>
      </c>
      <c r="O441" s="361"/>
      <c r="P441" s="361"/>
      <c r="Q441" s="361"/>
      <c r="R441" s="361"/>
      <c r="S441" s="361"/>
      <c r="T441" s="362"/>
      <c r="U441" s="37" t="s">
        <v>65</v>
      </c>
      <c r="V441" s="354">
        <f>IFERROR(SUM(V439:V439),"0")</f>
        <v>0</v>
      </c>
      <c r="W441" s="354">
        <f>IFERROR(SUM(W439:W439),"0")</f>
        <v>0</v>
      </c>
      <c r="X441" s="37"/>
      <c r="Y441" s="355"/>
      <c r="Z441" s="355"/>
    </row>
    <row r="442" spans="1:53" ht="14.25" hidden="1" customHeight="1" x14ac:dyDescent="0.25">
      <c r="A442" s="356" t="s">
        <v>588</v>
      </c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57"/>
      <c r="N442" s="357"/>
      <c r="O442" s="357"/>
      <c r="P442" s="357"/>
      <c r="Q442" s="357"/>
      <c r="R442" s="357"/>
      <c r="S442" s="357"/>
      <c r="T442" s="357"/>
      <c r="U442" s="357"/>
      <c r="V442" s="357"/>
      <c r="W442" s="357"/>
      <c r="X442" s="357"/>
      <c r="Y442" s="348"/>
      <c r="Z442" s="348"/>
    </row>
    <row r="443" spans="1:53" ht="27" hidden="1" customHeight="1" x14ac:dyDescent="0.25">
      <c r="A443" s="54" t="s">
        <v>589</v>
      </c>
      <c r="B443" s="54" t="s">
        <v>590</v>
      </c>
      <c r="C443" s="31">
        <v>4301040357</v>
      </c>
      <c r="D443" s="358">
        <v>4680115884564</v>
      </c>
      <c r="E443" s="359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60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66"/>
      <c r="P443" s="366"/>
      <c r="Q443" s="366"/>
      <c r="R443" s="359"/>
      <c r="S443" s="34"/>
      <c r="T443" s="34"/>
      <c r="U443" s="35" t="s">
        <v>65</v>
      </c>
      <c r="V443" s="352">
        <v>0</v>
      </c>
      <c r="W443" s="353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hidden="1" x14ac:dyDescent="0.2">
      <c r="A444" s="379"/>
      <c r="B444" s="357"/>
      <c r="C444" s="357"/>
      <c r="D444" s="357"/>
      <c r="E444" s="357"/>
      <c r="F444" s="357"/>
      <c r="G444" s="357"/>
      <c r="H444" s="357"/>
      <c r="I444" s="357"/>
      <c r="J444" s="357"/>
      <c r="K444" s="357"/>
      <c r="L444" s="357"/>
      <c r="M444" s="380"/>
      <c r="N444" s="360" t="s">
        <v>66</v>
      </c>
      <c r="O444" s="361"/>
      <c r="P444" s="361"/>
      <c r="Q444" s="361"/>
      <c r="R444" s="361"/>
      <c r="S444" s="361"/>
      <c r="T444" s="362"/>
      <c r="U444" s="37" t="s">
        <v>67</v>
      </c>
      <c r="V444" s="354">
        <f>IFERROR(V443/H443,"0")</f>
        <v>0</v>
      </c>
      <c r="W444" s="354">
        <f>IFERROR(W443/H443,"0")</f>
        <v>0</v>
      </c>
      <c r="X444" s="354">
        <f>IFERROR(IF(X443="",0,X443),"0")</f>
        <v>0</v>
      </c>
      <c r="Y444" s="355"/>
      <c r="Z444" s="355"/>
    </row>
    <row r="445" spans="1:53" hidden="1" x14ac:dyDescent="0.2">
      <c r="A445" s="357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80"/>
      <c r="N445" s="360" t="s">
        <v>66</v>
      </c>
      <c r="O445" s="361"/>
      <c r="P445" s="361"/>
      <c r="Q445" s="361"/>
      <c r="R445" s="361"/>
      <c r="S445" s="361"/>
      <c r="T445" s="362"/>
      <c r="U445" s="37" t="s">
        <v>65</v>
      </c>
      <c r="V445" s="354">
        <f>IFERROR(SUM(V443:V443),"0")</f>
        <v>0</v>
      </c>
      <c r="W445" s="354">
        <f>IFERROR(SUM(W443:W443),"0")</f>
        <v>0</v>
      </c>
      <c r="X445" s="37"/>
      <c r="Y445" s="355"/>
      <c r="Z445" s="355"/>
    </row>
    <row r="446" spans="1:53" ht="27.75" hidden="1" customHeight="1" x14ac:dyDescent="0.2">
      <c r="A446" s="388" t="s">
        <v>591</v>
      </c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89"/>
      <c r="O446" s="389"/>
      <c r="P446" s="389"/>
      <c r="Q446" s="389"/>
      <c r="R446" s="389"/>
      <c r="S446" s="389"/>
      <c r="T446" s="389"/>
      <c r="U446" s="389"/>
      <c r="V446" s="389"/>
      <c r="W446" s="389"/>
      <c r="X446" s="389"/>
      <c r="Y446" s="48"/>
      <c r="Z446" s="48"/>
    </row>
    <row r="447" spans="1:53" ht="16.5" hidden="1" customHeight="1" x14ac:dyDescent="0.25">
      <c r="A447" s="402" t="s">
        <v>591</v>
      </c>
      <c r="B447" s="357"/>
      <c r="C447" s="357"/>
      <c r="D447" s="357"/>
      <c r="E447" s="357"/>
      <c r="F447" s="357"/>
      <c r="G447" s="357"/>
      <c r="H447" s="357"/>
      <c r="I447" s="357"/>
      <c r="J447" s="357"/>
      <c r="K447" s="357"/>
      <c r="L447" s="357"/>
      <c r="M447" s="357"/>
      <c r="N447" s="357"/>
      <c r="O447" s="357"/>
      <c r="P447" s="357"/>
      <c r="Q447" s="357"/>
      <c r="R447" s="357"/>
      <c r="S447" s="357"/>
      <c r="T447" s="357"/>
      <c r="U447" s="357"/>
      <c r="V447" s="357"/>
      <c r="W447" s="357"/>
      <c r="X447" s="357"/>
      <c r="Y447" s="347"/>
      <c r="Z447" s="347"/>
    </row>
    <row r="448" spans="1:53" ht="14.25" hidden="1" customHeight="1" x14ac:dyDescent="0.25">
      <c r="A448" s="356" t="s">
        <v>105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8"/>
      <c r="Z448" s="348"/>
    </row>
    <row r="449" spans="1:53" ht="27" hidden="1" customHeight="1" x14ac:dyDescent="0.25">
      <c r="A449" s="54" t="s">
        <v>592</v>
      </c>
      <c r="B449" s="54" t="s">
        <v>593</v>
      </c>
      <c r="C449" s="31">
        <v>4301011795</v>
      </c>
      <c r="D449" s="358">
        <v>4607091389067</v>
      </c>
      <c r="E449" s="359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27" t="s">
        <v>594</v>
      </c>
      <c r="O449" s="366"/>
      <c r="P449" s="366"/>
      <c r="Q449" s="366"/>
      <c r="R449" s="359"/>
      <c r="S449" s="34"/>
      <c r="T449" s="34"/>
      <c r="U449" s="35" t="s">
        <v>65</v>
      </c>
      <c r="V449" s="352">
        <v>0</v>
      </c>
      <c r="W449" s="353">
        <f t="shared" ref="W449:W466" si="21">IFERROR(IF(V449="",0,CEILING((V449/$H449),1)*$H449),"")</f>
        <v>0</v>
      </c>
      <c r="X449" s="36" t="str">
        <f t="shared" ref="X449:X457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592</v>
      </c>
      <c r="B450" s="54" t="s">
        <v>595</v>
      </c>
      <c r="C450" s="31">
        <v>4301011371</v>
      </c>
      <c r="D450" s="358">
        <v>4607091389067</v>
      </c>
      <c r="E450" s="359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119</v>
      </c>
      <c r="M450" s="32">
        <v>55</v>
      </c>
      <c r="N450" s="4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6"/>
      <c r="P450" s="366"/>
      <c r="Q450" s="366"/>
      <c r="R450" s="359"/>
      <c r="S450" s="34"/>
      <c r="T450" s="34"/>
      <c r="U450" s="35" t="s">
        <v>65</v>
      </c>
      <c r="V450" s="352">
        <v>0</v>
      </c>
      <c r="W450" s="353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596</v>
      </c>
      <c r="B451" s="54" t="s">
        <v>597</v>
      </c>
      <c r="C451" s="31">
        <v>4301011779</v>
      </c>
      <c r="D451" s="358">
        <v>4607091383522</v>
      </c>
      <c r="E451" s="359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2" t="s">
        <v>598</v>
      </c>
      <c r="O451" s="366"/>
      <c r="P451" s="366"/>
      <c r="Q451" s="366"/>
      <c r="R451" s="359"/>
      <c r="S451" s="34"/>
      <c r="T451" s="34"/>
      <c r="U451" s="35" t="s">
        <v>65</v>
      </c>
      <c r="V451" s="352">
        <v>0</v>
      </c>
      <c r="W451" s="353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596</v>
      </c>
      <c r="B452" s="54" t="s">
        <v>599</v>
      </c>
      <c r="C452" s="31">
        <v>4301011363</v>
      </c>
      <c r="D452" s="358">
        <v>4607091383522</v>
      </c>
      <c r="E452" s="359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6"/>
      <c r="P452" s="366"/>
      <c r="Q452" s="366"/>
      <c r="R452" s="359"/>
      <c r="S452" s="34"/>
      <c r="T452" s="34"/>
      <c r="U452" s="35" t="s">
        <v>65</v>
      </c>
      <c r="V452" s="352">
        <v>100</v>
      </c>
      <c r="W452" s="353">
        <f t="shared" si="21"/>
        <v>100.32000000000001</v>
      </c>
      <c r="X452" s="36">
        <f t="shared" si="22"/>
        <v>0.22724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600</v>
      </c>
      <c r="B453" s="54" t="s">
        <v>601</v>
      </c>
      <c r="C453" s="31">
        <v>4301011785</v>
      </c>
      <c r="D453" s="358">
        <v>4607091384437</v>
      </c>
      <c r="E453" s="359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">
        <v>602</v>
      </c>
      <c r="O453" s="366"/>
      <c r="P453" s="366"/>
      <c r="Q453" s="366"/>
      <c r="R453" s="359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603</v>
      </c>
      <c r="B454" s="54" t="s">
        <v>604</v>
      </c>
      <c r="C454" s="31">
        <v>4301011774</v>
      </c>
      <c r="D454" s="358">
        <v>4680115884502</v>
      </c>
      <c r="E454" s="359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3" t="s">
        <v>605</v>
      </c>
      <c r="O454" s="366"/>
      <c r="P454" s="366"/>
      <c r="Q454" s="366"/>
      <c r="R454" s="359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606</v>
      </c>
      <c r="B455" s="54" t="s">
        <v>607</v>
      </c>
      <c r="C455" s="31">
        <v>4301011771</v>
      </c>
      <c r="D455" s="358">
        <v>4607091389104</v>
      </c>
      <c r="E455" s="359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6" t="s">
        <v>608</v>
      </c>
      <c r="O455" s="366"/>
      <c r="P455" s="366"/>
      <c r="Q455" s="366"/>
      <c r="R455" s="359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606</v>
      </c>
      <c r="B456" s="54" t="s">
        <v>609</v>
      </c>
      <c r="C456" s="31">
        <v>4301011365</v>
      </c>
      <c r="D456" s="358">
        <v>4607091389104</v>
      </c>
      <c r="E456" s="359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6"/>
      <c r="P456" s="366"/>
      <c r="Q456" s="366"/>
      <c r="R456" s="359"/>
      <c r="S456" s="34"/>
      <c r="T456" s="34"/>
      <c r="U456" s="35" t="s">
        <v>65</v>
      </c>
      <c r="V456" s="352">
        <v>80</v>
      </c>
      <c r="W456" s="353">
        <f t="shared" si="21"/>
        <v>84.48</v>
      </c>
      <c r="X456" s="36">
        <f t="shared" si="22"/>
        <v>0.19136</v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610</v>
      </c>
      <c r="B457" s="54" t="s">
        <v>611</v>
      </c>
      <c r="C457" s="31">
        <v>4301011799</v>
      </c>
      <c r="D457" s="358">
        <v>4680115884519</v>
      </c>
      <c r="E457" s="359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93" t="s">
        <v>612</v>
      </c>
      <c r="O457" s="366"/>
      <c r="P457" s="366"/>
      <c r="Q457" s="366"/>
      <c r="R457" s="359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613</v>
      </c>
      <c r="B458" s="54" t="s">
        <v>614</v>
      </c>
      <c r="C458" s="31">
        <v>4301011778</v>
      </c>
      <c r="D458" s="358">
        <v>4680115880603</v>
      </c>
      <c r="E458" s="359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99" t="s">
        <v>615</v>
      </c>
      <c r="O458" s="366"/>
      <c r="P458" s="366"/>
      <c r="Q458" s="366"/>
      <c r="R458" s="359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 t="shared" ref="X458:X463" si="23"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613</v>
      </c>
      <c r="B459" s="54" t="s">
        <v>616</v>
      </c>
      <c r="C459" s="31">
        <v>4301011367</v>
      </c>
      <c r="D459" s="358">
        <v>4680115880603</v>
      </c>
      <c r="E459" s="359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6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6"/>
      <c r="P459" s="366"/>
      <c r="Q459" s="366"/>
      <c r="R459" s="359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617</v>
      </c>
      <c r="B460" s="54" t="s">
        <v>618</v>
      </c>
      <c r="C460" s="31">
        <v>4301011775</v>
      </c>
      <c r="D460" s="358">
        <v>4607091389999</v>
      </c>
      <c r="E460" s="359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8" t="s">
        <v>619</v>
      </c>
      <c r="O460" s="366"/>
      <c r="P460" s="366"/>
      <c r="Q460" s="366"/>
      <c r="R460" s="359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617</v>
      </c>
      <c r="B461" s="54" t="s">
        <v>620</v>
      </c>
      <c r="C461" s="31">
        <v>4301011168</v>
      </c>
      <c r="D461" s="358">
        <v>4607091389999</v>
      </c>
      <c r="E461" s="359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5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6"/>
      <c r="P461" s="366"/>
      <c r="Q461" s="366"/>
      <c r="R461" s="359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621</v>
      </c>
      <c r="B462" s="54" t="s">
        <v>622</v>
      </c>
      <c r="C462" s="31">
        <v>4301011770</v>
      </c>
      <c r="D462" s="358">
        <v>4680115882782</v>
      </c>
      <c r="E462" s="359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84" t="s">
        <v>623</v>
      </c>
      <c r="O462" s="366"/>
      <c r="P462" s="366"/>
      <c r="Q462" s="366"/>
      <c r="R462" s="359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621</v>
      </c>
      <c r="B463" s="54" t="s">
        <v>624</v>
      </c>
      <c r="C463" s="31">
        <v>4301011372</v>
      </c>
      <c r="D463" s="358">
        <v>4680115882782</v>
      </c>
      <c r="E463" s="359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4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6"/>
      <c r="P463" s="366"/>
      <c r="Q463" s="366"/>
      <c r="R463" s="359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625</v>
      </c>
      <c r="B464" s="54" t="s">
        <v>626</v>
      </c>
      <c r="C464" s="31">
        <v>4301011190</v>
      </c>
      <c r="D464" s="358">
        <v>4607091389098</v>
      </c>
      <c r="E464" s="359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119</v>
      </c>
      <c r="M464" s="32">
        <v>50</v>
      </c>
      <c r="N464" s="70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66"/>
      <c r="P464" s="366"/>
      <c r="Q464" s="366"/>
      <c r="R464" s="359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627</v>
      </c>
      <c r="B465" s="54" t="s">
        <v>628</v>
      </c>
      <c r="C465" s="31">
        <v>4301011784</v>
      </c>
      <c r="D465" s="358">
        <v>4607091389982</v>
      </c>
      <c r="E465" s="359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60</v>
      </c>
      <c r="N465" s="517" t="s">
        <v>629</v>
      </c>
      <c r="O465" s="366"/>
      <c r="P465" s="366"/>
      <c r="Q465" s="366"/>
      <c r="R465" s="359"/>
      <c r="S465" s="34"/>
      <c r="T465" s="34"/>
      <c r="U465" s="35" t="s">
        <v>65</v>
      </c>
      <c r="V465" s="352">
        <v>0</v>
      </c>
      <c r="W465" s="353">
        <f t="shared" si="21"/>
        <v>0</v>
      </c>
      <c r="X465" s="36" t="str">
        <f>IFERROR(IF(W465=0,"",ROUNDUP(W465/H465,0)*0.00937),"")</f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627</v>
      </c>
      <c r="B466" s="54" t="s">
        <v>630</v>
      </c>
      <c r="C466" s="31">
        <v>4301011366</v>
      </c>
      <c r="D466" s="358">
        <v>4607091389982</v>
      </c>
      <c r="E466" s="359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6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6"/>
      <c r="P466" s="366"/>
      <c r="Q466" s="366"/>
      <c r="R466" s="359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79"/>
      <c r="B467" s="357"/>
      <c r="C467" s="357"/>
      <c r="D467" s="357"/>
      <c r="E467" s="357"/>
      <c r="F467" s="357"/>
      <c r="G467" s="357"/>
      <c r="H467" s="357"/>
      <c r="I467" s="357"/>
      <c r="J467" s="357"/>
      <c r="K467" s="357"/>
      <c r="L467" s="357"/>
      <c r="M467" s="380"/>
      <c r="N467" s="360" t="s">
        <v>66</v>
      </c>
      <c r="O467" s="361"/>
      <c r="P467" s="361"/>
      <c r="Q467" s="361"/>
      <c r="R467" s="361"/>
      <c r="S467" s="361"/>
      <c r="T467" s="362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34.090909090909086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35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0.41859999999999997</v>
      </c>
      <c r="Y467" s="355"/>
      <c r="Z467" s="355"/>
    </row>
    <row r="468" spans="1:53" x14ac:dyDescent="0.2">
      <c r="A468" s="357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80"/>
      <c r="N468" s="360" t="s">
        <v>66</v>
      </c>
      <c r="O468" s="361"/>
      <c r="P468" s="361"/>
      <c r="Q468" s="361"/>
      <c r="R468" s="361"/>
      <c r="S468" s="361"/>
      <c r="T468" s="362"/>
      <c r="U468" s="37" t="s">
        <v>65</v>
      </c>
      <c r="V468" s="354">
        <f>IFERROR(SUM(V449:V466),"0")</f>
        <v>180</v>
      </c>
      <c r="W468" s="354">
        <f>IFERROR(SUM(W449:W466),"0")</f>
        <v>184.8</v>
      </c>
      <c r="X468" s="37"/>
      <c r="Y468" s="355"/>
      <c r="Z468" s="355"/>
    </row>
    <row r="469" spans="1:53" ht="14.25" hidden="1" customHeight="1" x14ac:dyDescent="0.25">
      <c r="A469" s="356" t="s">
        <v>97</v>
      </c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57"/>
      <c r="N469" s="357"/>
      <c r="O469" s="357"/>
      <c r="P469" s="357"/>
      <c r="Q469" s="357"/>
      <c r="R469" s="357"/>
      <c r="S469" s="357"/>
      <c r="T469" s="357"/>
      <c r="U469" s="357"/>
      <c r="V469" s="357"/>
      <c r="W469" s="357"/>
      <c r="X469" s="357"/>
      <c r="Y469" s="348"/>
      <c r="Z469" s="348"/>
    </row>
    <row r="470" spans="1:53" ht="16.5" customHeight="1" x14ac:dyDescent="0.25">
      <c r="A470" s="54" t="s">
        <v>631</v>
      </c>
      <c r="B470" s="54" t="s">
        <v>632</v>
      </c>
      <c r="C470" s="31">
        <v>4301020222</v>
      </c>
      <c r="D470" s="358">
        <v>4607091388930</v>
      </c>
      <c r="E470" s="359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7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66"/>
      <c r="P470" s="366"/>
      <c r="Q470" s="366"/>
      <c r="R470" s="359"/>
      <c r="S470" s="34"/>
      <c r="T470" s="34"/>
      <c r="U470" s="35" t="s">
        <v>65</v>
      </c>
      <c r="V470" s="352">
        <v>200</v>
      </c>
      <c r="W470" s="353">
        <f>IFERROR(IF(V470="",0,CEILING((V470/$H470),1)*$H470),"")</f>
        <v>200.64000000000001</v>
      </c>
      <c r="X470" s="36">
        <f>IFERROR(IF(W470=0,"",ROUNDUP(W470/H470,0)*0.01196),"")</f>
        <v>0.45448</v>
      </c>
      <c r="Y470" s="56"/>
      <c r="Z470" s="57"/>
      <c r="AD470" s="58"/>
      <c r="BA470" s="318" t="s">
        <v>1</v>
      </c>
    </row>
    <row r="471" spans="1:53" ht="16.5" hidden="1" customHeight="1" x14ac:dyDescent="0.25">
      <c r="A471" s="54" t="s">
        <v>633</v>
      </c>
      <c r="B471" s="54" t="s">
        <v>634</v>
      </c>
      <c r="C471" s="31">
        <v>4301020206</v>
      </c>
      <c r="D471" s="358">
        <v>4680115880054</v>
      </c>
      <c r="E471" s="359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66"/>
      <c r="P471" s="366"/>
      <c r="Q471" s="366"/>
      <c r="R471" s="359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x14ac:dyDescent="0.2">
      <c r="A472" s="379"/>
      <c r="B472" s="357"/>
      <c r="C472" s="357"/>
      <c r="D472" s="357"/>
      <c r="E472" s="357"/>
      <c r="F472" s="357"/>
      <c r="G472" s="357"/>
      <c r="H472" s="357"/>
      <c r="I472" s="357"/>
      <c r="J472" s="357"/>
      <c r="K472" s="357"/>
      <c r="L472" s="357"/>
      <c r="M472" s="380"/>
      <c r="N472" s="360" t="s">
        <v>66</v>
      </c>
      <c r="O472" s="361"/>
      <c r="P472" s="361"/>
      <c r="Q472" s="361"/>
      <c r="R472" s="361"/>
      <c r="S472" s="361"/>
      <c r="T472" s="362"/>
      <c r="U472" s="37" t="s">
        <v>67</v>
      </c>
      <c r="V472" s="354">
        <f>IFERROR(V470/H470,"0")+IFERROR(V471/H471,"0")</f>
        <v>37.878787878787875</v>
      </c>
      <c r="W472" s="354">
        <f>IFERROR(W470/H470,"0")+IFERROR(W471/H471,"0")</f>
        <v>38</v>
      </c>
      <c r="X472" s="354">
        <f>IFERROR(IF(X470="",0,X470),"0")+IFERROR(IF(X471="",0,X471),"0")</f>
        <v>0.45448</v>
      </c>
      <c r="Y472" s="355"/>
      <c r="Z472" s="355"/>
    </row>
    <row r="473" spans="1:53" x14ac:dyDescent="0.2">
      <c r="A473" s="357"/>
      <c r="B473" s="357"/>
      <c r="C473" s="357"/>
      <c r="D473" s="357"/>
      <c r="E473" s="357"/>
      <c r="F473" s="357"/>
      <c r="G473" s="357"/>
      <c r="H473" s="357"/>
      <c r="I473" s="357"/>
      <c r="J473" s="357"/>
      <c r="K473" s="357"/>
      <c r="L473" s="357"/>
      <c r="M473" s="380"/>
      <c r="N473" s="360" t="s">
        <v>66</v>
      </c>
      <c r="O473" s="361"/>
      <c r="P473" s="361"/>
      <c r="Q473" s="361"/>
      <c r="R473" s="361"/>
      <c r="S473" s="361"/>
      <c r="T473" s="362"/>
      <c r="U473" s="37" t="s">
        <v>65</v>
      </c>
      <c r="V473" s="354">
        <f>IFERROR(SUM(V470:V471),"0")</f>
        <v>200</v>
      </c>
      <c r="W473" s="354">
        <f>IFERROR(SUM(W470:W471),"0")</f>
        <v>200.64000000000001</v>
      </c>
      <c r="X473" s="37"/>
      <c r="Y473" s="355"/>
      <c r="Z473" s="355"/>
    </row>
    <row r="474" spans="1:53" ht="14.25" hidden="1" customHeight="1" x14ac:dyDescent="0.25">
      <c r="A474" s="356" t="s">
        <v>60</v>
      </c>
      <c r="B474" s="357"/>
      <c r="C474" s="357"/>
      <c r="D474" s="357"/>
      <c r="E474" s="357"/>
      <c r="F474" s="357"/>
      <c r="G474" s="357"/>
      <c r="H474" s="357"/>
      <c r="I474" s="357"/>
      <c r="J474" s="357"/>
      <c r="K474" s="357"/>
      <c r="L474" s="357"/>
      <c r="M474" s="357"/>
      <c r="N474" s="357"/>
      <c r="O474" s="357"/>
      <c r="P474" s="357"/>
      <c r="Q474" s="357"/>
      <c r="R474" s="357"/>
      <c r="S474" s="357"/>
      <c r="T474" s="357"/>
      <c r="U474" s="357"/>
      <c r="V474" s="357"/>
      <c r="W474" s="357"/>
      <c r="X474" s="357"/>
      <c r="Y474" s="348"/>
      <c r="Z474" s="348"/>
    </row>
    <row r="475" spans="1:53" ht="27" customHeight="1" x14ac:dyDescent="0.25">
      <c r="A475" s="54" t="s">
        <v>635</v>
      </c>
      <c r="B475" s="54" t="s">
        <v>636</v>
      </c>
      <c r="C475" s="31">
        <v>4301031252</v>
      </c>
      <c r="D475" s="358">
        <v>4680115883116</v>
      </c>
      <c r="E475" s="359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40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66"/>
      <c r="P475" s="366"/>
      <c r="Q475" s="366"/>
      <c r="R475" s="359"/>
      <c r="S475" s="34"/>
      <c r="T475" s="34"/>
      <c r="U475" s="35" t="s">
        <v>65</v>
      </c>
      <c r="V475" s="352">
        <v>70</v>
      </c>
      <c r="W475" s="353">
        <f t="shared" ref="W475:W480" si="24">IFERROR(IF(V475="",0,CEILING((V475/$H475),1)*$H475),"")</f>
        <v>73.92</v>
      </c>
      <c r="X475" s="36">
        <f>IFERROR(IF(W475=0,"",ROUNDUP(W475/H475,0)*0.01196),"")</f>
        <v>0.16744000000000001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637</v>
      </c>
      <c r="B476" s="54" t="s">
        <v>638</v>
      </c>
      <c r="C476" s="31">
        <v>4301031248</v>
      </c>
      <c r="D476" s="358">
        <v>4680115883093</v>
      </c>
      <c r="E476" s="359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4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66"/>
      <c r="P476" s="366"/>
      <c r="Q476" s="366"/>
      <c r="R476" s="359"/>
      <c r="S476" s="34"/>
      <c r="T476" s="34"/>
      <c r="U476" s="35" t="s">
        <v>65</v>
      </c>
      <c r="V476" s="352">
        <v>70</v>
      </c>
      <c r="W476" s="353">
        <f t="shared" si="24"/>
        <v>73.92</v>
      </c>
      <c r="X476" s="36">
        <f>IFERROR(IF(W476=0,"",ROUNDUP(W476/H476,0)*0.01196),"")</f>
        <v>0.16744000000000001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639</v>
      </c>
      <c r="B477" s="54" t="s">
        <v>640</v>
      </c>
      <c r="C477" s="31">
        <v>4301031250</v>
      </c>
      <c r="D477" s="358">
        <v>4680115883109</v>
      </c>
      <c r="E477" s="359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66"/>
      <c r="P477" s="366"/>
      <c r="Q477" s="366"/>
      <c r="R477" s="359"/>
      <c r="S477" s="34"/>
      <c r="T477" s="34"/>
      <c r="U477" s="35" t="s">
        <v>65</v>
      </c>
      <c r="V477" s="352">
        <v>90</v>
      </c>
      <c r="W477" s="353">
        <f t="shared" si="24"/>
        <v>95.04</v>
      </c>
      <c r="X477" s="36">
        <f>IFERROR(IF(W477=0,"",ROUNDUP(W477/H477,0)*0.01196),"")</f>
        <v>0.21528</v>
      </c>
      <c r="Y477" s="56"/>
      <c r="Z477" s="57"/>
      <c r="AD477" s="58"/>
      <c r="BA477" s="322" t="s">
        <v>1</v>
      </c>
    </row>
    <row r="478" spans="1:53" ht="27" hidden="1" customHeight="1" x14ac:dyDescent="0.25">
      <c r="A478" s="54" t="s">
        <v>641</v>
      </c>
      <c r="B478" s="54" t="s">
        <v>642</v>
      </c>
      <c r="C478" s="31">
        <v>4301031249</v>
      </c>
      <c r="D478" s="358">
        <v>4680115882072</v>
      </c>
      <c r="E478" s="359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4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66"/>
      <c r="P478" s="366"/>
      <c r="Q478" s="366"/>
      <c r="R478" s="359"/>
      <c r="S478" s="34"/>
      <c r="T478" s="34"/>
      <c r="U478" s="35" t="s">
        <v>65</v>
      </c>
      <c r="V478" s="352">
        <v>0</v>
      </c>
      <c r="W478" s="353">
        <f t="shared" si="24"/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ht="27" hidden="1" customHeight="1" x14ac:dyDescent="0.25">
      <c r="A479" s="54" t="s">
        <v>643</v>
      </c>
      <c r="B479" s="54" t="s">
        <v>644</v>
      </c>
      <c r="C479" s="31">
        <v>4301031251</v>
      </c>
      <c r="D479" s="358">
        <v>4680115882102</v>
      </c>
      <c r="E479" s="359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6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66"/>
      <c r="P479" s="366"/>
      <c r="Q479" s="366"/>
      <c r="R479" s="359"/>
      <c r="S479" s="34"/>
      <c r="T479" s="34"/>
      <c r="U479" s="35" t="s">
        <v>65</v>
      </c>
      <c r="V479" s="352">
        <v>0</v>
      </c>
      <c r="W479" s="353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645</v>
      </c>
      <c r="B480" s="54" t="s">
        <v>646</v>
      </c>
      <c r="C480" s="31">
        <v>4301031253</v>
      </c>
      <c r="D480" s="358">
        <v>4680115882096</v>
      </c>
      <c r="E480" s="359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7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66"/>
      <c r="P480" s="366"/>
      <c r="Q480" s="366"/>
      <c r="R480" s="359"/>
      <c r="S480" s="34"/>
      <c r="T480" s="34"/>
      <c r="U480" s="35" t="s">
        <v>65</v>
      </c>
      <c r="V480" s="352">
        <v>0</v>
      </c>
      <c r="W480" s="353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x14ac:dyDescent="0.2">
      <c r="A481" s="379"/>
      <c r="B481" s="357"/>
      <c r="C481" s="357"/>
      <c r="D481" s="357"/>
      <c r="E481" s="357"/>
      <c r="F481" s="357"/>
      <c r="G481" s="357"/>
      <c r="H481" s="357"/>
      <c r="I481" s="357"/>
      <c r="J481" s="357"/>
      <c r="K481" s="357"/>
      <c r="L481" s="357"/>
      <c r="M481" s="380"/>
      <c r="N481" s="360" t="s">
        <v>66</v>
      </c>
      <c r="O481" s="361"/>
      <c r="P481" s="361"/>
      <c r="Q481" s="361"/>
      <c r="R481" s="361"/>
      <c r="S481" s="361"/>
      <c r="T481" s="362"/>
      <c r="U481" s="37" t="s">
        <v>67</v>
      </c>
      <c r="V481" s="354">
        <f>IFERROR(V475/H475,"0")+IFERROR(V476/H476,"0")+IFERROR(V477/H477,"0")+IFERROR(V478/H478,"0")+IFERROR(V479/H479,"0")+IFERROR(V480/H480,"0")</f>
        <v>43.560606060606062</v>
      </c>
      <c r="W481" s="354">
        <f>IFERROR(W475/H475,"0")+IFERROR(W476/H476,"0")+IFERROR(W477/H477,"0")+IFERROR(W478/H478,"0")+IFERROR(W479/H479,"0")+IFERROR(W480/H480,"0")</f>
        <v>46</v>
      </c>
      <c r="X481" s="354">
        <f>IFERROR(IF(X475="",0,X475),"0")+IFERROR(IF(X476="",0,X476),"0")+IFERROR(IF(X477="",0,X477),"0")+IFERROR(IF(X478="",0,X478),"0")+IFERROR(IF(X479="",0,X479),"0")+IFERROR(IF(X480="",0,X480),"0")</f>
        <v>0.55015999999999998</v>
      </c>
      <c r="Y481" s="355"/>
      <c r="Z481" s="355"/>
    </row>
    <row r="482" spans="1:53" x14ac:dyDescent="0.2">
      <c r="A482" s="357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80"/>
      <c r="N482" s="360" t="s">
        <v>66</v>
      </c>
      <c r="O482" s="361"/>
      <c r="P482" s="361"/>
      <c r="Q482" s="361"/>
      <c r="R482" s="361"/>
      <c r="S482" s="361"/>
      <c r="T482" s="362"/>
      <c r="U482" s="37" t="s">
        <v>65</v>
      </c>
      <c r="V482" s="354">
        <f>IFERROR(SUM(V475:V480),"0")</f>
        <v>230</v>
      </c>
      <c r="W482" s="354">
        <f>IFERROR(SUM(W475:W480),"0")</f>
        <v>242.88</v>
      </c>
      <c r="X482" s="37"/>
      <c r="Y482" s="355"/>
      <c r="Z482" s="355"/>
    </row>
    <row r="483" spans="1:53" ht="14.25" hidden="1" customHeight="1" x14ac:dyDescent="0.25">
      <c r="A483" s="356" t="s">
        <v>68</v>
      </c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57"/>
      <c r="N483" s="357"/>
      <c r="O483" s="357"/>
      <c r="P483" s="357"/>
      <c r="Q483" s="357"/>
      <c r="R483" s="357"/>
      <c r="S483" s="357"/>
      <c r="T483" s="357"/>
      <c r="U483" s="357"/>
      <c r="V483" s="357"/>
      <c r="W483" s="357"/>
      <c r="X483" s="357"/>
      <c r="Y483" s="348"/>
      <c r="Z483" s="348"/>
    </row>
    <row r="484" spans="1:53" ht="16.5" hidden="1" customHeight="1" x14ac:dyDescent="0.25">
      <c r="A484" s="54" t="s">
        <v>647</v>
      </c>
      <c r="B484" s="54" t="s">
        <v>648</v>
      </c>
      <c r="C484" s="31">
        <v>4301051230</v>
      </c>
      <c r="D484" s="358">
        <v>4607091383409</v>
      </c>
      <c r="E484" s="359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5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66"/>
      <c r="P484" s="366"/>
      <c r="Q484" s="366"/>
      <c r="R484" s="359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hidden="1" customHeight="1" x14ac:dyDescent="0.25">
      <c r="A485" s="54" t="s">
        <v>649</v>
      </c>
      <c r="B485" s="54" t="s">
        <v>650</v>
      </c>
      <c r="C485" s="31">
        <v>4301051231</v>
      </c>
      <c r="D485" s="358">
        <v>4607091383416</v>
      </c>
      <c r="E485" s="359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66"/>
      <c r="P485" s="366"/>
      <c r="Q485" s="366"/>
      <c r="R485" s="359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idden="1" x14ac:dyDescent="0.2">
      <c r="A486" s="379"/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80"/>
      <c r="N486" s="360" t="s">
        <v>66</v>
      </c>
      <c r="O486" s="361"/>
      <c r="P486" s="361"/>
      <c r="Q486" s="361"/>
      <c r="R486" s="361"/>
      <c r="S486" s="361"/>
      <c r="T486" s="362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hidden="1" x14ac:dyDescent="0.2">
      <c r="A487" s="357"/>
      <c r="B487" s="357"/>
      <c r="C487" s="357"/>
      <c r="D487" s="357"/>
      <c r="E487" s="357"/>
      <c r="F487" s="357"/>
      <c r="G487" s="357"/>
      <c r="H487" s="357"/>
      <c r="I487" s="357"/>
      <c r="J487" s="357"/>
      <c r="K487" s="357"/>
      <c r="L487" s="357"/>
      <c r="M487" s="380"/>
      <c r="N487" s="360" t="s">
        <v>66</v>
      </c>
      <c r="O487" s="361"/>
      <c r="P487" s="361"/>
      <c r="Q487" s="361"/>
      <c r="R487" s="361"/>
      <c r="S487" s="361"/>
      <c r="T487" s="362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hidden="1" customHeight="1" x14ac:dyDescent="0.2">
      <c r="A488" s="388" t="s">
        <v>651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48"/>
      <c r="Z488" s="48"/>
    </row>
    <row r="489" spans="1:53" ht="16.5" hidden="1" customHeight="1" x14ac:dyDescent="0.25">
      <c r="A489" s="402" t="s">
        <v>652</v>
      </c>
      <c r="B489" s="357"/>
      <c r="C489" s="357"/>
      <c r="D489" s="357"/>
      <c r="E489" s="357"/>
      <c r="F489" s="357"/>
      <c r="G489" s="357"/>
      <c r="H489" s="357"/>
      <c r="I489" s="357"/>
      <c r="J489" s="357"/>
      <c r="K489" s="357"/>
      <c r="L489" s="357"/>
      <c r="M489" s="357"/>
      <c r="N489" s="357"/>
      <c r="O489" s="357"/>
      <c r="P489" s="357"/>
      <c r="Q489" s="357"/>
      <c r="R489" s="357"/>
      <c r="S489" s="357"/>
      <c r="T489" s="357"/>
      <c r="U489" s="357"/>
      <c r="V489" s="357"/>
      <c r="W489" s="357"/>
      <c r="X489" s="357"/>
      <c r="Y489" s="347"/>
      <c r="Z489" s="347"/>
    </row>
    <row r="490" spans="1:53" ht="14.25" hidden="1" customHeight="1" x14ac:dyDescent="0.25">
      <c r="A490" s="356" t="s">
        <v>105</v>
      </c>
      <c r="B490" s="357"/>
      <c r="C490" s="357"/>
      <c r="D490" s="357"/>
      <c r="E490" s="357"/>
      <c r="F490" s="357"/>
      <c r="G490" s="357"/>
      <c r="H490" s="357"/>
      <c r="I490" s="357"/>
      <c r="J490" s="357"/>
      <c r="K490" s="357"/>
      <c r="L490" s="357"/>
      <c r="M490" s="357"/>
      <c r="N490" s="357"/>
      <c r="O490" s="357"/>
      <c r="P490" s="357"/>
      <c r="Q490" s="357"/>
      <c r="R490" s="357"/>
      <c r="S490" s="357"/>
      <c r="T490" s="357"/>
      <c r="U490" s="357"/>
      <c r="V490" s="357"/>
      <c r="W490" s="357"/>
      <c r="X490" s="357"/>
      <c r="Y490" s="348"/>
      <c r="Z490" s="348"/>
    </row>
    <row r="491" spans="1:53" ht="27" hidden="1" customHeight="1" x14ac:dyDescent="0.25">
      <c r="A491" s="54" t="s">
        <v>653</v>
      </c>
      <c r="B491" s="54" t="s">
        <v>654</v>
      </c>
      <c r="C491" s="31">
        <v>4301011763</v>
      </c>
      <c r="D491" s="358">
        <v>4640242181011</v>
      </c>
      <c r="E491" s="359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119</v>
      </c>
      <c r="M491" s="32">
        <v>55</v>
      </c>
      <c r="N491" s="465" t="s">
        <v>655</v>
      </c>
      <c r="O491" s="366"/>
      <c r="P491" s="366"/>
      <c r="Q491" s="366"/>
      <c r="R491" s="359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656</v>
      </c>
      <c r="B492" s="54" t="s">
        <v>657</v>
      </c>
      <c r="C492" s="31">
        <v>4301011585</v>
      </c>
      <c r="D492" s="358">
        <v>4640242180441</v>
      </c>
      <c r="E492" s="359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490" t="s">
        <v>658</v>
      </c>
      <c r="O492" s="366"/>
      <c r="P492" s="366"/>
      <c r="Q492" s="366"/>
      <c r="R492" s="359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hidden="1" customHeight="1" x14ac:dyDescent="0.25">
      <c r="A493" s="54" t="s">
        <v>659</v>
      </c>
      <c r="B493" s="54" t="s">
        <v>660</v>
      </c>
      <c r="C493" s="31">
        <v>4301011584</v>
      </c>
      <c r="D493" s="358">
        <v>4640242180564</v>
      </c>
      <c r="E493" s="359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48" t="s">
        <v>661</v>
      </c>
      <c r="O493" s="366"/>
      <c r="P493" s="366"/>
      <c r="Q493" s="366"/>
      <c r="R493" s="359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hidden="1" customHeight="1" x14ac:dyDescent="0.25">
      <c r="A494" s="54" t="s">
        <v>662</v>
      </c>
      <c r="B494" s="54" t="s">
        <v>663</v>
      </c>
      <c r="C494" s="31">
        <v>4301011762</v>
      </c>
      <c r="D494" s="358">
        <v>4640242180922</v>
      </c>
      <c r="E494" s="359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63" t="s">
        <v>664</v>
      </c>
      <c r="O494" s="366"/>
      <c r="P494" s="366"/>
      <c r="Q494" s="366"/>
      <c r="R494" s="359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hidden="1" customHeight="1" x14ac:dyDescent="0.25">
      <c r="A495" s="54" t="s">
        <v>665</v>
      </c>
      <c r="B495" s="54" t="s">
        <v>666</v>
      </c>
      <c r="C495" s="31">
        <v>4301011551</v>
      </c>
      <c r="D495" s="358">
        <v>4640242180038</v>
      </c>
      <c r="E495" s="359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609" t="s">
        <v>667</v>
      </c>
      <c r="O495" s="366"/>
      <c r="P495" s="366"/>
      <c r="Q495" s="366"/>
      <c r="R495" s="359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hidden="1" x14ac:dyDescent="0.2">
      <c r="A496" s="379"/>
      <c r="B496" s="357"/>
      <c r="C496" s="357"/>
      <c r="D496" s="357"/>
      <c r="E496" s="357"/>
      <c r="F496" s="357"/>
      <c r="G496" s="357"/>
      <c r="H496" s="357"/>
      <c r="I496" s="357"/>
      <c r="J496" s="357"/>
      <c r="K496" s="357"/>
      <c r="L496" s="357"/>
      <c r="M496" s="380"/>
      <c r="N496" s="360" t="s">
        <v>66</v>
      </c>
      <c r="O496" s="361"/>
      <c r="P496" s="361"/>
      <c r="Q496" s="361"/>
      <c r="R496" s="361"/>
      <c r="S496" s="361"/>
      <c r="T496" s="362"/>
      <c r="U496" s="37" t="s">
        <v>67</v>
      </c>
      <c r="V496" s="354">
        <f>IFERROR(V491/H491,"0")+IFERROR(V492/H492,"0")+IFERROR(V493/H493,"0")+IFERROR(V494/H494,"0")+IFERROR(V495/H495,"0")</f>
        <v>0</v>
      </c>
      <c r="W496" s="354">
        <f>IFERROR(W491/H491,"0")+IFERROR(W492/H492,"0")+IFERROR(W493/H493,"0")+IFERROR(W494/H494,"0")+IFERROR(W495/H495,"0")</f>
        <v>0</v>
      </c>
      <c r="X496" s="354">
        <f>IFERROR(IF(X491="",0,X491),"0")+IFERROR(IF(X492="",0,X492),"0")+IFERROR(IF(X493="",0,X493),"0")+IFERROR(IF(X494="",0,X494),"0")+IFERROR(IF(X495="",0,X495),"0")</f>
        <v>0</v>
      </c>
      <c r="Y496" s="355"/>
      <c r="Z496" s="355"/>
    </row>
    <row r="497" spans="1:53" hidden="1" x14ac:dyDescent="0.2">
      <c r="A497" s="357"/>
      <c r="B497" s="357"/>
      <c r="C497" s="357"/>
      <c r="D497" s="357"/>
      <c r="E497" s="357"/>
      <c r="F497" s="357"/>
      <c r="G497" s="357"/>
      <c r="H497" s="357"/>
      <c r="I497" s="357"/>
      <c r="J497" s="357"/>
      <c r="K497" s="357"/>
      <c r="L497" s="357"/>
      <c r="M497" s="380"/>
      <c r="N497" s="360" t="s">
        <v>66</v>
      </c>
      <c r="O497" s="361"/>
      <c r="P497" s="361"/>
      <c r="Q497" s="361"/>
      <c r="R497" s="361"/>
      <c r="S497" s="361"/>
      <c r="T497" s="362"/>
      <c r="U497" s="37" t="s">
        <v>65</v>
      </c>
      <c r="V497" s="354">
        <f>IFERROR(SUM(V491:V495),"0")</f>
        <v>0</v>
      </c>
      <c r="W497" s="354">
        <f>IFERROR(SUM(W491:W495),"0")</f>
        <v>0</v>
      </c>
      <c r="X497" s="37"/>
      <c r="Y497" s="355"/>
      <c r="Z497" s="355"/>
    </row>
    <row r="498" spans="1:53" ht="14.25" hidden="1" customHeight="1" x14ac:dyDescent="0.25">
      <c r="A498" s="356" t="s">
        <v>97</v>
      </c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57"/>
      <c r="N498" s="357"/>
      <c r="O498" s="357"/>
      <c r="P498" s="357"/>
      <c r="Q498" s="357"/>
      <c r="R498" s="357"/>
      <c r="S498" s="357"/>
      <c r="T498" s="357"/>
      <c r="U498" s="357"/>
      <c r="V498" s="357"/>
      <c r="W498" s="357"/>
      <c r="X498" s="357"/>
      <c r="Y498" s="348"/>
      <c r="Z498" s="348"/>
    </row>
    <row r="499" spans="1:53" ht="27" hidden="1" customHeight="1" x14ac:dyDescent="0.25">
      <c r="A499" s="54" t="s">
        <v>668</v>
      </c>
      <c r="B499" s="54" t="s">
        <v>669</v>
      </c>
      <c r="C499" s="31">
        <v>4301020260</v>
      </c>
      <c r="D499" s="358">
        <v>4640242180526</v>
      </c>
      <c r="E499" s="359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37" t="s">
        <v>670</v>
      </c>
      <c r="O499" s="366"/>
      <c r="P499" s="366"/>
      <c r="Q499" s="366"/>
      <c r="R499" s="359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hidden="1" customHeight="1" x14ac:dyDescent="0.25">
      <c r="A500" s="54" t="s">
        <v>671</v>
      </c>
      <c r="B500" s="54" t="s">
        <v>672</v>
      </c>
      <c r="C500" s="31">
        <v>4301020269</v>
      </c>
      <c r="D500" s="358">
        <v>4640242180519</v>
      </c>
      <c r="E500" s="359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119</v>
      </c>
      <c r="M500" s="32">
        <v>50</v>
      </c>
      <c r="N500" s="561" t="s">
        <v>673</v>
      </c>
      <c r="O500" s="366"/>
      <c r="P500" s="366"/>
      <c r="Q500" s="366"/>
      <c r="R500" s="359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hidden="1" customHeight="1" x14ac:dyDescent="0.25">
      <c r="A501" s="54" t="s">
        <v>674</v>
      </c>
      <c r="B501" s="54" t="s">
        <v>675</v>
      </c>
      <c r="C501" s="31">
        <v>4301020309</v>
      </c>
      <c r="D501" s="358">
        <v>4640242180090</v>
      </c>
      <c r="E501" s="359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87" t="s">
        <v>676</v>
      </c>
      <c r="O501" s="366"/>
      <c r="P501" s="366"/>
      <c r="Q501" s="366"/>
      <c r="R501" s="359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idden="1" x14ac:dyDescent="0.2">
      <c r="A502" s="379"/>
      <c r="B502" s="357"/>
      <c r="C502" s="357"/>
      <c r="D502" s="357"/>
      <c r="E502" s="357"/>
      <c r="F502" s="357"/>
      <c r="G502" s="357"/>
      <c r="H502" s="357"/>
      <c r="I502" s="357"/>
      <c r="J502" s="357"/>
      <c r="K502" s="357"/>
      <c r="L502" s="357"/>
      <c r="M502" s="380"/>
      <c r="N502" s="360" t="s">
        <v>66</v>
      </c>
      <c r="O502" s="361"/>
      <c r="P502" s="361"/>
      <c r="Q502" s="361"/>
      <c r="R502" s="361"/>
      <c r="S502" s="361"/>
      <c r="T502" s="362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hidden="1" x14ac:dyDescent="0.2">
      <c r="A503" s="357"/>
      <c r="B503" s="357"/>
      <c r="C503" s="357"/>
      <c r="D503" s="357"/>
      <c r="E503" s="357"/>
      <c r="F503" s="357"/>
      <c r="G503" s="357"/>
      <c r="H503" s="357"/>
      <c r="I503" s="357"/>
      <c r="J503" s="357"/>
      <c r="K503" s="357"/>
      <c r="L503" s="357"/>
      <c r="M503" s="380"/>
      <c r="N503" s="360" t="s">
        <v>66</v>
      </c>
      <c r="O503" s="361"/>
      <c r="P503" s="361"/>
      <c r="Q503" s="361"/>
      <c r="R503" s="361"/>
      <c r="S503" s="361"/>
      <c r="T503" s="362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hidden="1" customHeight="1" x14ac:dyDescent="0.25">
      <c r="A504" s="356" t="s">
        <v>60</v>
      </c>
      <c r="B504" s="357"/>
      <c r="C504" s="357"/>
      <c r="D504" s="357"/>
      <c r="E504" s="357"/>
      <c r="F504" s="357"/>
      <c r="G504" s="357"/>
      <c r="H504" s="357"/>
      <c r="I504" s="357"/>
      <c r="J504" s="357"/>
      <c r="K504" s="357"/>
      <c r="L504" s="357"/>
      <c r="M504" s="357"/>
      <c r="N504" s="357"/>
      <c r="O504" s="357"/>
      <c r="P504" s="357"/>
      <c r="Q504" s="357"/>
      <c r="R504" s="357"/>
      <c r="S504" s="357"/>
      <c r="T504" s="357"/>
      <c r="U504" s="357"/>
      <c r="V504" s="357"/>
      <c r="W504" s="357"/>
      <c r="X504" s="357"/>
      <c r="Y504" s="348"/>
      <c r="Z504" s="348"/>
    </row>
    <row r="505" spans="1:53" ht="27" hidden="1" customHeight="1" x14ac:dyDescent="0.25">
      <c r="A505" s="54" t="s">
        <v>677</v>
      </c>
      <c r="B505" s="54" t="s">
        <v>678</v>
      </c>
      <c r="C505" s="31">
        <v>4301031280</v>
      </c>
      <c r="D505" s="358">
        <v>4640242180816</v>
      </c>
      <c r="E505" s="359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428" t="s">
        <v>679</v>
      </c>
      <c r="O505" s="366"/>
      <c r="P505" s="366"/>
      <c r="Q505" s="366"/>
      <c r="R505" s="359"/>
      <c r="S505" s="34"/>
      <c r="T505" s="34"/>
      <c r="U505" s="35" t="s">
        <v>65</v>
      </c>
      <c r="V505" s="352">
        <v>0</v>
      </c>
      <c r="W505" s="353">
        <f>IFERROR(IF(V505="",0,CEILING((V505/$H505),1)*$H505),"")</f>
        <v>0</v>
      </c>
      <c r="X505" s="36" t="str">
        <f>IFERROR(IF(W505=0,"",ROUNDUP(W505/H505,0)*0.00753),"")</f>
        <v/>
      </c>
      <c r="Y505" s="56"/>
      <c r="Z505" s="57"/>
      <c r="AD505" s="58"/>
      <c r="BA505" s="336" t="s">
        <v>1</v>
      </c>
    </row>
    <row r="506" spans="1:53" ht="27" hidden="1" customHeight="1" x14ac:dyDescent="0.25">
      <c r="A506" s="54" t="s">
        <v>680</v>
      </c>
      <c r="B506" s="54" t="s">
        <v>681</v>
      </c>
      <c r="C506" s="31">
        <v>4301031244</v>
      </c>
      <c r="D506" s="358">
        <v>4640242180595</v>
      </c>
      <c r="E506" s="359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365" t="s">
        <v>682</v>
      </c>
      <c r="O506" s="366"/>
      <c r="P506" s="366"/>
      <c r="Q506" s="366"/>
      <c r="R506" s="359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7" t="s">
        <v>1</v>
      </c>
    </row>
    <row r="507" spans="1:53" ht="27" hidden="1" customHeight="1" x14ac:dyDescent="0.25">
      <c r="A507" s="54" t="s">
        <v>683</v>
      </c>
      <c r="B507" s="54" t="s">
        <v>684</v>
      </c>
      <c r="C507" s="31">
        <v>4301031203</v>
      </c>
      <c r="D507" s="358">
        <v>4640242180908</v>
      </c>
      <c r="E507" s="359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367" t="s">
        <v>685</v>
      </c>
      <c r="O507" s="366"/>
      <c r="P507" s="366"/>
      <c r="Q507" s="366"/>
      <c r="R507" s="359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hidden="1" customHeight="1" x14ac:dyDescent="0.25">
      <c r="A508" s="54" t="s">
        <v>686</v>
      </c>
      <c r="B508" s="54" t="s">
        <v>687</v>
      </c>
      <c r="C508" s="31">
        <v>4301031200</v>
      </c>
      <c r="D508" s="358">
        <v>4640242180489</v>
      </c>
      <c r="E508" s="359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374" t="s">
        <v>688</v>
      </c>
      <c r="O508" s="366"/>
      <c r="P508" s="366"/>
      <c r="Q508" s="366"/>
      <c r="R508" s="359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hidden="1" x14ac:dyDescent="0.2">
      <c r="A509" s="379"/>
      <c r="B509" s="357"/>
      <c r="C509" s="357"/>
      <c r="D509" s="357"/>
      <c r="E509" s="357"/>
      <c r="F509" s="357"/>
      <c r="G509" s="357"/>
      <c r="H509" s="357"/>
      <c r="I509" s="357"/>
      <c r="J509" s="357"/>
      <c r="K509" s="357"/>
      <c r="L509" s="357"/>
      <c r="M509" s="380"/>
      <c r="N509" s="360" t="s">
        <v>66</v>
      </c>
      <c r="O509" s="361"/>
      <c r="P509" s="361"/>
      <c r="Q509" s="361"/>
      <c r="R509" s="361"/>
      <c r="S509" s="361"/>
      <c r="T509" s="362"/>
      <c r="U509" s="37" t="s">
        <v>67</v>
      </c>
      <c r="V509" s="354">
        <f>IFERROR(V505/H505,"0")+IFERROR(V506/H506,"0")+IFERROR(V507/H507,"0")+IFERROR(V508/H508,"0")</f>
        <v>0</v>
      </c>
      <c r="W509" s="354">
        <f>IFERROR(W505/H505,"0")+IFERROR(W506/H506,"0")+IFERROR(W507/H507,"0")+IFERROR(W508/H508,"0")</f>
        <v>0</v>
      </c>
      <c r="X509" s="354">
        <f>IFERROR(IF(X505="",0,X505),"0")+IFERROR(IF(X506="",0,X506),"0")+IFERROR(IF(X507="",0,X507),"0")+IFERROR(IF(X508="",0,X508),"0")</f>
        <v>0</v>
      </c>
      <c r="Y509" s="355"/>
      <c r="Z509" s="355"/>
    </row>
    <row r="510" spans="1:53" hidden="1" x14ac:dyDescent="0.2">
      <c r="A510" s="357"/>
      <c r="B510" s="357"/>
      <c r="C510" s="357"/>
      <c r="D510" s="357"/>
      <c r="E510" s="357"/>
      <c r="F510" s="357"/>
      <c r="G510" s="357"/>
      <c r="H510" s="357"/>
      <c r="I510" s="357"/>
      <c r="J510" s="357"/>
      <c r="K510" s="357"/>
      <c r="L510" s="357"/>
      <c r="M510" s="380"/>
      <c r="N510" s="360" t="s">
        <v>66</v>
      </c>
      <c r="O510" s="361"/>
      <c r="P510" s="361"/>
      <c r="Q510" s="361"/>
      <c r="R510" s="361"/>
      <c r="S510" s="361"/>
      <c r="T510" s="362"/>
      <c r="U510" s="37" t="s">
        <v>65</v>
      </c>
      <c r="V510" s="354">
        <f>IFERROR(SUM(V505:V508),"0")</f>
        <v>0</v>
      </c>
      <c r="W510" s="354">
        <f>IFERROR(SUM(W505:W508),"0")</f>
        <v>0</v>
      </c>
      <c r="X510" s="37"/>
      <c r="Y510" s="355"/>
      <c r="Z510" s="355"/>
    </row>
    <row r="511" spans="1:53" ht="14.25" hidden="1" customHeight="1" x14ac:dyDescent="0.25">
      <c r="A511" s="356" t="s">
        <v>68</v>
      </c>
      <c r="B511" s="357"/>
      <c r="C511" s="357"/>
      <c r="D511" s="357"/>
      <c r="E511" s="357"/>
      <c r="F511" s="357"/>
      <c r="G511" s="357"/>
      <c r="H511" s="357"/>
      <c r="I511" s="357"/>
      <c r="J511" s="357"/>
      <c r="K511" s="357"/>
      <c r="L511" s="357"/>
      <c r="M511" s="357"/>
      <c r="N511" s="357"/>
      <c r="O511" s="357"/>
      <c r="P511" s="357"/>
      <c r="Q511" s="357"/>
      <c r="R511" s="357"/>
      <c r="S511" s="357"/>
      <c r="T511" s="357"/>
      <c r="U511" s="357"/>
      <c r="V511" s="357"/>
      <c r="W511" s="357"/>
      <c r="X511" s="357"/>
      <c r="Y511" s="348"/>
      <c r="Z511" s="348"/>
    </row>
    <row r="512" spans="1:53" ht="27" hidden="1" customHeight="1" x14ac:dyDescent="0.25">
      <c r="A512" s="54" t="s">
        <v>689</v>
      </c>
      <c r="B512" s="54" t="s">
        <v>690</v>
      </c>
      <c r="C512" s="31">
        <v>4301051310</v>
      </c>
      <c r="D512" s="358">
        <v>4680115880870</v>
      </c>
      <c r="E512" s="359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119</v>
      </c>
      <c r="M512" s="32">
        <v>40</v>
      </c>
      <c r="N512" s="7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66"/>
      <c r="P512" s="366"/>
      <c r="Q512" s="366"/>
      <c r="R512" s="359"/>
      <c r="S512" s="34"/>
      <c r="T512" s="34"/>
      <c r="U512" s="35" t="s">
        <v>65</v>
      </c>
      <c r="V512" s="352">
        <v>0</v>
      </c>
      <c r="W512" s="353">
        <f>IFERROR(IF(V512="",0,CEILING((V512/$H512),1)*$H512),"")</f>
        <v>0</v>
      </c>
      <c r="X512" s="36" t="str">
        <f>IFERROR(IF(W512=0,"",ROUNDUP(W512/H512,0)*0.02175),"")</f>
        <v/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691</v>
      </c>
      <c r="B513" s="54" t="s">
        <v>692</v>
      </c>
      <c r="C513" s="31">
        <v>4301051510</v>
      </c>
      <c r="D513" s="358">
        <v>4640242180540</v>
      </c>
      <c r="E513" s="359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33" t="s">
        <v>693</v>
      </c>
      <c r="O513" s="366"/>
      <c r="P513" s="366"/>
      <c r="Q513" s="366"/>
      <c r="R513" s="359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hidden="1" customHeight="1" x14ac:dyDescent="0.25">
      <c r="A514" s="54" t="s">
        <v>694</v>
      </c>
      <c r="B514" s="54" t="s">
        <v>695</v>
      </c>
      <c r="C514" s="31">
        <v>4301051390</v>
      </c>
      <c r="D514" s="358">
        <v>4640242181233</v>
      </c>
      <c r="E514" s="359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59" t="s">
        <v>696</v>
      </c>
      <c r="O514" s="366"/>
      <c r="P514" s="366"/>
      <c r="Q514" s="366"/>
      <c r="R514" s="359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hidden="1" customHeight="1" x14ac:dyDescent="0.25">
      <c r="A515" s="54" t="s">
        <v>697</v>
      </c>
      <c r="B515" s="54" t="s">
        <v>698</v>
      </c>
      <c r="C515" s="31">
        <v>4301051508</v>
      </c>
      <c r="D515" s="358">
        <v>4640242180557</v>
      </c>
      <c r="E515" s="359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373" t="s">
        <v>699</v>
      </c>
      <c r="O515" s="366"/>
      <c r="P515" s="366"/>
      <c r="Q515" s="366"/>
      <c r="R515" s="359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700</v>
      </c>
      <c r="B516" s="54" t="s">
        <v>701</v>
      </c>
      <c r="C516" s="31">
        <v>4301051448</v>
      </c>
      <c r="D516" s="358">
        <v>4640242181226</v>
      </c>
      <c r="E516" s="359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613" t="s">
        <v>702</v>
      </c>
      <c r="O516" s="366"/>
      <c r="P516" s="366"/>
      <c r="Q516" s="366"/>
      <c r="R516" s="359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hidden="1" x14ac:dyDescent="0.2">
      <c r="A517" s="379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380"/>
      <c r="N517" s="360" t="s">
        <v>66</v>
      </c>
      <c r="O517" s="361"/>
      <c r="P517" s="361"/>
      <c r="Q517" s="361"/>
      <c r="R517" s="361"/>
      <c r="S517" s="361"/>
      <c r="T517" s="362"/>
      <c r="U517" s="37" t="s">
        <v>67</v>
      </c>
      <c r="V517" s="354">
        <f>IFERROR(V512/H512,"0")+IFERROR(V513/H513,"0")+IFERROR(V514/H514,"0")+IFERROR(V515/H515,"0")+IFERROR(V516/H516,"0")</f>
        <v>0</v>
      </c>
      <c r="W517" s="354">
        <f>IFERROR(W512/H512,"0")+IFERROR(W513/H513,"0")+IFERROR(W514/H514,"0")+IFERROR(W515/H515,"0")+IFERROR(W516/H516,"0")</f>
        <v>0</v>
      </c>
      <c r="X517" s="354">
        <f>IFERROR(IF(X512="",0,X512),"0")+IFERROR(IF(X513="",0,X513),"0")+IFERROR(IF(X514="",0,X514),"0")+IFERROR(IF(X515="",0,X515),"0")+IFERROR(IF(X516="",0,X516),"0")</f>
        <v>0</v>
      </c>
      <c r="Y517" s="355"/>
      <c r="Z517" s="355"/>
    </row>
    <row r="518" spans="1:53" hidden="1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380"/>
      <c r="N518" s="360" t="s">
        <v>66</v>
      </c>
      <c r="O518" s="361"/>
      <c r="P518" s="361"/>
      <c r="Q518" s="361"/>
      <c r="R518" s="361"/>
      <c r="S518" s="361"/>
      <c r="T518" s="362"/>
      <c r="U518" s="37" t="s">
        <v>65</v>
      </c>
      <c r="V518" s="354">
        <f>IFERROR(SUM(V512:V516),"0")</f>
        <v>0</v>
      </c>
      <c r="W518" s="354">
        <f>IFERROR(SUM(W512:W516),"0")</f>
        <v>0</v>
      </c>
      <c r="X518" s="37"/>
      <c r="Y518" s="355"/>
      <c r="Z518" s="355"/>
    </row>
    <row r="519" spans="1:53" ht="15" customHeight="1" x14ac:dyDescent="0.2">
      <c r="A519" s="371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372"/>
      <c r="N519" s="368" t="s">
        <v>703</v>
      </c>
      <c r="O519" s="369"/>
      <c r="P519" s="369"/>
      <c r="Q519" s="369"/>
      <c r="R519" s="369"/>
      <c r="S519" s="369"/>
      <c r="T519" s="370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2712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2799.5600000000004</v>
      </c>
      <c r="X519" s="37"/>
      <c r="Y519" s="355"/>
      <c r="Z519" s="355"/>
    </row>
    <row r="520" spans="1:53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372"/>
      <c r="N520" s="368" t="s">
        <v>704</v>
      </c>
      <c r="O520" s="369"/>
      <c r="P520" s="369"/>
      <c r="Q520" s="369"/>
      <c r="R520" s="369"/>
      <c r="S520" s="369"/>
      <c r="T520" s="370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2856.903360345495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2949.2959999999998</v>
      </c>
      <c r="X520" s="37"/>
      <c r="Y520" s="355"/>
      <c r="Z520" s="355"/>
    </row>
    <row r="521" spans="1:53" x14ac:dyDescent="0.2">
      <c r="A521" s="357"/>
      <c r="B521" s="357"/>
      <c r="C521" s="357"/>
      <c r="D521" s="357"/>
      <c r="E521" s="357"/>
      <c r="F521" s="357"/>
      <c r="G521" s="357"/>
      <c r="H521" s="357"/>
      <c r="I521" s="357"/>
      <c r="J521" s="357"/>
      <c r="K521" s="357"/>
      <c r="L521" s="357"/>
      <c r="M521" s="372"/>
      <c r="N521" s="368" t="s">
        <v>705</v>
      </c>
      <c r="O521" s="369"/>
      <c r="P521" s="369"/>
      <c r="Q521" s="369"/>
      <c r="R521" s="369"/>
      <c r="S521" s="369"/>
      <c r="T521" s="370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5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5</v>
      </c>
      <c r="X521" s="37"/>
      <c r="Y521" s="355"/>
      <c r="Z521" s="355"/>
    </row>
    <row r="522" spans="1:53" x14ac:dyDescent="0.2">
      <c r="A522" s="357"/>
      <c r="B522" s="357"/>
      <c r="C522" s="357"/>
      <c r="D522" s="357"/>
      <c r="E522" s="357"/>
      <c r="F522" s="357"/>
      <c r="G522" s="357"/>
      <c r="H522" s="357"/>
      <c r="I522" s="357"/>
      <c r="J522" s="357"/>
      <c r="K522" s="357"/>
      <c r="L522" s="357"/>
      <c r="M522" s="372"/>
      <c r="N522" s="368" t="s">
        <v>707</v>
      </c>
      <c r="O522" s="369"/>
      <c r="P522" s="369"/>
      <c r="Q522" s="369"/>
      <c r="R522" s="369"/>
      <c r="S522" s="369"/>
      <c r="T522" s="370"/>
      <c r="U522" s="37" t="s">
        <v>65</v>
      </c>
      <c r="V522" s="354">
        <f>GrossWeightTotal+PalletQtyTotal*25</f>
        <v>2981.903360345495</v>
      </c>
      <c r="W522" s="354">
        <f>GrossWeightTotalR+PalletQtyTotalR*25</f>
        <v>3074.2959999999998</v>
      </c>
      <c r="X522" s="37"/>
      <c r="Y522" s="355"/>
      <c r="Z522" s="355"/>
    </row>
    <row r="523" spans="1:53" x14ac:dyDescent="0.2">
      <c r="A523" s="357"/>
      <c r="B523" s="357"/>
      <c r="C523" s="357"/>
      <c r="D523" s="357"/>
      <c r="E523" s="357"/>
      <c r="F523" s="357"/>
      <c r="G523" s="357"/>
      <c r="H523" s="357"/>
      <c r="I523" s="357"/>
      <c r="J523" s="357"/>
      <c r="K523" s="357"/>
      <c r="L523" s="357"/>
      <c r="M523" s="372"/>
      <c r="N523" s="368" t="s">
        <v>708</v>
      </c>
      <c r="O523" s="369"/>
      <c r="P523" s="369"/>
      <c r="Q523" s="369"/>
      <c r="R523" s="369"/>
      <c r="S523" s="369"/>
      <c r="T523" s="370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356.97880376052689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369</v>
      </c>
      <c r="X523" s="37"/>
      <c r="Y523" s="355"/>
      <c r="Z523" s="355"/>
    </row>
    <row r="524" spans="1:53" ht="14.25" hidden="1" customHeight="1" x14ac:dyDescent="0.2">
      <c r="A524" s="357"/>
      <c r="B524" s="357"/>
      <c r="C524" s="357"/>
      <c r="D524" s="357"/>
      <c r="E524" s="357"/>
      <c r="F524" s="357"/>
      <c r="G524" s="357"/>
      <c r="H524" s="357"/>
      <c r="I524" s="357"/>
      <c r="J524" s="357"/>
      <c r="K524" s="357"/>
      <c r="L524" s="357"/>
      <c r="M524" s="372"/>
      <c r="N524" s="368" t="s">
        <v>709</v>
      </c>
      <c r="O524" s="369"/>
      <c r="P524" s="369"/>
      <c r="Q524" s="369"/>
      <c r="R524" s="369"/>
      <c r="S524" s="369"/>
      <c r="T524" s="370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5.7002199999999998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9" t="s">
        <v>59</v>
      </c>
      <c r="C526" s="363" t="s">
        <v>95</v>
      </c>
      <c r="D526" s="534"/>
      <c r="E526" s="534"/>
      <c r="F526" s="526"/>
      <c r="G526" s="363" t="s">
        <v>225</v>
      </c>
      <c r="H526" s="534"/>
      <c r="I526" s="534"/>
      <c r="J526" s="534"/>
      <c r="K526" s="534"/>
      <c r="L526" s="534"/>
      <c r="M526" s="534"/>
      <c r="N526" s="534"/>
      <c r="O526" s="526"/>
      <c r="P526" s="349" t="s">
        <v>460</v>
      </c>
      <c r="Q526" s="363" t="s">
        <v>464</v>
      </c>
      <c r="R526" s="526"/>
      <c r="S526" s="363" t="s">
        <v>517</v>
      </c>
      <c r="T526" s="526"/>
      <c r="U526" s="349" t="s">
        <v>591</v>
      </c>
      <c r="V526" s="349" t="s">
        <v>651</v>
      </c>
      <c r="Z526" s="52"/>
      <c r="AC526" s="350"/>
    </row>
    <row r="527" spans="1:53" ht="14.25" customHeight="1" thickTop="1" x14ac:dyDescent="0.2">
      <c r="A527" s="486" t="s">
        <v>712</v>
      </c>
      <c r="B527" s="363" t="s">
        <v>59</v>
      </c>
      <c r="C527" s="363" t="s">
        <v>96</v>
      </c>
      <c r="D527" s="363" t="s">
        <v>104</v>
      </c>
      <c r="E527" s="363" t="s">
        <v>95</v>
      </c>
      <c r="F527" s="363" t="s">
        <v>217</v>
      </c>
      <c r="G527" s="363" t="s">
        <v>226</v>
      </c>
      <c r="H527" s="363" t="s">
        <v>233</v>
      </c>
      <c r="I527" s="363" t="s">
        <v>252</v>
      </c>
      <c r="J527" s="363" t="s">
        <v>311</v>
      </c>
      <c r="K527" s="350"/>
      <c r="L527" s="363" t="s">
        <v>332</v>
      </c>
      <c r="M527" s="363" t="s">
        <v>351</v>
      </c>
      <c r="N527" s="363" t="s">
        <v>431</v>
      </c>
      <c r="O527" s="363" t="s">
        <v>449</v>
      </c>
      <c r="P527" s="363" t="s">
        <v>461</v>
      </c>
      <c r="Q527" s="363" t="s">
        <v>465</v>
      </c>
      <c r="R527" s="363" t="s">
        <v>492</v>
      </c>
      <c r="S527" s="363" t="s">
        <v>518</v>
      </c>
      <c r="T527" s="363" t="s">
        <v>567</v>
      </c>
      <c r="U527" s="363" t="s">
        <v>591</v>
      </c>
      <c r="V527" s="363" t="s">
        <v>652</v>
      </c>
      <c r="Z527" s="52"/>
      <c r="AC527" s="350"/>
    </row>
    <row r="528" spans="1:53" ht="13.5" customHeight="1" thickBot="1" x14ac:dyDescent="0.25">
      <c r="A528" s="487"/>
      <c r="B528" s="364"/>
      <c r="C528" s="364"/>
      <c r="D528" s="364"/>
      <c r="E528" s="364"/>
      <c r="F528" s="364"/>
      <c r="G528" s="364"/>
      <c r="H528" s="364"/>
      <c r="I528" s="364"/>
      <c r="J528" s="364"/>
      <c r="K528" s="350"/>
      <c r="L528" s="364"/>
      <c r="M528" s="364"/>
      <c r="N528" s="364"/>
      <c r="O528" s="364"/>
      <c r="P528" s="364"/>
      <c r="Q528" s="364"/>
      <c r="R528" s="364"/>
      <c r="S528" s="364"/>
      <c r="T528" s="364"/>
      <c r="U528" s="364"/>
      <c r="V528" s="364"/>
      <c r="Z528" s="52"/>
      <c r="AC528" s="350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129.60000000000002</v>
      </c>
      <c r="D529" s="46">
        <f>IFERROR(W56*1,"0")+IFERROR(W57*1,"0")+IFERROR(W58*1,"0")+IFERROR(W59*1,"0")</f>
        <v>43.2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261.39999999999998</v>
      </c>
      <c r="F529" s="46">
        <f>IFERROR(W132*1,"0")+IFERROR(W133*1,"0")+IFERROR(W134*1,"0")+IFERROR(W135*1,"0")</f>
        <v>42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0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9" s="46">
        <f>IFERROR(W206*1,"0")+IFERROR(W207*1,"0")+IFERROR(W208*1,"0")+IFERROR(W209*1,"0")+IFERROR(W210*1,"0")+IFERROR(W211*1,"0")+IFERROR(W215*1,"0")</f>
        <v>0</v>
      </c>
      <c r="K529" s="350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342.16</v>
      </c>
      <c r="N529" s="46">
        <f>IFERROR(W290*1,"0")+IFERROR(W291*1,"0")+IFERROR(W292*1,"0")+IFERROR(W293*1,"0")+IFERROR(W294*1,"0")+IFERROR(W295*1,"0")+IFERROR(W296*1,"0")+IFERROR(W297*1,"0")+IFERROR(W301*1,"0")+IFERROR(W302*1,"0")</f>
        <v>32.400000000000006</v>
      </c>
      <c r="O529" s="46">
        <f>IFERROR(W307*1,"0")+IFERROR(W311*1,"0")+IFERROR(W312*1,"0")+IFERROR(W316*1,"0")+IFERROR(W320*1,"0")</f>
        <v>0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871.2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394.68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42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12.600000000000001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628.32000000000005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0</v>
      </c>
      <c r="Z529" s="52"/>
      <c r="AC529" s="350"/>
    </row>
  </sheetData>
  <sheetProtection algorithmName="SHA-512" hashValue="ML5BFSFDxH/2ltfFnTH0vDXIxUVgpbOvec4h+p1JszkAyvEewkG0pR+Bq7HrxAsd+Xw79MkxHsLoeBF2/JupvA==" saltValue="FSRSSz4HKWHytkNUXOYyNA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,00"/>
        <filter val="100,00"/>
        <filter val="11,11"/>
        <filter val="110,00"/>
        <filter val="12,00"/>
        <filter val="12,82"/>
        <filter val="120,00"/>
        <filter val="130,00"/>
        <filter val="14,29"/>
        <filter val="15,33"/>
        <filter val="150,00"/>
        <filter val="180,00"/>
        <filter val="2 712,00"/>
        <filter val="2 856,90"/>
        <filter val="2 981,90"/>
        <filter val="2,38"/>
        <filter val="2,56"/>
        <filter val="2,78"/>
        <filter val="20,00"/>
        <filter val="200,00"/>
        <filter val="230,00"/>
        <filter val="25,11"/>
        <filter val="280,00"/>
        <filter val="3,29"/>
        <filter val="3,70"/>
        <filter val="3,85"/>
        <filter val="30,00"/>
        <filter val="34,09"/>
        <filter val="35,71"/>
        <filter val="35,90"/>
        <filter val="356,98"/>
        <filter val="37,88"/>
        <filter val="4,44"/>
        <filter val="4,63"/>
        <filter val="4,76"/>
        <filter val="40,00"/>
        <filter val="43,56"/>
        <filter val="5"/>
        <filter val="50,00"/>
        <filter val="600,00"/>
        <filter val="70,00"/>
        <filter val="80,00"/>
        <filter val="82,00"/>
        <filter val="9,25"/>
        <filter val="9,52"/>
        <filter val="90,00"/>
      </filters>
    </filterColumn>
  </autoFilter>
  <mergeCells count="945">
    <mergeCell ref="P1:R1"/>
    <mergeCell ref="N338:R338"/>
    <mergeCell ref="D515:E515"/>
    <mergeCell ref="D344:E344"/>
    <mergeCell ref="D173:E173"/>
    <mergeCell ref="D471:E471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N79:R79"/>
    <mergeCell ref="J9:L9"/>
    <mergeCell ref="R5:S5"/>
    <mergeCell ref="N27:R27"/>
    <mergeCell ref="N83:R83"/>
    <mergeCell ref="A128:M129"/>
    <mergeCell ref="N91:R91"/>
    <mergeCell ref="A19:X19"/>
    <mergeCell ref="D102:E102"/>
    <mergeCell ref="Y17:Y18"/>
    <mergeCell ref="D57:E57"/>
    <mergeCell ref="A8:C8"/>
    <mergeCell ref="N163:T163"/>
    <mergeCell ref="D293:E293"/>
    <mergeCell ref="A247:X247"/>
    <mergeCell ref="D32:E32"/>
    <mergeCell ref="A483:X483"/>
    <mergeCell ref="N151:R151"/>
    <mergeCell ref="D97:E97"/>
    <mergeCell ref="N180:R180"/>
    <mergeCell ref="D395:E395"/>
    <mergeCell ref="A10:C10"/>
    <mergeCell ref="N272:R272"/>
    <mergeCell ref="A440:M441"/>
    <mergeCell ref="A43:X43"/>
    <mergeCell ref="N182:R182"/>
    <mergeCell ref="N480:R480"/>
    <mergeCell ref="D184:E184"/>
    <mergeCell ref="A63:X63"/>
    <mergeCell ref="N84:R84"/>
    <mergeCell ref="N320:R320"/>
    <mergeCell ref="N169:T169"/>
    <mergeCell ref="D121:E121"/>
    <mergeCell ref="N519:T519"/>
    <mergeCell ref="N154:R154"/>
    <mergeCell ref="D271:E271"/>
    <mergeCell ref="N390:R390"/>
    <mergeCell ref="D191:E191"/>
    <mergeCell ref="D458:E458"/>
    <mergeCell ref="D433:E433"/>
    <mergeCell ref="D262:E262"/>
    <mergeCell ref="A442:X442"/>
    <mergeCell ref="A426:M427"/>
    <mergeCell ref="D237:E237"/>
    <mergeCell ref="A486:M487"/>
    <mergeCell ref="A364:M365"/>
    <mergeCell ref="N156:R156"/>
    <mergeCell ref="N454:R454"/>
    <mergeCell ref="A325:X325"/>
    <mergeCell ref="D291:E291"/>
    <mergeCell ref="N468:T468"/>
    <mergeCell ref="N259:R259"/>
    <mergeCell ref="A474:X474"/>
    <mergeCell ref="D457:E457"/>
    <mergeCell ref="D475:E475"/>
    <mergeCell ref="N512:R512"/>
    <mergeCell ref="D449:E449"/>
    <mergeCell ref="A490:X490"/>
    <mergeCell ref="A319:X319"/>
    <mergeCell ref="N23:T23"/>
    <mergeCell ref="N261:R261"/>
    <mergeCell ref="N381:T381"/>
    <mergeCell ref="N90:R90"/>
    <mergeCell ref="D133:E133"/>
    <mergeCell ref="N427:T427"/>
    <mergeCell ref="D239:E239"/>
    <mergeCell ref="D266:E266"/>
    <mergeCell ref="D95:E95"/>
    <mergeCell ref="N385:R385"/>
    <mergeCell ref="A346:M347"/>
    <mergeCell ref="A139:X139"/>
    <mergeCell ref="D192:E192"/>
    <mergeCell ref="N33:T33"/>
    <mergeCell ref="D29:E29"/>
    <mergeCell ref="N137:T137"/>
    <mergeCell ref="V527:V528"/>
    <mergeCell ref="N312:R312"/>
    <mergeCell ref="D244:E244"/>
    <mergeCell ref="N470:R470"/>
    <mergeCell ref="N321:T321"/>
    <mergeCell ref="A324:X324"/>
    <mergeCell ref="D171:E171"/>
    <mergeCell ref="D336:E336"/>
    <mergeCell ref="D407:E407"/>
    <mergeCell ref="A416:X416"/>
    <mergeCell ref="C527:C528"/>
    <mergeCell ref="N527:N528"/>
    <mergeCell ref="D279:E279"/>
    <mergeCell ref="D223:E223"/>
    <mergeCell ref="N344:R344"/>
    <mergeCell ref="D265:E265"/>
    <mergeCell ref="N437:T437"/>
    <mergeCell ref="D452:E452"/>
    <mergeCell ref="D252:E252"/>
    <mergeCell ref="N308:T308"/>
    <mergeCell ref="N375:R375"/>
    <mergeCell ref="N464:R464"/>
    <mergeCell ref="A177:X177"/>
    <mergeCell ref="N523:T523"/>
    <mergeCell ref="N233:R233"/>
    <mergeCell ref="N72:R72"/>
    <mergeCell ref="N143:R143"/>
    <mergeCell ref="N248:R248"/>
    <mergeCell ref="D242:E242"/>
    <mergeCell ref="N297:R297"/>
    <mergeCell ref="N425:R425"/>
    <mergeCell ref="N435:R435"/>
    <mergeCell ref="D150:E150"/>
    <mergeCell ref="A159:X159"/>
    <mergeCell ref="N365:T365"/>
    <mergeCell ref="D386:E386"/>
    <mergeCell ref="D215:E215"/>
    <mergeCell ref="A219:X219"/>
    <mergeCell ref="A369:M370"/>
    <mergeCell ref="A251:X251"/>
    <mergeCell ref="N341:T341"/>
    <mergeCell ref="N408:R408"/>
    <mergeCell ref="N187:R187"/>
    <mergeCell ref="A327:M328"/>
    <mergeCell ref="N290:R290"/>
    <mergeCell ref="N88:R88"/>
    <mergeCell ref="A353:X353"/>
    <mergeCell ref="A280:M281"/>
    <mergeCell ref="F5:G5"/>
    <mergeCell ref="A14:L14"/>
    <mergeCell ref="N224:R224"/>
    <mergeCell ref="N144:T144"/>
    <mergeCell ref="N411:T411"/>
    <mergeCell ref="N189:R189"/>
    <mergeCell ref="A47:X47"/>
    <mergeCell ref="D455:E455"/>
    <mergeCell ref="D430:E430"/>
    <mergeCell ref="N253:R253"/>
    <mergeCell ref="N82:R82"/>
    <mergeCell ref="T11:U11"/>
    <mergeCell ref="D392:E392"/>
    <mergeCell ref="D221:E221"/>
    <mergeCell ref="N436:T436"/>
    <mergeCell ref="N57:R57"/>
    <mergeCell ref="N293:R293"/>
    <mergeCell ref="A420:M421"/>
    <mergeCell ref="A357:X357"/>
    <mergeCell ref="A249:M250"/>
    <mergeCell ref="D152:E152"/>
    <mergeCell ref="D394:E394"/>
    <mergeCell ref="D450:E450"/>
    <mergeCell ref="O5:P5"/>
    <mergeCell ref="L527:L528"/>
    <mergeCell ref="D462:E462"/>
    <mergeCell ref="N133:R133"/>
    <mergeCell ref="N198:R198"/>
    <mergeCell ref="N225:R225"/>
    <mergeCell ref="D241:E241"/>
    <mergeCell ref="D508:E508"/>
    <mergeCell ref="N418:R418"/>
    <mergeCell ref="N318:T318"/>
    <mergeCell ref="N296:R296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403:T403"/>
    <mergeCell ref="N209:R209"/>
    <mergeCell ref="D513:E513"/>
    <mergeCell ref="N286:T286"/>
    <mergeCell ref="D10:E10"/>
    <mergeCell ref="F10:G10"/>
    <mergeCell ref="N110:R110"/>
    <mergeCell ref="D99:E99"/>
    <mergeCell ref="A12:L12"/>
    <mergeCell ref="D101:E101"/>
    <mergeCell ref="D76:E76"/>
    <mergeCell ref="F17:F18"/>
    <mergeCell ref="D151:E151"/>
    <mergeCell ref="N107:R107"/>
    <mergeCell ref="N129:T129"/>
    <mergeCell ref="N141:R141"/>
    <mergeCell ref="A15:L15"/>
    <mergeCell ref="A48:X48"/>
    <mergeCell ref="S17:T17"/>
    <mergeCell ref="D107:E107"/>
    <mergeCell ref="N185:R185"/>
    <mergeCell ref="D6:L6"/>
    <mergeCell ref="O13:P13"/>
    <mergeCell ref="N419:R419"/>
    <mergeCell ref="N201:R201"/>
    <mergeCell ref="N406:R406"/>
    <mergeCell ref="G17:G18"/>
    <mergeCell ref="A218:X218"/>
    <mergeCell ref="H10:L10"/>
    <mergeCell ref="D75:E75"/>
    <mergeCell ref="D206:E206"/>
    <mergeCell ref="D181:E181"/>
    <mergeCell ref="N404:T404"/>
    <mergeCell ref="D273:E273"/>
    <mergeCell ref="N123:R123"/>
    <mergeCell ref="A380:M381"/>
    <mergeCell ref="M17:M18"/>
    <mergeCell ref="N67:R67"/>
    <mergeCell ref="N132:R132"/>
    <mergeCell ref="N230:R230"/>
    <mergeCell ref="O8:P8"/>
    <mergeCell ref="N69:R69"/>
    <mergeCell ref="A274:M275"/>
    <mergeCell ref="O527:O528"/>
    <mergeCell ref="A467:M468"/>
    <mergeCell ref="N237:R237"/>
    <mergeCell ref="N283:R283"/>
    <mergeCell ref="D84:E84"/>
    <mergeCell ref="N277:R277"/>
    <mergeCell ref="D155:E155"/>
    <mergeCell ref="D22:E22"/>
    <mergeCell ref="D320:E320"/>
    <mergeCell ref="D149:E149"/>
    <mergeCell ref="N301:R301"/>
    <mergeCell ref="N226:T226"/>
    <mergeCell ref="N497:T497"/>
    <mergeCell ref="D385:E385"/>
    <mergeCell ref="N239:R239"/>
    <mergeCell ref="N122:R122"/>
    <mergeCell ref="N51:R51"/>
    <mergeCell ref="N217:T217"/>
    <mergeCell ref="A120:X120"/>
    <mergeCell ref="D527:D528"/>
    <mergeCell ref="N426:T426"/>
    <mergeCell ref="F527:F528"/>
    <mergeCell ref="N364:T364"/>
    <mergeCell ref="N493:R493"/>
    <mergeCell ref="A9:C9"/>
    <mergeCell ref="N298:T298"/>
    <mergeCell ref="D373:E373"/>
    <mergeCell ref="A382:X382"/>
    <mergeCell ref="D500:E500"/>
    <mergeCell ref="D58:E58"/>
    <mergeCell ref="N444:T444"/>
    <mergeCell ref="A414:M415"/>
    <mergeCell ref="D294:E294"/>
    <mergeCell ref="O12:P12"/>
    <mergeCell ref="A229:X229"/>
    <mergeCell ref="N52:T52"/>
    <mergeCell ref="A446:X446"/>
    <mergeCell ref="D231:E231"/>
    <mergeCell ref="D408:E408"/>
    <mergeCell ref="N379:R379"/>
    <mergeCell ref="N208:R208"/>
    <mergeCell ref="A403:M404"/>
    <mergeCell ref="N183:R183"/>
    <mergeCell ref="N352:T352"/>
    <mergeCell ref="N103:T103"/>
    <mergeCell ref="A37:M38"/>
    <mergeCell ref="N86:T86"/>
    <mergeCell ref="A13:L13"/>
    <mergeCell ref="A517:M518"/>
    <mergeCell ref="M527:M528"/>
    <mergeCell ref="D80:E80"/>
    <mergeCell ref="N188:R188"/>
    <mergeCell ref="N66:R66"/>
    <mergeCell ref="A282:X282"/>
    <mergeCell ref="N520:T520"/>
    <mergeCell ref="A105:X105"/>
    <mergeCell ref="D459:E459"/>
    <mergeCell ref="N68:R68"/>
    <mergeCell ref="N295:R295"/>
    <mergeCell ref="N432:R432"/>
    <mergeCell ref="N482:T482"/>
    <mergeCell ref="D434:E434"/>
    <mergeCell ref="N117:R117"/>
    <mergeCell ref="D154:E154"/>
    <mergeCell ref="N517:T517"/>
    <mergeCell ref="N346:T346"/>
    <mergeCell ref="N275:T275"/>
    <mergeCell ref="A376:M377"/>
    <mergeCell ref="N175:T175"/>
    <mergeCell ref="N104:T104"/>
    <mergeCell ref="N98:R98"/>
    <mergeCell ref="N396:R396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211:R211"/>
    <mergeCell ref="N162:R162"/>
    <mergeCell ref="D83:E83"/>
    <mergeCell ref="N398:R398"/>
    <mergeCell ref="D143:E143"/>
    <mergeCell ref="D512:E512"/>
    <mergeCell ref="N347:T347"/>
    <mergeCell ref="D368:E368"/>
    <mergeCell ref="D506:E506"/>
    <mergeCell ref="N176:T176"/>
    <mergeCell ref="N335:R335"/>
    <mergeCell ref="A300:X300"/>
    <mergeCell ref="D207:E207"/>
    <mergeCell ref="A94:X94"/>
    <mergeCell ref="N114:R114"/>
    <mergeCell ref="N206:R206"/>
    <mergeCell ref="H1:O1"/>
    <mergeCell ref="N109:R109"/>
    <mergeCell ref="A330:X330"/>
    <mergeCell ref="A305:X305"/>
    <mergeCell ref="N34:T34"/>
    <mergeCell ref="N516:R516"/>
    <mergeCell ref="D435:E435"/>
    <mergeCell ref="D413:E413"/>
    <mergeCell ref="A366:X366"/>
    <mergeCell ref="D484:E484"/>
    <mergeCell ref="N345:R345"/>
    <mergeCell ref="N193:R193"/>
    <mergeCell ref="D186:E186"/>
    <mergeCell ref="D65:E65"/>
    <mergeCell ref="N22:R22"/>
    <mergeCell ref="O9:P9"/>
    <mergeCell ref="N401:R401"/>
    <mergeCell ref="D194:E194"/>
    <mergeCell ref="D222:E222"/>
    <mergeCell ref="N128:T128"/>
    <mergeCell ref="A87:X87"/>
    <mergeCell ref="D225:E225"/>
    <mergeCell ref="A405:X405"/>
    <mergeCell ref="N440:T440"/>
    <mergeCell ref="A509:M510"/>
    <mergeCell ref="N279:R279"/>
    <mergeCell ref="D418:E418"/>
    <mergeCell ref="D393:E393"/>
    <mergeCell ref="H17:H18"/>
    <mergeCell ref="N332:R332"/>
    <mergeCell ref="N161:R161"/>
    <mergeCell ref="N459:R459"/>
    <mergeCell ref="A384:X384"/>
    <mergeCell ref="D198:E198"/>
    <mergeCell ref="D465:E465"/>
    <mergeCell ref="N495:R495"/>
    <mergeCell ref="D296:E296"/>
    <mergeCell ref="N41:T41"/>
    <mergeCell ref="D89:E89"/>
    <mergeCell ref="N254:R254"/>
    <mergeCell ref="N343:R343"/>
    <mergeCell ref="D153:E153"/>
    <mergeCell ref="A212:M213"/>
    <mergeCell ref="D199:E199"/>
    <mergeCell ref="D461:E461"/>
    <mergeCell ref="D200:E200"/>
    <mergeCell ref="A85:M86"/>
    <mergeCell ref="D478:E478"/>
    <mergeCell ref="A496:M497"/>
    <mergeCell ref="A422:X422"/>
    <mergeCell ref="N266:R266"/>
    <mergeCell ref="N393:R393"/>
    <mergeCell ref="N95:R95"/>
    <mergeCell ref="N70:R70"/>
    <mergeCell ref="D374:E374"/>
    <mergeCell ref="N108:R108"/>
    <mergeCell ref="D485:E485"/>
    <mergeCell ref="N458:R458"/>
    <mergeCell ref="N441:T441"/>
    <mergeCell ref="D220:E220"/>
    <mergeCell ref="A436:M437"/>
    <mergeCell ref="N456:R456"/>
    <mergeCell ref="N285:R285"/>
    <mergeCell ref="N136:T136"/>
    <mergeCell ref="A310:X310"/>
    <mergeCell ref="N443:R443"/>
    <mergeCell ref="N479:R479"/>
    <mergeCell ref="N485:R485"/>
    <mergeCell ref="D278:E278"/>
    <mergeCell ref="N257:T257"/>
    <mergeCell ref="N235:R235"/>
    <mergeCell ref="D234:E234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D359:E359"/>
    <mergeCell ref="N96:R96"/>
    <mergeCell ref="N246:T246"/>
    <mergeCell ref="A165:X165"/>
    <mergeCell ref="A130:X130"/>
    <mergeCell ref="N40:R40"/>
    <mergeCell ref="N477:R477"/>
    <mergeCell ref="D51:E51"/>
    <mergeCell ref="N328:T328"/>
    <mergeCell ref="D349:E349"/>
    <mergeCell ref="N157:T157"/>
    <mergeCell ref="A358:X358"/>
    <mergeCell ref="D476:E476"/>
    <mergeCell ref="A92:M93"/>
    <mergeCell ref="A197:X197"/>
    <mergeCell ref="D7:L7"/>
    <mergeCell ref="N269:T269"/>
    <mergeCell ref="R527:R528"/>
    <mergeCell ref="N340:T340"/>
    <mergeCell ref="N171:R171"/>
    <mergeCell ref="A55:X55"/>
    <mergeCell ref="A351:M352"/>
    <mergeCell ref="N121:R121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N414:T414"/>
    <mergeCell ref="D125:E125"/>
    <mergeCell ref="N240:R240"/>
    <mergeCell ref="N215:R215"/>
    <mergeCell ref="N44:R44"/>
    <mergeCell ref="D283:E283"/>
    <mergeCell ref="D112:E112"/>
    <mergeCell ref="N190:R190"/>
    <mergeCell ref="N26:R26"/>
    <mergeCell ref="N153:R153"/>
    <mergeCell ref="N249:T249"/>
    <mergeCell ref="D463:E463"/>
    <mergeCell ref="A205:X205"/>
    <mergeCell ref="N234:R234"/>
    <mergeCell ref="D36:E36"/>
    <mergeCell ref="N313:T313"/>
    <mergeCell ref="A216:M217"/>
    <mergeCell ref="A45:M46"/>
    <mergeCell ref="N184:R184"/>
    <mergeCell ref="A378:X378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D64:E64"/>
    <mergeCell ref="D362:E362"/>
    <mergeCell ref="N29:R29"/>
    <mergeCell ref="N265:R265"/>
    <mergeCell ref="N514:R514"/>
    <mergeCell ref="N31:R31"/>
    <mergeCell ref="N500:R500"/>
    <mergeCell ref="N451:R451"/>
    <mergeCell ref="D74:E74"/>
    <mergeCell ref="N494:R494"/>
    <mergeCell ref="D372:E372"/>
    <mergeCell ref="D335:E335"/>
    <mergeCell ref="A276:X276"/>
    <mergeCell ref="A270:X270"/>
    <mergeCell ref="D201:E201"/>
    <mergeCell ref="D188:E188"/>
    <mergeCell ref="D68:E68"/>
    <mergeCell ref="D424:E424"/>
    <mergeCell ref="A49:X49"/>
    <mergeCell ref="N260:R260"/>
    <mergeCell ref="N89:R89"/>
    <mergeCell ref="D132:E132"/>
    <mergeCell ref="D399:E399"/>
    <mergeCell ref="N38:T38"/>
    <mergeCell ref="A35:X35"/>
    <mergeCell ref="D264:E264"/>
    <mergeCell ref="N370:T370"/>
    <mergeCell ref="D391:E391"/>
    <mergeCell ref="D78:E78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233:E233"/>
    <mergeCell ref="D338:E338"/>
    <mergeCell ref="D111:E111"/>
    <mergeCell ref="N311:R311"/>
    <mergeCell ref="D183:E183"/>
    <mergeCell ref="A21:X21"/>
    <mergeCell ref="N232:R232"/>
    <mergeCell ref="D248:E248"/>
    <mergeCell ref="A355:M356"/>
    <mergeCell ref="N77:R77"/>
    <mergeCell ref="T6:U9"/>
    <mergeCell ref="D185:E185"/>
    <mergeCell ref="A195:M196"/>
    <mergeCell ref="N256:T256"/>
    <mergeCell ref="D277:E277"/>
    <mergeCell ref="G526:O526"/>
    <mergeCell ref="D162:E162"/>
    <mergeCell ref="A342:X342"/>
    <mergeCell ref="D460:E460"/>
    <mergeCell ref="N452:R452"/>
    <mergeCell ref="D398:E398"/>
    <mergeCell ref="D454:E454"/>
    <mergeCell ref="S527:S528"/>
    <mergeCell ref="N377:T377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P527:P528"/>
    <mergeCell ref="H527:H528"/>
    <mergeCell ref="J527:J528"/>
    <mergeCell ref="N263:R263"/>
    <mergeCell ref="N499:R499"/>
    <mergeCell ref="N200:R200"/>
    <mergeCell ref="A383:X383"/>
    <mergeCell ref="D9:E9"/>
    <mergeCell ref="F9:G9"/>
    <mergeCell ref="D167:E167"/>
    <mergeCell ref="N322:T322"/>
    <mergeCell ref="D161:E161"/>
    <mergeCell ref="Q526:R526"/>
    <mergeCell ref="D232:E232"/>
    <mergeCell ref="A412:X412"/>
    <mergeCell ref="S526:T526"/>
    <mergeCell ref="N309:T309"/>
    <mergeCell ref="D507:E507"/>
    <mergeCell ref="A315:X315"/>
    <mergeCell ref="N317:T317"/>
    <mergeCell ref="N304:T304"/>
    <mergeCell ref="N449:R449"/>
    <mergeCell ref="D492:E492"/>
    <mergeCell ref="A60:M61"/>
    <mergeCell ref="N150:R150"/>
    <mergeCell ref="N255:R255"/>
    <mergeCell ref="D96:E96"/>
    <mergeCell ref="N326:R326"/>
    <mergeCell ref="N386:R386"/>
    <mergeCell ref="N242:R242"/>
    <mergeCell ref="N513:R513"/>
    <mergeCell ref="A5:C5"/>
    <mergeCell ref="A472:M473"/>
    <mergeCell ref="N71:R71"/>
    <mergeCell ref="A410:M411"/>
    <mergeCell ref="N373:R373"/>
    <mergeCell ref="N307:R307"/>
    <mergeCell ref="N58:R58"/>
    <mergeCell ref="N227:T227"/>
    <mergeCell ref="D179:E179"/>
    <mergeCell ref="N420:T420"/>
    <mergeCell ref="N465:R465"/>
    <mergeCell ref="N294:R294"/>
    <mergeCell ref="D337:E337"/>
    <mergeCell ref="D166:E166"/>
    <mergeCell ref="D464:E464"/>
    <mergeCell ref="D402:E402"/>
    <mergeCell ref="N244:R244"/>
    <mergeCell ref="N73:R73"/>
    <mergeCell ref="N164:T164"/>
    <mergeCell ref="A17:A18"/>
    <mergeCell ref="A20:X20"/>
    <mergeCell ref="N431:R431"/>
    <mergeCell ref="N231:R231"/>
    <mergeCell ref="C17:C18"/>
    <mergeCell ref="AD17:AD18"/>
    <mergeCell ref="N142:R142"/>
    <mergeCell ref="A6:C6"/>
    <mergeCell ref="A481:M482"/>
    <mergeCell ref="D88:E88"/>
    <mergeCell ref="D148:E148"/>
    <mergeCell ref="N80:R80"/>
    <mergeCell ref="N303:T303"/>
    <mergeCell ref="D26:E26"/>
    <mergeCell ref="A228:X228"/>
    <mergeCell ref="N126:R126"/>
    <mergeCell ref="D311:E311"/>
    <mergeCell ref="D115:E115"/>
    <mergeCell ref="N424:R424"/>
    <mergeCell ref="D261:E261"/>
    <mergeCell ref="D90:E90"/>
    <mergeCell ref="N196:T196"/>
    <mergeCell ref="A25:X25"/>
    <mergeCell ref="N158:T158"/>
    <mergeCell ref="N369:T369"/>
    <mergeCell ref="D390:E390"/>
    <mergeCell ref="N356:T356"/>
    <mergeCell ref="K17:K18"/>
    <mergeCell ref="N380:T380"/>
    <mergeCell ref="O11:P11"/>
    <mergeCell ref="T527:T528"/>
    <mergeCell ref="D260:E260"/>
    <mergeCell ref="D453:E453"/>
    <mergeCell ref="N241:R241"/>
    <mergeCell ref="N124:R124"/>
    <mergeCell ref="D113:E113"/>
    <mergeCell ref="N92:T92"/>
    <mergeCell ref="A52:M53"/>
    <mergeCell ref="N360:R360"/>
    <mergeCell ref="A245:M246"/>
    <mergeCell ref="D401:E401"/>
    <mergeCell ref="D230:E230"/>
    <mergeCell ref="D339:E339"/>
    <mergeCell ref="A348:X348"/>
    <mergeCell ref="Q527:Q528"/>
    <mergeCell ref="D466:E466"/>
    <mergeCell ref="D180:E180"/>
    <mergeCell ref="N484:R484"/>
    <mergeCell ref="A438:X438"/>
    <mergeCell ref="D350:E350"/>
    <mergeCell ref="A118:M119"/>
    <mergeCell ref="N152:R152"/>
    <mergeCell ref="D27:E27"/>
    <mergeCell ref="A23:M24"/>
    <mergeCell ref="A308:M309"/>
    <mergeCell ref="N78:R78"/>
    <mergeCell ref="N149:R149"/>
    <mergeCell ref="N15:R16"/>
    <mergeCell ref="N450:R450"/>
    <mergeCell ref="D396:E396"/>
    <mergeCell ref="D116:E116"/>
    <mergeCell ref="N194:R194"/>
    <mergeCell ref="D91:E91"/>
    <mergeCell ref="D156:E156"/>
    <mergeCell ref="A62:X62"/>
    <mergeCell ref="N37:T37"/>
    <mergeCell ref="D106:E106"/>
    <mergeCell ref="A39:X39"/>
    <mergeCell ref="N299:T299"/>
    <mergeCell ref="A202:M203"/>
    <mergeCell ref="N99:R99"/>
    <mergeCell ref="N397:R397"/>
    <mergeCell ref="D343:E343"/>
    <mergeCell ref="N74:R74"/>
    <mergeCell ref="N316:R316"/>
    <mergeCell ref="N372:R372"/>
    <mergeCell ref="D182:E182"/>
    <mergeCell ref="I527:I528"/>
    <mergeCell ref="D240:E240"/>
    <mergeCell ref="D334:E334"/>
    <mergeCell ref="N65:R65"/>
    <mergeCell ref="N192:R192"/>
    <mergeCell ref="N363:R363"/>
    <mergeCell ref="N434:R434"/>
    <mergeCell ref="A387:M388"/>
    <mergeCell ref="D100:E100"/>
    <mergeCell ref="N134:R134"/>
    <mergeCell ref="A527:A528"/>
    <mergeCell ref="N243:R243"/>
    <mergeCell ref="N221:R221"/>
    <mergeCell ref="N492:R492"/>
    <mergeCell ref="N292:R292"/>
    <mergeCell ref="A103:M104"/>
    <mergeCell ref="D400:E400"/>
    <mergeCell ref="A168:M169"/>
    <mergeCell ref="A469:X469"/>
    <mergeCell ref="N236:R236"/>
    <mergeCell ref="N429:R429"/>
    <mergeCell ref="D108:E108"/>
    <mergeCell ref="D375:E375"/>
    <mergeCell ref="D77:E77"/>
    <mergeCell ref="D1:F1"/>
    <mergeCell ref="N524:T524"/>
    <mergeCell ref="N210:R210"/>
    <mergeCell ref="N61:T61"/>
    <mergeCell ref="D82:E82"/>
    <mergeCell ref="J17:J18"/>
    <mergeCell ref="L17:L18"/>
    <mergeCell ref="N17:R18"/>
    <mergeCell ref="O6:P6"/>
    <mergeCell ref="N50:R50"/>
    <mergeCell ref="D31:E31"/>
    <mergeCell ref="N223:R223"/>
    <mergeCell ref="N350:R350"/>
    <mergeCell ref="N145:T145"/>
    <mergeCell ref="N250:T250"/>
    <mergeCell ref="I17:I18"/>
    <mergeCell ref="D141:E141"/>
    <mergeCell ref="D135:E135"/>
    <mergeCell ref="N212:T212"/>
    <mergeCell ref="N510:T510"/>
    <mergeCell ref="T12:U12"/>
    <mergeCell ref="N445:T445"/>
    <mergeCell ref="D72:E72"/>
    <mergeCell ref="N368:R368"/>
    <mergeCell ref="D491:E491"/>
    <mergeCell ref="N518:T518"/>
    <mergeCell ref="N491:R491"/>
    <mergeCell ref="D363:E363"/>
    <mergeCell ref="N172:R172"/>
    <mergeCell ref="N199:R199"/>
    <mergeCell ref="A489:X489"/>
    <mergeCell ref="A33:M34"/>
    <mergeCell ref="N466:R466"/>
    <mergeCell ref="D211:E211"/>
    <mergeCell ref="N46:T46"/>
    <mergeCell ref="A323:X323"/>
    <mergeCell ref="D235:E235"/>
    <mergeCell ref="A170:X170"/>
    <mergeCell ref="D451:E451"/>
    <mergeCell ref="A289:X289"/>
    <mergeCell ref="D255:E255"/>
    <mergeCell ref="D109:E109"/>
    <mergeCell ref="N101:R101"/>
    <mergeCell ref="N53:T53"/>
    <mergeCell ref="N116:R116"/>
    <mergeCell ref="N76:R76"/>
    <mergeCell ref="N85:T85"/>
    <mergeCell ref="D59:E59"/>
    <mergeCell ref="A313:M314"/>
    <mergeCell ref="N203:T203"/>
    <mergeCell ref="D456:E456"/>
    <mergeCell ref="A131:X131"/>
    <mergeCell ref="N274:T274"/>
    <mergeCell ref="D295:E295"/>
    <mergeCell ref="N467:T467"/>
    <mergeCell ref="D178:E178"/>
    <mergeCell ref="A256:M257"/>
    <mergeCell ref="D172:E172"/>
    <mergeCell ref="N327:T327"/>
    <mergeCell ref="N417:R417"/>
    <mergeCell ref="A371:X371"/>
    <mergeCell ref="D292:E292"/>
    <mergeCell ref="N213:T213"/>
    <mergeCell ref="N461:R461"/>
    <mergeCell ref="N430:R430"/>
    <mergeCell ref="N367:R367"/>
    <mergeCell ref="N354:R354"/>
    <mergeCell ref="A331:X331"/>
    <mergeCell ref="N415:T415"/>
    <mergeCell ref="N278:R278"/>
    <mergeCell ref="N439:R439"/>
    <mergeCell ref="A340:M341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273:R273"/>
    <mergeCell ref="N102:R102"/>
    <mergeCell ref="N400:R400"/>
    <mergeCell ref="D316:E316"/>
    <mergeCell ref="D443:E443"/>
    <mergeCell ref="D272:E272"/>
    <mergeCell ref="D210:E210"/>
    <mergeCell ref="D8:L8"/>
    <mergeCell ref="N287:T287"/>
    <mergeCell ref="N337:R337"/>
    <mergeCell ref="N166:R166"/>
    <mergeCell ref="D209:E209"/>
    <mergeCell ref="N2:U3"/>
    <mergeCell ref="N421:T421"/>
    <mergeCell ref="N113:R113"/>
    <mergeCell ref="D302:E302"/>
    <mergeCell ref="N173:R173"/>
    <mergeCell ref="D429:E429"/>
    <mergeCell ref="N271:R271"/>
    <mergeCell ref="N100:R100"/>
    <mergeCell ref="A54:X54"/>
    <mergeCell ref="N60:T60"/>
    <mergeCell ref="N336:R336"/>
    <mergeCell ref="D81:E81"/>
    <mergeCell ref="D379:E379"/>
    <mergeCell ref="D208:E208"/>
    <mergeCell ref="N410:T410"/>
    <mergeCell ref="N118:T118"/>
    <mergeCell ref="D406:E406"/>
    <mergeCell ref="N125:R125"/>
    <mergeCell ref="N216:T216"/>
    <mergeCell ref="N45:T45"/>
    <mergeCell ref="A317:M318"/>
    <mergeCell ref="A306:X306"/>
    <mergeCell ref="N281:T281"/>
    <mergeCell ref="N280:T280"/>
    <mergeCell ref="R6:S9"/>
    <mergeCell ref="N207:R207"/>
    <mergeCell ref="N478:R478"/>
    <mergeCell ref="N36:R36"/>
    <mergeCell ref="N505:R505"/>
    <mergeCell ref="N334:R334"/>
    <mergeCell ref="N394:R394"/>
    <mergeCell ref="D79:E79"/>
    <mergeCell ref="BA17:BA18"/>
    <mergeCell ref="AA17:AC18"/>
    <mergeCell ref="A448:X448"/>
    <mergeCell ref="N472:T472"/>
    <mergeCell ref="N487:T487"/>
    <mergeCell ref="D470:E470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D501:E501"/>
    <mergeCell ref="N349:R349"/>
    <mergeCell ref="W17:W18"/>
    <mergeCell ref="A175:M176"/>
    <mergeCell ref="N503:T503"/>
    <mergeCell ref="N399:R399"/>
    <mergeCell ref="A288:X288"/>
    <mergeCell ref="N59:R59"/>
    <mergeCell ref="N178:R178"/>
    <mergeCell ref="N463:R463"/>
    <mergeCell ref="A226:M227"/>
    <mergeCell ref="D142:E142"/>
    <mergeCell ref="N359:R359"/>
    <mergeCell ref="D495:E495"/>
    <mergeCell ref="D28:E28"/>
    <mergeCell ref="N476:R476"/>
    <mergeCell ref="D326:E326"/>
    <mergeCell ref="D432:E432"/>
    <mergeCell ref="D236:E236"/>
    <mergeCell ref="N413:R413"/>
    <mergeCell ref="N220:R220"/>
    <mergeCell ref="D117:E117"/>
    <mergeCell ref="N407:R407"/>
    <mergeCell ref="D30:E30"/>
    <mergeCell ref="D67:E67"/>
    <mergeCell ref="N496:T496"/>
    <mergeCell ref="H5:L5"/>
    <mergeCell ref="N409:R409"/>
    <mergeCell ref="N473:T473"/>
    <mergeCell ref="A146:X146"/>
    <mergeCell ref="A157:M158"/>
    <mergeCell ref="B17:B18"/>
    <mergeCell ref="D479:E479"/>
    <mergeCell ref="N112:R112"/>
    <mergeCell ref="N106:R106"/>
    <mergeCell ref="N475:R475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D431:E431"/>
    <mergeCell ref="D189:E189"/>
    <mergeCell ref="A204:X204"/>
    <mergeCell ref="A160:X160"/>
    <mergeCell ref="N355:T355"/>
    <mergeCell ref="D66:E66"/>
    <mergeCell ref="N28:R28"/>
    <mergeCell ref="N392:R392"/>
    <mergeCell ref="D71:E71"/>
    <mergeCell ref="N186:R186"/>
    <mergeCell ref="N457:R457"/>
    <mergeCell ref="D332:E332"/>
    <mergeCell ref="D307:E307"/>
    <mergeCell ref="N42:T42"/>
    <mergeCell ref="N30:R30"/>
    <mergeCell ref="D98:E98"/>
    <mergeCell ref="D73:E73"/>
    <mergeCell ref="A144:M145"/>
    <mergeCell ref="N181:R181"/>
    <mergeCell ref="D126:E126"/>
    <mergeCell ref="D253:E253"/>
    <mergeCell ref="N268:T268"/>
    <mergeCell ref="N402:R402"/>
    <mergeCell ref="N168:T168"/>
    <mergeCell ref="D187:E187"/>
    <mergeCell ref="N302:R302"/>
    <mergeCell ref="N202:T202"/>
    <mergeCell ref="N351:T351"/>
    <mergeCell ref="D301:E301"/>
    <mergeCell ref="D122:E122"/>
    <mergeCell ref="N24:T24"/>
    <mergeCell ref="N195:T195"/>
    <mergeCell ref="H9:I9"/>
    <mergeCell ref="N502:T502"/>
    <mergeCell ref="N267:R267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312:E312"/>
    <mergeCell ref="D263:E263"/>
    <mergeCell ref="D499:E499"/>
    <mergeCell ref="D238:E238"/>
    <mergeCell ref="N262:R262"/>
    <mergeCell ref="N455:R455"/>
    <mergeCell ref="N333:R333"/>
    <mergeCell ref="D134:E134"/>
    <mergeCell ref="A147:X147"/>
    <mergeCell ref="A488:X488"/>
    <mergeCell ref="A498:X498"/>
    <mergeCell ref="D174:E174"/>
    <mergeCell ref="N245:T245"/>
    <mergeCell ref="N481:T481"/>
    <mergeCell ref="U527:U528"/>
    <mergeCell ref="D505:E505"/>
    <mergeCell ref="B527:B528"/>
    <mergeCell ref="A511:X511"/>
    <mergeCell ref="D494:E494"/>
    <mergeCell ref="D493:E493"/>
    <mergeCell ref="A504:X504"/>
    <mergeCell ref="N506:R506"/>
    <mergeCell ref="N507:R507"/>
    <mergeCell ref="N521:T521"/>
    <mergeCell ref="A519:M524"/>
    <mergeCell ref="N509:T509"/>
    <mergeCell ref="N515:R515"/>
    <mergeCell ref="D514:E514"/>
    <mergeCell ref="N508:R508"/>
    <mergeCell ref="A389:X389"/>
    <mergeCell ref="D516:E516"/>
    <mergeCell ref="N522:T522"/>
    <mergeCell ref="D224:E224"/>
    <mergeCell ref="N339:R3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716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8" spans="2:8" x14ac:dyDescent="0.2">
      <c r="B8" s="47" t="s">
        <v>722</v>
      </c>
      <c r="C8" s="47" t="s">
        <v>723</v>
      </c>
      <c r="D8" s="47" t="s">
        <v>724</v>
      </c>
      <c r="E8" s="47"/>
    </row>
    <row r="9" spans="2:8" x14ac:dyDescent="0.2">
      <c r="B9" s="47" t="s">
        <v>725</v>
      </c>
      <c r="C9" s="47" t="s">
        <v>726</v>
      </c>
      <c r="D9" s="47" t="s">
        <v>727</v>
      </c>
      <c r="E9" s="47"/>
    </row>
    <row r="10" spans="2:8" x14ac:dyDescent="0.2">
      <c r="B10" s="47" t="s">
        <v>728</v>
      </c>
      <c r="C10" s="47" t="s">
        <v>729</v>
      </c>
      <c r="D10" s="47" t="s">
        <v>730</v>
      </c>
      <c r="E10" s="47"/>
    </row>
    <row r="11" spans="2:8" x14ac:dyDescent="0.2">
      <c r="B11" s="47" t="s">
        <v>14</v>
      </c>
      <c r="C11" s="47" t="s">
        <v>731</v>
      </c>
      <c r="D11" s="47" t="s">
        <v>732</v>
      </c>
      <c r="E11" s="47"/>
    </row>
    <row r="12" spans="2:8" x14ac:dyDescent="0.2">
      <c r="B12" s="47" t="s">
        <v>733</v>
      </c>
      <c r="C12" s="47" t="s">
        <v>734</v>
      </c>
      <c r="D12" s="47" t="s">
        <v>735</v>
      </c>
      <c r="E12" s="47"/>
    </row>
    <row r="13" spans="2:8" x14ac:dyDescent="0.2">
      <c r="B13" s="47" t="s">
        <v>736</v>
      </c>
      <c r="C13" s="47" t="s">
        <v>737</v>
      </c>
      <c r="D13" s="47" t="s">
        <v>100</v>
      </c>
      <c r="E13" s="47"/>
    </row>
    <row r="15" spans="2:8" x14ac:dyDescent="0.2">
      <c r="B15" s="47" t="s">
        <v>738</v>
      </c>
      <c r="C15" s="47" t="s">
        <v>717</v>
      </c>
      <c r="D15" s="47"/>
      <c r="E15" s="47"/>
    </row>
    <row r="17" spans="2:5" x14ac:dyDescent="0.2">
      <c r="B17" s="47" t="s">
        <v>739</v>
      </c>
      <c r="C17" s="47" t="s">
        <v>720</v>
      </c>
      <c r="D17" s="47"/>
      <c r="E17" s="47"/>
    </row>
    <row r="19" spans="2:5" x14ac:dyDescent="0.2">
      <c r="B19" s="47" t="s">
        <v>740</v>
      </c>
      <c r="C19" s="47" t="s">
        <v>723</v>
      </c>
      <c r="D19" s="47"/>
      <c r="E19" s="47"/>
    </row>
    <row r="21" spans="2:5" x14ac:dyDescent="0.2">
      <c r="B21" s="47" t="s">
        <v>741</v>
      </c>
      <c r="C21" s="47" t="s">
        <v>726</v>
      </c>
      <c r="D21" s="47"/>
      <c r="E21" s="47"/>
    </row>
    <row r="23" spans="2:5" x14ac:dyDescent="0.2">
      <c r="B23" s="47" t="s">
        <v>742</v>
      </c>
      <c r="C23" s="47" t="s">
        <v>729</v>
      </c>
      <c r="D23" s="47"/>
      <c r="E23" s="47"/>
    </row>
    <row r="25" spans="2:5" x14ac:dyDescent="0.2">
      <c r="B25" s="47" t="s">
        <v>743</v>
      </c>
      <c r="C25" s="47" t="s">
        <v>731</v>
      </c>
      <c r="D25" s="47"/>
      <c r="E25" s="47"/>
    </row>
    <row r="27" spans="2:5" x14ac:dyDescent="0.2">
      <c r="B27" s="47" t="s">
        <v>744</v>
      </c>
      <c r="C27" s="47" t="s">
        <v>734</v>
      </c>
      <c r="D27" s="47"/>
      <c r="E27" s="47"/>
    </row>
    <row r="29" spans="2:5" x14ac:dyDescent="0.2">
      <c r="B29" s="47" t="s">
        <v>745</v>
      </c>
      <c r="C29" s="47" t="s">
        <v>737</v>
      </c>
      <c r="D29" s="47"/>
      <c r="E29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  <row r="36" spans="2:5" x14ac:dyDescent="0.2">
      <c r="B36" s="47" t="s">
        <v>751</v>
      </c>
      <c r="C36" s="47"/>
      <c r="D36" s="47"/>
      <c r="E36" s="47"/>
    </row>
    <row r="37" spans="2:5" x14ac:dyDescent="0.2">
      <c r="B37" s="47" t="s">
        <v>752</v>
      </c>
      <c r="C37" s="47"/>
      <c r="D37" s="47"/>
      <c r="E37" s="47"/>
    </row>
    <row r="38" spans="2:5" x14ac:dyDescent="0.2">
      <c r="B38" s="47" t="s">
        <v>753</v>
      </c>
      <c r="C38" s="47"/>
      <c r="D38" s="47"/>
      <c r="E38" s="47"/>
    </row>
    <row r="39" spans="2:5" x14ac:dyDescent="0.2">
      <c r="B39" s="47" t="s">
        <v>754</v>
      </c>
      <c r="C39" s="47"/>
      <c r="D39" s="47"/>
      <c r="E39" s="47"/>
    </row>
    <row r="40" spans="2:5" x14ac:dyDescent="0.2">
      <c r="B40" s="47" t="s">
        <v>755</v>
      </c>
      <c r="C40" s="47"/>
      <c r="D40" s="47"/>
      <c r="E40" s="47"/>
    </row>
    <row r="41" spans="2:5" x14ac:dyDescent="0.2">
      <c r="B41" s="47" t="s">
        <v>756</v>
      </c>
      <c r="C41" s="47"/>
      <c r="D41" s="47"/>
      <c r="E41" s="47"/>
    </row>
  </sheetData>
  <sheetProtection algorithmName="SHA-512" hashValue="qTiqyCs4e1hrXxvPHdAUHp1WI6YqK+eVq2ykyE45nklmRGCYvWHN3qmWeQ6w7jy3u4YMwx36If4D+tgftUjmXQ==" saltValue="KSYXfo6LYrDgrnABjEd1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1199</vt:i4>
      </vt:variant>
    </vt:vector>
  </HeadingPairs>
  <TitlesOfParts>
    <vt:vector size="12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2024-03-05T10:59:36Z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