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D088C9-6A11-4CE9-8821-C0D11C630E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9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16" i="1" l="1"/>
  <c r="X317" i="1" s="1"/>
  <c r="W317" i="1"/>
  <c r="X320" i="1"/>
  <c r="X321" i="1" s="1"/>
  <c r="W321" i="1"/>
  <c r="X326" i="1"/>
  <c r="X327" i="1" s="1"/>
  <c r="W327" i="1"/>
  <c r="X376" i="1"/>
  <c r="V523" i="1"/>
  <c r="X136" i="1"/>
  <c r="W202" i="1"/>
  <c r="X256" i="1"/>
  <c r="X280" i="1"/>
  <c r="X340" i="1"/>
  <c r="X403" i="1"/>
  <c r="B529" i="1"/>
  <c r="W34" i="1"/>
  <c r="X36" i="1"/>
  <c r="X37" i="1" s="1"/>
  <c r="W37" i="1"/>
  <c r="X40" i="1"/>
  <c r="X41" i="1" s="1"/>
  <c r="W41" i="1"/>
  <c r="X44" i="1"/>
  <c r="X45" i="1" s="1"/>
  <c r="W45" i="1"/>
  <c r="D529" i="1"/>
  <c r="E529" i="1"/>
  <c r="W93" i="1"/>
  <c r="W103" i="1"/>
  <c r="W118" i="1"/>
  <c r="W129" i="1"/>
  <c r="W157" i="1"/>
  <c r="I529" i="1"/>
  <c r="X166" i="1"/>
  <c r="X168" i="1" s="1"/>
  <c r="W176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X103" i="1"/>
  <c r="X195" i="1"/>
  <c r="X52" i="1"/>
  <c r="H9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A10" i="1"/>
  <c r="W24" i="1"/>
  <c r="W33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3" i="1" l="1"/>
  <c r="W522" i="1"/>
  <c r="X524" i="1"/>
  <c r="W519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<sst xmlns="http://schemas.openxmlformats.org/spreadsheetml/2006/main" count="2258" uniqueCount="758">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</sst>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95" t="s">
        <v>0</v>
      </c>
      <c r="E1" s="357"/>
      <c r="F1" s="357"/>
      <c r="G1" s="12" t="s">
        <v>1</v>
      </c>
      <c r="H1" s="495" t="s">
        <v>2</v>
      </c>
      <c r="I1" s="357"/>
      <c r="J1" s="357"/>
      <c r="K1" s="357"/>
      <c r="L1" s="357"/>
      <c r="M1" s="357"/>
      <c r="N1" s="357"/>
      <c r="O1" s="357"/>
      <c r="P1" s="356" t="s">
        <v>3</v>
      </c>
      <c r="Q1" s="357"/>
      <c r="R1" s="3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80" t="s">
        <v>8</v>
      </c>
      <c r="B5" s="396"/>
      <c r="C5" s="397"/>
      <c r="D5" s="649"/>
      <c r="E5" s="650"/>
      <c r="F5" s="426" t="s">
        <v>9</v>
      </c>
      <c r="G5" s="397"/>
      <c r="H5" s="649" t="s">
        <v>757</v>
      </c>
      <c r="I5" s="699"/>
      <c r="J5" s="699"/>
      <c r="K5" s="699"/>
      <c r="L5" s="650"/>
      <c r="N5" s="24" t="s">
        <v>10</v>
      </c>
      <c r="O5" s="436">
        <v>45358</v>
      </c>
      <c r="P5" s="437"/>
      <c r="R5" s="375" t="s">
        <v>11</v>
      </c>
      <c r="S5" s="376"/>
      <c r="T5" s="554" t="s">
        <v>12</v>
      </c>
      <c r="U5" s="437"/>
      <c r="Z5" s="51"/>
      <c r="AA5" s="51"/>
      <c r="AB5" s="51"/>
    </row>
    <row r="6" spans="1:29" s="345" customFormat="1" ht="24" customHeight="1" x14ac:dyDescent="0.2">
      <c r="A6" s="580" t="s">
        <v>13</v>
      </c>
      <c r="B6" s="396"/>
      <c r="C6" s="397"/>
      <c r="D6" s="454" t="s">
        <v>14</v>
      </c>
      <c r="E6" s="455"/>
      <c r="F6" s="455"/>
      <c r="G6" s="455"/>
      <c r="H6" s="455"/>
      <c r="I6" s="455"/>
      <c r="J6" s="455"/>
      <c r="K6" s="455"/>
      <c r="L6" s="437"/>
      <c r="N6" s="24" t="s">
        <v>15</v>
      </c>
      <c r="O6" s="630" t="str">
        <f>IF(O5=0," ",CHOOSE(WEEKDAY(O5,2),"Понедельник","Вторник","Среда","Четверг","Пятница","Суббота","Воскресенье"))</f>
        <v>Четверг</v>
      </c>
      <c r="P6" s="360"/>
      <c r="R6" s="670" t="s">
        <v>16</v>
      </c>
      <c r="S6" s="376"/>
      <c r="T6" s="561" t="s">
        <v>17</v>
      </c>
      <c r="U6" s="56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28" t="str">
        <f>IFERROR(VLOOKUP(DeliveryAddress,Table,3,0),1)</f>
        <v>6</v>
      </c>
      <c r="E7" s="529"/>
      <c r="F7" s="529"/>
      <c r="G7" s="529"/>
      <c r="H7" s="529"/>
      <c r="I7" s="529"/>
      <c r="J7" s="529"/>
      <c r="K7" s="529"/>
      <c r="L7" s="475"/>
      <c r="N7" s="24"/>
      <c r="O7" s="42"/>
      <c r="P7" s="42"/>
      <c r="R7" s="380"/>
      <c r="S7" s="376"/>
      <c r="T7" s="563"/>
      <c r="U7" s="564"/>
      <c r="Z7" s="51"/>
      <c r="AA7" s="51"/>
      <c r="AB7" s="51"/>
    </row>
    <row r="8" spans="1:29" s="345" customFormat="1" ht="25.5" customHeight="1" x14ac:dyDescent="0.2">
      <c r="A8" s="385" t="s">
        <v>18</v>
      </c>
      <c r="B8" s="370"/>
      <c r="C8" s="371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64">
        <v>0.5</v>
      </c>
      <c r="P8" s="437"/>
      <c r="R8" s="380"/>
      <c r="S8" s="376"/>
      <c r="T8" s="563"/>
      <c r="U8" s="564"/>
      <c r="Z8" s="51"/>
      <c r="AA8" s="51"/>
      <c r="AB8" s="51"/>
    </row>
    <row r="9" spans="1:29" s="345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47"/>
      <c r="E9" s="374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N9" s="26" t="s">
        <v>20</v>
      </c>
      <c r="O9" s="436"/>
      <c r="P9" s="437"/>
      <c r="R9" s="380"/>
      <c r="S9" s="376"/>
      <c r="T9" s="565"/>
      <c r="U9" s="566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47"/>
      <c r="E10" s="374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59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64"/>
      <c r="P10" s="437"/>
      <c r="S10" s="24" t="s">
        <v>22</v>
      </c>
      <c r="T10" s="707" t="s">
        <v>23</v>
      </c>
      <c r="U10" s="56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4"/>
      <c r="P11" s="437"/>
      <c r="S11" s="24" t="s">
        <v>26</v>
      </c>
      <c r="T11" s="432" t="s">
        <v>27</v>
      </c>
      <c r="U11" s="433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427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4"/>
      <c r="P12" s="475"/>
      <c r="Q12" s="23"/>
      <c r="S12" s="24"/>
      <c r="T12" s="357"/>
      <c r="U12" s="380"/>
      <c r="Z12" s="51"/>
      <c r="AA12" s="51"/>
      <c r="AB12" s="51"/>
    </row>
    <row r="13" spans="1:29" s="345" customFormat="1" ht="23.25" customHeight="1" x14ac:dyDescent="0.2">
      <c r="A13" s="427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2"/>
      <c r="P13" s="433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427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451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605" t="s">
        <v>34</v>
      </c>
      <c r="O15" s="357"/>
      <c r="P15" s="357"/>
      <c r="Q15" s="357"/>
      <c r="R15" s="3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6"/>
      <c r="O16" s="606"/>
      <c r="P16" s="606"/>
      <c r="Q16" s="606"/>
      <c r="R16" s="60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1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8"/>
      <c r="P17" s="628"/>
      <c r="Q17" s="628"/>
      <c r="R17" s="363"/>
      <c r="S17" s="452" t="s">
        <v>48</v>
      </c>
      <c r="T17" s="397"/>
      <c r="U17" s="362" t="s">
        <v>49</v>
      </c>
      <c r="V17" s="362" t="s">
        <v>50</v>
      </c>
      <c r="W17" s="688" t="s">
        <v>51</v>
      </c>
      <c r="X17" s="362" t="s">
        <v>52</v>
      </c>
      <c r="Y17" s="383" t="s">
        <v>53</v>
      </c>
      <c r="Z17" s="383" t="s">
        <v>54</v>
      </c>
      <c r="AA17" s="383" t="s">
        <v>55</v>
      </c>
      <c r="AB17" s="678"/>
      <c r="AC17" s="679"/>
      <c r="AD17" s="592"/>
      <c r="BA17" s="677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29"/>
      <c r="P18" s="629"/>
      <c r="Q18" s="629"/>
      <c r="R18" s="365"/>
      <c r="S18" s="346" t="s">
        <v>57</v>
      </c>
      <c r="T18" s="346" t="s">
        <v>58</v>
      </c>
      <c r="U18" s="366"/>
      <c r="V18" s="366"/>
      <c r="W18" s="689"/>
      <c r="X18" s="366"/>
      <c r="Y18" s="384"/>
      <c r="Z18" s="384"/>
      <c r="AA18" s="680"/>
      <c r="AB18" s="681"/>
      <c r="AC18" s="682"/>
      <c r="AD18" s="593"/>
      <c r="BA18" s="380"/>
    </row>
    <row r="19" spans="1:53" ht="27.75" hidden="1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hidden="1" customHeight="1" x14ac:dyDescent="0.25">
      <c r="A20" s="407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47"/>
      <c r="Z20" s="347"/>
    </row>
    <row r="21" spans="1:53" ht="14.25" hidden="1" customHeight="1" x14ac:dyDescent="0.25">
      <c r="A21" s="386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1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69" t="s">
        <v>66</v>
      </c>
      <c r="O23" s="370"/>
      <c r="P23" s="370"/>
      <c r="Q23" s="370"/>
      <c r="R23" s="370"/>
      <c r="S23" s="370"/>
      <c r="T23" s="371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69" t="s">
        <v>66</v>
      </c>
      <c r="O24" s="370"/>
      <c r="P24" s="370"/>
      <c r="Q24" s="370"/>
      <c r="R24" s="370"/>
      <c r="S24" s="370"/>
      <c r="T24" s="371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86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1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1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1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1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1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12" t="s">
        <v>79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61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1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69" t="s">
        <v>66</v>
      </c>
      <c r="O33" s="370"/>
      <c r="P33" s="370"/>
      <c r="Q33" s="370"/>
      <c r="R33" s="370"/>
      <c r="S33" s="370"/>
      <c r="T33" s="371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1"/>
      <c r="N34" s="369" t="s">
        <v>66</v>
      </c>
      <c r="O34" s="370"/>
      <c r="P34" s="370"/>
      <c r="Q34" s="370"/>
      <c r="R34" s="370"/>
      <c r="S34" s="370"/>
      <c r="T34" s="371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86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1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69" t="s">
        <v>66</v>
      </c>
      <c r="O37" s="370"/>
      <c r="P37" s="370"/>
      <c r="Q37" s="370"/>
      <c r="R37" s="370"/>
      <c r="S37" s="370"/>
      <c r="T37" s="371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1"/>
      <c r="N38" s="369" t="s">
        <v>66</v>
      </c>
      <c r="O38" s="370"/>
      <c r="P38" s="370"/>
      <c r="Q38" s="370"/>
      <c r="R38" s="370"/>
      <c r="S38" s="370"/>
      <c r="T38" s="371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86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1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69" t="s">
        <v>66</v>
      </c>
      <c r="O41" s="370"/>
      <c r="P41" s="370"/>
      <c r="Q41" s="370"/>
      <c r="R41" s="370"/>
      <c r="S41" s="370"/>
      <c r="T41" s="371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1"/>
      <c r="N42" s="369" t="s">
        <v>66</v>
      </c>
      <c r="O42" s="370"/>
      <c r="P42" s="370"/>
      <c r="Q42" s="370"/>
      <c r="R42" s="370"/>
      <c r="S42" s="370"/>
      <c r="T42" s="371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86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1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69" t="s">
        <v>66</v>
      </c>
      <c r="O45" s="370"/>
      <c r="P45" s="370"/>
      <c r="Q45" s="370"/>
      <c r="R45" s="370"/>
      <c r="S45" s="370"/>
      <c r="T45" s="371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1"/>
      <c r="N46" s="369" t="s">
        <v>66</v>
      </c>
      <c r="O46" s="370"/>
      <c r="P46" s="370"/>
      <c r="Q46" s="370"/>
      <c r="R46" s="370"/>
      <c r="S46" s="370"/>
      <c r="T46" s="371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67" t="s">
        <v>95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48"/>
      <c r="Z47" s="48"/>
    </row>
    <row r="48" spans="1:53" ht="16.5" hidden="1" customHeight="1" x14ac:dyDescent="0.25">
      <c r="A48" s="407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47"/>
      <c r="Z48" s="347"/>
    </row>
    <row r="49" spans="1:53" ht="14.25" hidden="1" customHeight="1" x14ac:dyDescent="0.25">
      <c r="A49" s="386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1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80</v>
      </c>
      <c r="W50" s="353">
        <f>IFERROR(IF(V50="",0,CEILING((V50/$H50),1)*$H50),"")</f>
        <v>86.4</v>
      </c>
      <c r="X50" s="36">
        <f>IFERROR(IF(W50=0,"",ROUNDUP(W50/H50,0)*0.02175),"")</f>
        <v>0.17399999999999999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1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13.5</v>
      </c>
      <c r="W51" s="353">
        <f>IFERROR(IF(V51="",0,CEILING((V51/$H51),1)*$H51),"")</f>
        <v>13.5</v>
      </c>
      <c r="X51" s="36">
        <f>IFERROR(IF(W51=0,"",ROUNDUP(W51/H51,0)*0.00753),"")</f>
        <v>3.7650000000000003E-2</v>
      </c>
      <c r="Y51" s="56"/>
      <c r="Z51" s="57"/>
      <c r="AD51" s="58"/>
      <c r="BA51" s="71" t="s">
        <v>1</v>
      </c>
    </row>
    <row r="52" spans="1:53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1"/>
      <c r="N52" s="369" t="s">
        <v>66</v>
      </c>
      <c r="O52" s="370"/>
      <c r="P52" s="370"/>
      <c r="Q52" s="370"/>
      <c r="R52" s="370"/>
      <c r="S52" s="370"/>
      <c r="T52" s="371"/>
      <c r="U52" s="37" t="s">
        <v>67</v>
      </c>
      <c r="V52" s="354">
        <f>IFERROR(V50/H50,"0")+IFERROR(V51/H51,"0")</f>
        <v>12.407407407407407</v>
      </c>
      <c r="W52" s="354">
        <f>IFERROR(W50/H50,"0")+IFERROR(W51/H51,"0")</f>
        <v>13</v>
      </c>
      <c r="X52" s="354">
        <f>IFERROR(IF(X50="",0,X50),"0")+IFERROR(IF(X51="",0,X51),"0")</f>
        <v>0.21165</v>
      </c>
      <c r="Y52" s="355"/>
      <c r="Z52" s="355"/>
    </row>
    <row r="53" spans="1:53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1"/>
      <c r="N53" s="369" t="s">
        <v>66</v>
      </c>
      <c r="O53" s="370"/>
      <c r="P53" s="370"/>
      <c r="Q53" s="370"/>
      <c r="R53" s="370"/>
      <c r="S53" s="370"/>
      <c r="T53" s="371"/>
      <c r="U53" s="37" t="s">
        <v>65</v>
      </c>
      <c r="V53" s="354">
        <f>IFERROR(SUM(V50:V51),"0")</f>
        <v>93.5</v>
      </c>
      <c r="W53" s="354">
        <f>IFERROR(SUM(W50:W51),"0")</f>
        <v>99.9</v>
      </c>
      <c r="X53" s="37"/>
      <c r="Y53" s="355"/>
      <c r="Z53" s="355"/>
    </row>
    <row r="54" spans="1:53" ht="16.5" hidden="1" customHeight="1" x14ac:dyDescent="0.25">
      <c r="A54" s="407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47"/>
      <c r="Z54" s="347"/>
    </row>
    <row r="55" spans="1:53" ht="14.25" hidden="1" customHeight="1" x14ac:dyDescent="0.25">
      <c r="A55" s="386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61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7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61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230</v>
      </c>
      <c r="W57" s="353">
        <f>IFERROR(IF(V57="",0,CEILING((V57/$H57),1)*$H57),"")</f>
        <v>237.60000000000002</v>
      </c>
      <c r="X57" s="36">
        <f>IFERROR(IF(W57=0,"",ROUNDUP(W57/H57,0)*0.02175),"")</f>
        <v>0.47849999999999998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1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67.5</v>
      </c>
      <c r="W58" s="353">
        <f>IFERROR(IF(V58="",0,CEILING((V58/$H58),1)*$H58),"")</f>
        <v>67.5</v>
      </c>
      <c r="X58" s="36">
        <f>IFERROR(IF(W58=0,"",ROUNDUP(W58/H58,0)*0.00937),"")</f>
        <v>0.14055000000000001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1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1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1"/>
      <c r="N60" s="369" t="s">
        <v>66</v>
      </c>
      <c r="O60" s="370"/>
      <c r="P60" s="370"/>
      <c r="Q60" s="370"/>
      <c r="R60" s="370"/>
      <c r="S60" s="370"/>
      <c r="T60" s="371"/>
      <c r="U60" s="37" t="s">
        <v>67</v>
      </c>
      <c r="V60" s="354">
        <f>IFERROR(V56/H56,"0")+IFERROR(V57/H57,"0")+IFERROR(V58/H58,"0")+IFERROR(V59/H59,"0")</f>
        <v>36.296296296296291</v>
      </c>
      <c r="W60" s="354">
        <f>IFERROR(W56/H56,"0")+IFERROR(W57/H57,"0")+IFERROR(W58/H58,"0")+IFERROR(W59/H59,"0")</f>
        <v>37</v>
      </c>
      <c r="X60" s="354">
        <f>IFERROR(IF(X56="",0,X56),"0")+IFERROR(IF(X57="",0,X57),"0")+IFERROR(IF(X58="",0,X58),"0")+IFERROR(IF(X59="",0,X59),"0")</f>
        <v>0.61904999999999999</v>
      </c>
      <c r="Y60" s="355"/>
      <c r="Z60" s="355"/>
    </row>
    <row r="61" spans="1:53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1"/>
      <c r="N61" s="369" t="s">
        <v>66</v>
      </c>
      <c r="O61" s="370"/>
      <c r="P61" s="370"/>
      <c r="Q61" s="370"/>
      <c r="R61" s="370"/>
      <c r="S61" s="370"/>
      <c r="T61" s="371"/>
      <c r="U61" s="37" t="s">
        <v>65</v>
      </c>
      <c r="V61" s="354">
        <f>IFERROR(SUM(V56:V59),"0")</f>
        <v>297.5</v>
      </c>
      <c r="W61" s="354">
        <f>IFERROR(SUM(W56:W59),"0")</f>
        <v>305.10000000000002</v>
      </c>
      <c r="X61" s="37"/>
      <c r="Y61" s="355"/>
      <c r="Z61" s="355"/>
    </row>
    <row r="62" spans="1:53" ht="16.5" hidden="1" customHeight="1" x14ac:dyDescent="0.25">
      <c r="A62" s="407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47"/>
      <c r="Z62" s="347"/>
    </row>
    <row r="63" spans="1:53" ht="14.25" hidden="1" customHeight="1" x14ac:dyDescent="0.25">
      <c r="A63" s="386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1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15</v>
      </c>
      <c r="W64" s="353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61">
        <v>4607091385670</v>
      </c>
      <c r="E65" s="360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60"/>
      <c r="S65" s="34"/>
      <c r="T65" s="34"/>
      <c r="U65" s="35" t="s">
        <v>65</v>
      </c>
      <c r="V65" s="352">
        <v>150</v>
      </c>
      <c r="W65" s="353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61">
        <v>4607091385670</v>
      </c>
      <c r="E66" s="360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60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1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1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50</v>
      </c>
      <c r="W68" s="353">
        <f t="shared" si="2"/>
        <v>54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1">
        <v>4680115882133</v>
      </c>
      <c r="E69" s="360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1">
        <v>4680115882133</v>
      </c>
      <c r="E70" s="360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1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61">
        <v>4680115882539</v>
      </c>
      <c r="E72" s="360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60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61">
        <v>4607091385687</v>
      </c>
      <c r="E73" s="360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60"/>
      <c r="S73" s="34"/>
      <c r="T73" s="34"/>
      <c r="U73" s="35" t="s">
        <v>65</v>
      </c>
      <c r="V73" s="352">
        <v>60</v>
      </c>
      <c r="W73" s="353">
        <f t="shared" si="2"/>
        <v>60</v>
      </c>
      <c r="X73" s="36">
        <f t="shared" si="4"/>
        <v>0.14055000000000001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1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1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1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1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1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35</v>
      </c>
      <c r="W78" s="353">
        <f t="shared" si="2"/>
        <v>36</v>
      </c>
      <c r="X78" s="36">
        <f t="shared" si="4"/>
        <v>7.4959999999999999E-2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1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1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1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1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1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1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1"/>
      <c r="N85" s="369" t="s">
        <v>66</v>
      </c>
      <c r="O85" s="370"/>
      <c r="P85" s="370"/>
      <c r="Q85" s="370"/>
      <c r="R85" s="370"/>
      <c r="S85" s="370"/>
      <c r="T85" s="371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42.139550264550266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0.67225999999999997</v>
      </c>
      <c r="Y85" s="355"/>
      <c r="Z85" s="355"/>
    </row>
    <row r="86" spans="1:53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1"/>
      <c r="N86" s="369" t="s">
        <v>66</v>
      </c>
      <c r="O86" s="370"/>
      <c r="P86" s="370"/>
      <c r="Q86" s="370"/>
      <c r="R86" s="370"/>
      <c r="S86" s="370"/>
      <c r="T86" s="371"/>
      <c r="U86" s="37" t="s">
        <v>65</v>
      </c>
      <c r="V86" s="354">
        <f>IFERROR(SUM(V64:V84),"0")</f>
        <v>310</v>
      </c>
      <c r="W86" s="354">
        <f>IFERROR(SUM(W64:W84),"0")</f>
        <v>329.2</v>
      </c>
      <c r="X86" s="37"/>
      <c r="Y86" s="355"/>
      <c r="Z86" s="355"/>
    </row>
    <row r="87" spans="1:53" ht="14.25" hidden="1" customHeight="1" x14ac:dyDescent="0.25">
      <c r="A87" s="386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1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1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1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1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1"/>
      <c r="N92" s="369" t="s">
        <v>66</v>
      </c>
      <c r="O92" s="370"/>
      <c r="P92" s="370"/>
      <c r="Q92" s="370"/>
      <c r="R92" s="370"/>
      <c r="S92" s="370"/>
      <c r="T92" s="371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1"/>
      <c r="N93" s="369" t="s">
        <v>66</v>
      </c>
      <c r="O93" s="370"/>
      <c r="P93" s="370"/>
      <c r="Q93" s="370"/>
      <c r="R93" s="370"/>
      <c r="S93" s="370"/>
      <c r="T93" s="371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86" t="s">
        <v>60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48"/>
      <c r="Z94" s="348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1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1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1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1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1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1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61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1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9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1"/>
      <c r="N103" s="369" t="s">
        <v>66</v>
      </c>
      <c r="O103" s="370"/>
      <c r="P103" s="370"/>
      <c r="Q103" s="370"/>
      <c r="R103" s="370"/>
      <c r="S103" s="370"/>
      <c r="T103" s="371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hidden="1" x14ac:dyDescent="0.2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1"/>
      <c r="N104" s="369" t="s">
        <v>66</v>
      </c>
      <c r="O104" s="370"/>
      <c r="P104" s="370"/>
      <c r="Q104" s="370"/>
      <c r="R104" s="370"/>
      <c r="S104" s="370"/>
      <c r="T104" s="371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hidden="1" customHeight="1" x14ac:dyDescent="0.25">
      <c r="A105" s="386" t="s">
        <v>68</v>
      </c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0"/>
      <c r="O105" s="380"/>
      <c r="P105" s="380"/>
      <c r="Q105" s="380"/>
      <c r="R105" s="380"/>
      <c r="S105" s="380"/>
      <c r="T105" s="380"/>
      <c r="U105" s="380"/>
      <c r="V105" s="380"/>
      <c r="W105" s="380"/>
      <c r="X105" s="380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61">
        <v>4607091386967</v>
      </c>
      <c r="E106" s="360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7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61">
        <v>4607091386967</v>
      </c>
      <c r="E107" s="360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4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20</v>
      </c>
      <c r="W107" s="353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61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61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96" t="s">
        <v>187</v>
      </c>
      <c r="O109" s="359"/>
      <c r="P109" s="359"/>
      <c r="Q109" s="359"/>
      <c r="R109" s="360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61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9"/>
      <c r="P110" s="359"/>
      <c r="Q110" s="359"/>
      <c r="R110" s="360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1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1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1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9</v>
      </c>
      <c r="W113" s="353">
        <f t="shared" si="6"/>
        <v>10.8</v>
      </c>
      <c r="X113" s="36">
        <f>IFERROR(IF(W113=0,"",ROUNDUP(W113/H113,0)*0.00753),"")</f>
        <v>3.0120000000000001E-2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1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49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1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1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1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69" t="s">
        <v>66</v>
      </c>
      <c r="O118" s="370"/>
      <c r="P118" s="370"/>
      <c r="Q118" s="370"/>
      <c r="R118" s="370"/>
      <c r="S118" s="370"/>
      <c r="T118" s="371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5.7142857142857135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7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9.537000000000001E-2</v>
      </c>
      <c r="Y118" s="355"/>
      <c r="Z118" s="355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69" t="s">
        <v>66</v>
      </c>
      <c r="O119" s="370"/>
      <c r="P119" s="370"/>
      <c r="Q119" s="370"/>
      <c r="R119" s="370"/>
      <c r="S119" s="370"/>
      <c r="T119" s="371"/>
      <c r="U119" s="37" t="s">
        <v>65</v>
      </c>
      <c r="V119" s="354">
        <f>IFERROR(SUM(V106:V117),"0")</f>
        <v>29</v>
      </c>
      <c r="W119" s="354">
        <f>IFERROR(SUM(W106:W117),"0")</f>
        <v>36</v>
      </c>
      <c r="X119" s="37"/>
      <c r="Y119" s="355"/>
      <c r="Z119" s="355"/>
    </row>
    <row r="120" spans="1:53" ht="14.25" hidden="1" customHeight="1" x14ac:dyDescent="0.25">
      <c r="A120" s="386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1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61">
        <v>4680115881532</v>
      </c>
      <c r="E122" s="360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4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61">
        <v>4680115881532</v>
      </c>
      <c r="E123" s="360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60" t="s">
        <v>209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61">
        <v>4680115881532</v>
      </c>
      <c r="E124" s="360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1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6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1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1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1"/>
      <c r="N128" s="369" t="s">
        <v>66</v>
      </c>
      <c r="O128" s="370"/>
      <c r="P128" s="370"/>
      <c r="Q128" s="370"/>
      <c r="R128" s="370"/>
      <c r="S128" s="370"/>
      <c r="T128" s="371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1"/>
      <c r="N129" s="369" t="s">
        <v>66</v>
      </c>
      <c r="O129" s="370"/>
      <c r="P129" s="370"/>
      <c r="Q129" s="370"/>
      <c r="R129" s="370"/>
      <c r="S129" s="370"/>
      <c r="T129" s="371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7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47"/>
      <c r="Z130" s="347"/>
    </row>
    <row r="131" spans="1:53" ht="14.25" hidden="1" customHeight="1" x14ac:dyDescent="0.25">
      <c r="A131" s="386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1">
        <v>4607091385168</v>
      </c>
      <c r="E132" s="360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40</v>
      </c>
      <c r="W132" s="353">
        <f>IFERROR(IF(V132="",0,CEILING((V132/$H132),1)*$H132),"")</f>
        <v>42</v>
      </c>
      <c r="X132" s="36">
        <f>IFERROR(IF(W132=0,"",ROUNDUP(W132/H132,0)*0.02175),"")</f>
        <v>0.10874999999999999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1">
        <v>4607091385168</v>
      </c>
      <c r="E133" s="360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1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1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9</v>
      </c>
      <c r="W135" s="353">
        <f>IFERROR(IF(V135="",0,CEILING((V135/$H135),1)*$H135),"")</f>
        <v>10.8</v>
      </c>
      <c r="X135" s="36">
        <f>IFERROR(IF(W135=0,"",ROUNDUP(W135/H135,0)*0.00753),"")</f>
        <v>3.0120000000000001E-2</v>
      </c>
      <c r="Y135" s="56"/>
      <c r="Z135" s="57"/>
      <c r="AD135" s="58"/>
      <c r="BA135" s="131" t="s">
        <v>1</v>
      </c>
    </row>
    <row r="136" spans="1:53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1"/>
      <c r="N136" s="369" t="s">
        <v>66</v>
      </c>
      <c r="O136" s="370"/>
      <c r="P136" s="370"/>
      <c r="Q136" s="370"/>
      <c r="R136" s="370"/>
      <c r="S136" s="370"/>
      <c r="T136" s="371"/>
      <c r="U136" s="37" t="s">
        <v>67</v>
      </c>
      <c r="V136" s="354">
        <f>IFERROR(V132/H132,"0")+IFERROR(V133/H133,"0")+IFERROR(V134/H134,"0")+IFERROR(V135/H135,"0")</f>
        <v>8.0952380952380949</v>
      </c>
      <c r="W136" s="354">
        <f>IFERROR(W132/H132,"0")+IFERROR(W133/H133,"0")+IFERROR(W134/H134,"0")+IFERROR(W135/H135,"0")</f>
        <v>9</v>
      </c>
      <c r="X136" s="354">
        <f>IFERROR(IF(X132="",0,X132),"0")+IFERROR(IF(X133="",0,X133),"0")+IFERROR(IF(X134="",0,X134),"0")+IFERROR(IF(X135="",0,X135),"0")</f>
        <v>0.13886999999999999</v>
      </c>
      <c r="Y136" s="355"/>
      <c r="Z136" s="355"/>
    </row>
    <row r="137" spans="1:53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1"/>
      <c r="N137" s="369" t="s">
        <v>66</v>
      </c>
      <c r="O137" s="370"/>
      <c r="P137" s="370"/>
      <c r="Q137" s="370"/>
      <c r="R137" s="370"/>
      <c r="S137" s="370"/>
      <c r="T137" s="371"/>
      <c r="U137" s="37" t="s">
        <v>65</v>
      </c>
      <c r="V137" s="354">
        <f>IFERROR(SUM(V132:V135),"0")</f>
        <v>49</v>
      </c>
      <c r="W137" s="354">
        <f>IFERROR(SUM(W132:W135),"0")</f>
        <v>52.8</v>
      </c>
      <c r="X137" s="37"/>
      <c r="Y137" s="355"/>
      <c r="Z137" s="355"/>
    </row>
    <row r="138" spans="1:53" ht="27.75" hidden="1" customHeight="1" x14ac:dyDescent="0.2">
      <c r="A138" s="367" t="s">
        <v>225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48"/>
      <c r="Z138" s="48"/>
    </row>
    <row r="139" spans="1:53" ht="16.5" hidden="1" customHeight="1" x14ac:dyDescent="0.25">
      <c r="A139" s="407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47"/>
      <c r="Z139" s="347"/>
    </row>
    <row r="140" spans="1:53" ht="14.25" hidden="1" customHeight="1" x14ac:dyDescent="0.25">
      <c r="A140" s="386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1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1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1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1"/>
      <c r="N144" s="369" t="s">
        <v>66</v>
      </c>
      <c r="O144" s="370"/>
      <c r="P144" s="370"/>
      <c r="Q144" s="370"/>
      <c r="R144" s="370"/>
      <c r="S144" s="370"/>
      <c r="T144" s="371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1"/>
      <c r="N145" s="369" t="s">
        <v>66</v>
      </c>
      <c r="O145" s="370"/>
      <c r="P145" s="370"/>
      <c r="Q145" s="370"/>
      <c r="R145" s="370"/>
      <c r="S145" s="370"/>
      <c r="T145" s="371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7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47"/>
      <c r="Z146" s="347"/>
    </row>
    <row r="147" spans="1:53" ht="14.25" hidden="1" customHeight="1" x14ac:dyDescent="0.25">
      <c r="A147" s="386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1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1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1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1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1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1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1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1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1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69" t="s">
        <v>66</v>
      </c>
      <c r="O157" s="370"/>
      <c r="P157" s="370"/>
      <c r="Q157" s="370"/>
      <c r="R157" s="370"/>
      <c r="S157" s="370"/>
      <c r="T157" s="371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69" t="s">
        <v>66</v>
      </c>
      <c r="O158" s="370"/>
      <c r="P158" s="370"/>
      <c r="Q158" s="370"/>
      <c r="R158" s="370"/>
      <c r="S158" s="370"/>
      <c r="T158" s="371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hidden="1" customHeight="1" x14ac:dyDescent="0.25">
      <c r="A159" s="407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47"/>
      <c r="Z159" s="347"/>
    </row>
    <row r="160" spans="1:53" ht="14.25" hidden="1" customHeight="1" x14ac:dyDescent="0.25">
      <c r="A160" s="386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1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1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69" t="s">
        <v>66</v>
      </c>
      <c r="O163" s="370"/>
      <c r="P163" s="370"/>
      <c r="Q163" s="370"/>
      <c r="R163" s="370"/>
      <c r="S163" s="370"/>
      <c r="T163" s="371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69" t="s">
        <v>66</v>
      </c>
      <c r="O164" s="370"/>
      <c r="P164" s="370"/>
      <c r="Q164" s="370"/>
      <c r="R164" s="370"/>
      <c r="S164" s="370"/>
      <c r="T164" s="371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86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1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1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1"/>
      <c r="N168" s="369" t="s">
        <v>66</v>
      </c>
      <c r="O168" s="370"/>
      <c r="P168" s="370"/>
      <c r="Q168" s="370"/>
      <c r="R168" s="370"/>
      <c r="S168" s="370"/>
      <c r="T168" s="371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1"/>
      <c r="N169" s="369" t="s">
        <v>66</v>
      </c>
      <c r="O169" s="370"/>
      <c r="P169" s="370"/>
      <c r="Q169" s="370"/>
      <c r="R169" s="370"/>
      <c r="S169" s="370"/>
      <c r="T169" s="371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86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1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1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1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1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1"/>
      <c r="N175" s="369" t="s">
        <v>66</v>
      </c>
      <c r="O175" s="370"/>
      <c r="P175" s="370"/>
      <c r="Q175" s="370"/>
      <c r="R175" s="370"/>
      <c r="S175" s="370"/>
      <c r="T175" s="371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1"/>
      <c r="N176" s="369" t="s">
        <v>66</v>
      </c>
      <c r="O176" s="370"/>
      <c r="P176" s="370"/>
      <c r="Q176" s="370"/>
      <c r="R176" s="370"/>
      <c r="S176" s="370"/>
      <c r="T176" s="371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86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1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1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1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1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1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1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1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1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1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1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1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1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1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1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1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1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1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1"/>
      <c r="N195" s="369" t="s">
        <v>66</v>
      </c>
      <c r="O195" s="370"/>
      <c r="P195" s="370"/>
      <c r="Q195" s="370"/>
      <c r="R195" s="370"/>
      <c r="S195" s="370"/>
      <c r="T195" s="371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1"/>
      <c r="N196" s="369" t="s">
        <v>66</v>
      </c>
      <c r="O196" s="370"/>
      <c r="P196" s="370"/>
      <c r="Q196" s="370"/>
      <c r="R196" s="370"/>
      <c r="S196" s="370"/>
      <c r="T196" s="371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hidden="1" customHeight="1" x14ac:dyDescent="0.25">
      <c r="A197" s="386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1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1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1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1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1"/>
      <c r="N202" s="369" t="s">
        <v>66</v>
      </c>
      <c r="O202" s="370"/>
      <c r="P202" s="370"/>
      <c r="Q202" s="370"/>
      <c r="R202" s="370"/>
      <c r="S202" s="370"/>
      <c r="T202" s="371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1"/>
      <c r="N203" s="369" t="s">
        <v>66</v>
      </c>
      <c r="O203" s="370"/>
      <c r="P203" s="370"/>
      <c r="Q203" s="370"/>
      <c r="R203" s="370"/>
      <c r="S203" s="370"/>
      <c r="T203" s="371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7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47"/>
      <c r="Z204" s="347"/>
    </row>
    <row r="205" spans="1:53" ht="14.25" hidden="1" customHeight="1" x14ac:dyDescent="0.25">
      <c r="A205" s="386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1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4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1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1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1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477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1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46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1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27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1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9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69" t="s">
        <v>66</v>
      </c>
      <c r="O212" s="370"/>
      <c r="P212" s="370"/>
      <c r="Q212" s="370"/>
      <c r="R212" s="370"/>
      <c r="S212" s="370"/>
      <c r="T212" s="371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1"/>
      <c r="N213" s="369" t="s">
        <v>66</v>
      </c>
      <c r="O213" s="370"/>
      <c r="P213" s="370"/>
      <c r="Q213" s="370"/>
      <c r="R213" s="370"/>
      <c r="S213" s="370"/>
      <c r="T213" s="371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86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61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10.5</v>
      </c>
      <c r="W215" s="353">
        <f>IFERROR(IF(V215="",0,CEILING((V215/$H215),1)*$H215),"")</f>
        <v>10.5</v>
      </c>
      <c r="X215" s="36">
        <f>IFERROR(IF(W215=0,"",ROUNDUP(W215/H215,0)*0.00502),"")</f>
        <v>2.5100000000000001E-2</v>
      </c>
      <c r="Y215" s="56"/>
      <c r="Z215" s="57"/>
      <c r="AD215" s="58"/>
      <c r="BA215" s="179" t="s">
        <v>1</v>
      </c>
    </row>
    <row r="216" spans="1:53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1"/>
      <c r="N216" s="369" t="s">
        <v>66</v>
      </c>
      <c r="O216" s="370"/>
      <c r="P216" s="370"/>
      <c r="Q216" s="370"/>
      <c r="R216" s="370"/>
      <c r="S216" s="370"/>
      <c r="T216" s="371"/>
      <c r="U216" s="37" t="s">
        <v>67</v>
      </c>
      <c r="V216" s="354">
        <f>IFERROR(V215/H215,"0")</f>
        <v>5</v>
      </c>
      <c r="W216" s="354">
        <f>IFERROR(W215/H215,"0")</f>
        <v>5</v>
      </c>
      <c r="X216" s="354">
        <f>IFERROR(IF(X215="",0,X215),"0")</f>
        <v>2.5100000000000001E-2</v>
      </c>
      <c r="Y216" s="355"/>
      <c r="Z216" s="355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69" t="s">
        <v>66</v>
      </c>
      <c r="O217" s="370"/>
      <c r="P217" s="370"/>
      <c r="Q217" s="370"/>
      <c r="R217" s="370"/>
      <c r="S217" s="370"/>
      <c r="T217" s="371"/>
      <c r="U217" s="37" t="s">
        <v>65</v>
      </c>
      <c r="V217" s="354">
        <f>IFERROR(SUM(V215:V215),"0")</f>
        <v>10.5</v>
      </c>
      <c r="W217" s="354">
        <f>IFERROR(SUM(W215:W215),"0")</f>
        <v>10.5</v>
      </c>
      <c r="X217" s="37"/>
      <c r="Y217" s="355"/>
      <c r="Z217" s="355"/>
    </row>
    <row r="218" spans="1:53" ht="16.5" hidden="1" customHeight="1" x14ac:dyDescent="0.25">
      <c r="A218" s="407" t="s">
        <v>332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47"/>
      <c r="Z218" s="347"/>
    </row>
    <row r="219" spans="1:53" ht="14.25" hidden="1" customHeight="1" x14ac:dyDescent="0.25">
      <c r="A219" s="386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1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97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1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22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1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53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1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1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8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1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0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1"/>
      <c r="N226" s="369" t="s">
        <v>66</v>
      </c>
      <c r="O226" s="370"/>
      <c r="P226" s="370"/>
      <c r="Q226" s="370"/>
      <c r="R226" s="370"/>
      <c r="S226" s="370"/>
      <c r="T226" s="371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1"/>
      <c r="N227" s="369" t="s">
        <v>66</v>
      </c>
      <c r="O227" s="370"/>
      <c r="P227" s="370"/>
      <c r="Q227" s="370"/>
      <c r="R227" s="370"/>
      <c r="S227" s="370"/>
      <c r="T227" s="371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7" t="s">
        <v>351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47"/>
      <c r="Z228" s="347"/>
    </row>
    <row r="229" spans="1:53" ht="14.25" hidden="1" customHeight="1" x14ac:dyDescent="0.25">
      <c r="A229" s="386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1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1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1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1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1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1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5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1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1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1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1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1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1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1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1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61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1"/>
      <c r="N245" s="369" t="s">
        <v>66</v>
      </c>
      <c r="O245" s="370"/>
      <c r="P245" s="370"/>
      <c r="Q245" s="370"/>
      <c r="R245" s="370"/>
      <c r="S245" s="370"/>
      <c r="T245" s="371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1"/>
      <c r="N246" s="369" t="s">
        <v>66</v>
      </c>
      <c r="O246" s="370"/>
      <c r="P246" s="370"/>
      <c r="Q246" s="370"/>
      <c r="R246" s="370"/>
      <c r="S246" s="370"/>
      <c r="T246" s="371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86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1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1"/>
      <c r="N249" s="369" t="s">
        <v>66</v>
      </c>
      <c r="O249" s="370"/>
      <c r="P249" s="370"/>
      <c r="Q249" s="370"/>
      <c r="R249" s="370"/>
      <c r="S249" s="370"/>
      <c r="T249" s="371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1"/>
      <c r="N250" s="369" t="s">
        <v>66</v>
      </c>
      <c r="O250" s="370"/>
      <c r="P250" s="370"/>
      <c r="Q250" s="370"/>
      <c r="R250" s="370"/>
      <c r="S250" s="370"/>
      <c r="T250" s="371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86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48"/>
      <c r="Z251" s="348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61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61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8.3999999999999986</v>
      </c>
      <c r="W253" s="353">
        <f>IFERROR(IF(V253="",0,CEILING((V253/$H253),1)*$H253),"")</f>
        <v>8.4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61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1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1"/>
      <c r="N256" s="369" t="s">
        <v>66</v>
      </c>
      <c r="O256" s="370"/>
      <c r="P256" s="370"/>
      <c r="Q256" s="370"/>
      <c r="R256" s="370"/>
      <c r="S256" s="370"/>
      <c r="T256" s="371"/>
      <c r="U256" s="37" t="s">
        <v>67</v>
      </c>
      <c r="V256" s="354">
        <f>IFERROR(V252/H252,"0")+IFERROR(V253/H253,"0")+IFERROR(V254/H254,"0")+IFERROR(V255/H255,"0")</f>
        <v>1.9999999999999996</v>
      </c>
      <c r="W256" s="354">
        <f>IFERROR(W252/H252,"0")+IFERROR(W253/H253,"0")+IFERROR(W254/H254,"0")+IFERROR(W255/H255,"0")</f>
        <v>2</v>
      </c>
      <c r="X256" s="354">
        <f>IFERROR(IF(X252="",0,X252),"0")+IFERROR(IF(X253="",0,X253),"0")+IFERROR(IF(X254="",0,X254),"0")+IFERROR(IF(X255="",0,X255),"0")</f>
        <v>1.506E-2</v>
      </c>
      <c r="Y256" s="355"/>
      <c r="Z256" s="355"/>
    </row>
    <row r="257" spans="1:53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1"/>
      <c r="N257" s="369" t="s">
        <v>66</v>
      </c>
      <c r="O257" s="370"/>
      <c r="P257" s="370"/>
      <c r="Q257" s="370"/>
      <c r="R257" s="370"/>
      <c r="S257" s="370"/>
      <c r="T257" s="371"/>
      <c r="U257" s="37" t="s">
        <v>65</v>
      </c>
      <c r="V257" s="354">
        <f>IFERROR(SUM(V252:V255),"0")</f>
        <v>8.3999999999999986</v>
      </c>
      <c r="W257" s="354">
        <f>IFERROR(SUM(W252:W255),"0")</f>
        <v>8.4</v>
      </c>
      <c r="X257" s="37"/>
      <c r="Y257" s="355"/>
      <c r="Z257" s="355"/>
    </row>
    <row r="258" spans="1:53" ht="14.25" hidden="1" customHeight="1" x14ac:dyDescent="0.25">
      <c r="A258" s="386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61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180</v>
      </c>
      <c r="W259" s="353">
        <f t="shared" ref="W259:W267" si="15">IFERROR(IF(V259="",0,CEILING((V259/$H259),1)*$H259),"")</f>
        <v>187.2</v>
      </c>
      <c r="X259" s="36">
        <f>IFERROR(IF(W259=0,"",ROUNDUP(W259/H259,0)*0.02175),"")</f>
        <v>0.52200000000000002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1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1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61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10.5</v>
      </c>
      <c r="W262" s="353">
        <f t="shared" si="15"/>
        <v>10.5</v>
      </c>
      <c r="X262" s="36">
        <f>IFERROR(IF(W262=0,"",ROUNDUP(W262/H262,0)*0.00753),"")</f>
        <v>3.7650000000000003E-2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1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1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1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1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1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7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69" t="s">
        <v>66</v>
      </c>
      <c r="O268" s="370"/>
      <c r="P268" s="370"/>
      <c r="Q268" s="370"/>
      <c r="R268" s="370"/>
      <c r="S268" s="370"/>
      <c r="T268" s="371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28.076923076923077</v>
      </c>
      <c r="W268" s="354">
        <f>IFERROR(W259/H259,"0")+IFERROR(W260/H260,"0")+IFERROR(W261/H261,"0")+IFERROR(W262/H262,"0")+IFERROR(W263/H263,"0")+IFERROR(W264/H264,"0")+IFERROR(W265/H265,"0")+IFERROR(W266/H266,"0")+IFERROR(W267/H267,"0")</f>
        <v>29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0.55964999999999998</v>
      </c>
      <c r="Y268" s="355"/>
      <c r="Z268" s="355"/>
    </row>
    <row r="269" spans="1:53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69" t="s">
        <v>66</v>
      </c>
      <c r="O269" s="370"/>
      <c r="P269" s="370"/>
      <c r="Q269" s="370"/>
      <c r="R269" s="370"/>
      <c r="S269" s="370"/>
      <c r="T269" s="371"/>
      <c r="U269" s="37" t="s">
        <v>65</v>
      </c>
      <c r="V269" s="354">
        <f>IFERROR(SUM(V259:V267),"0")</f>
        <v>190.5</v>
      </c>
      <c r="W269" s="354">
        <f>IFERROR(SUM(W259:W267),"0")</f>
        <v>197.7</v>
      </c>
      <c r="X269" s="37"/>
      <c r="Y269" s="355"/>
      <c r="Z269" s="355"/>
    </row>
    <row r="270" spans="1:53" ht="14.25" hidden="1" customHeight="1" x14ac:dyDescent="0.25">
      <c r="A270" s="386" t="s">
        <v>203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48"/>
      <c r="Z270" s="348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1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61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0</v>
      </c>
      <c r="W272" s="353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61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69" t="s">
        <v>66</v>
      </c>
      <c r="O274" s="370"/>
      <c r="P274" s="370"/>
      <c r="Q274" s="370"/>
      <c r="R274" s="370"/>
      <c r="S274" s="370"/>
      <c r="T274" s="371"/>
      <c r="U274" s="37" t="s">
        <v>67</v>
      </c>
      <c r="V274" s="354">
        <f>IFERROR(V271/H271,"0")+IFERROR(V272/H272,"0")+IFERROR(V273/H273,"0")</f>
        <v>0</v>
      </c>
      <c r="W274" s="354">
        <f>IFERROR(W271/H271,"0")+IFERROR(W272/H272,"0")+IFERROR(W273/H273,"0")</f>
        <v>0</v>
      </c>
      <c r="X274" s="354">
        <f>IFERROR(IF(X271="",0,X271),"0")+IFERROR(IF(X272="",0,X272),"0")+IFERROR(IF(X273="",0,X273),"0")</f>
        <v>0</v>
      </c>
      <c r="Y274" s="355"/>
      <c r="Z274" s="355"/>
    </row>
    <row r="275" spans="1:53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1"/>
      <c r="N275" s="369" t="s">
        <v>66</v>
      </c>
      <c r="O275" s="370"/>
      <c r="P275" s="370"/>
      <c r="Q275" s="370"/>
      <c r="R275" s="370"/>
      <c r="S275" s="370"/>
      <c r="T275" s="371"/>
      <c r="U275" s="37" t="s">
        <v>65</v>
      </c>
      <c r="V275" s="354">
        <f>IFERROR(SUM(V271:V273),"0")</f>
        <v>0</v>
      </c>
      <c r="W275" s="354">
        <f>IFERROR(SUM(W271:W273),"0")</f>
        <v>0</v>
      </c>
      <c r="X275" s="37"/>
      <c r="Y275" s="355"/>
      <c r="Z275" s="355"/>
    </row>
    <row r="276" spans="1:53" ht="14.25" hidden="1" customHeight="1" x14ac:dyDescent="0.25">
      <c r="A276" s="386" t="s">
        <v>83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61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68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3.3</v>
      </c>
      <c r="W277" s="353">
        <f>IFERROR(IF(V277="",0,CEILING((V277/$H277),1)*$H277),"")</f>
        <v>6.08</v>
      </c>
      <c r="X277" s="36">
        <f>IFERROR(IF(W277=0,"",ROUNDUP(W277/H277,0)*0.00753),"")</f>
        <v>1.506E-2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1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47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1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5.3999999999999986</v>
      </c>
      <c r="W279" s="353">
        <f>IFERROR(IF(V279="",0,CEILING((V279/$H279),1)*$H279),"")</f>
        <v>7.6499999999999995</v>
      </c>
      <c r="X279" s="36">
        <f>IFERROR(IF(W279=0,"",ROUNDUP(W279/H279,0)*0.00753),"")</f>
        <v>2.2589999999999999E-2</v>
      </c>
      <c r="Y279" s="56"/>
      <c r="Z279" s="57"/>
      <c r="AD279" s="58"/>
      <c r="BA279" s="220" t="s">
        <v>1</v>
      </c>
    </row>
    <row r="280" spans="1:53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1"/>
      <c r="N280" s="369" t="s">
        <v>66</v>
      </c>
      <c r="O280" s="370"/>
      <c r="P280" s="370"/>
      <c r="Q280" s="370"/>
      <c r="R280" s="370"/>
      <c r="S280" s="370"/>
      <c r="T280" s="371"/>
      <c r="U280" s="37" t="s">
        <v>67</v>
      </c>
      <c r="V280" s="354">
        <f>IFERROR(V277/H277,"0")+IFERROR(V278/H278,"0")+IFERROR(V279/H279,"0")</f>
        <v>3.2031733746130024</v>
      </c>
      <c r="W280" s="354">
        <f>IFERROR(W277/H277,"0")+IFERROR(W278/H278,"0")+IFERROR(W279/H279,"0")</f>
        <v>5</v>
      </c>
      <c r="X280" s="354">
        <f>IFERROR(IF(X277="",0,X277),"0")+IFERROR(IF(X278="",0,X278),"0")+IFERROR(IF(X279="",0,X279),"0")</f>
        <v>3.7650000000000003E-2</v>
      </c>
      <c r="Y280" s="355"/>
      <c r="Z280" s="355"/>
    </row>
    <row r="281" spans="1:53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69" t="s">
        <v>66</v>
      </c>
      <c r="O281" s="370"/>
      <c r="P281" s="370"/>
      <c r="Q281" s="370"/>
      <c r="R281" s="370"/>
      <c r="S281" s="370"/>
      <c r="T281" s="371"/>
      <c r="U281" s="37" t="s">
        <v>65</v>
      </c>
      <c r="V281" s="354">
        <f>IFERROR(SUM(V277:V279),"0")</f>
        <v>8.6999999999999993</v>
      </c>
      <c r="W281" s="354">
        <f>IFERROR(SUM(W277:W279),"0")</f>
        <v>13.73</v>
      </c>
      <c r="X281" s="37"/>
      <c r="Y281" s="355"/>
      <c r="Z281" s="355"/>
    </row>
    <row r="282" spans="1:53" ht="14.25" hidden="1" customHeight="1" x14ac:dyDescent="0.25">
      <c r="A282" s="386" t="s">
        <v>422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1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1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1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1"/>
      <c r="N286" s="369" t="s">
        <v>66</v>
      </c>
      <c r="O286" s="370"/>
      <c r="P286" s="370"/>
      <c r="Q286" s="370"/>
      <c r="R286" s="370"/>
      <c r="S286" s="370"/>
      <c r="T286" s="371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1"/>
      <c r="N287" s="369" t="s">
        <v>66</v>
      </c>
      <c r="O287" s="370"/>
      <c r="P287" s="370"/>
      <c r="Q287" s="370"/>
      <c r="R287" s="370"/>
      <c r="S287" s="370"/>
      <c r="T287" s="371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7" t="s">
        <v>431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47"/>
      <c r="Z288" s="347"/>
    </row>
    <row r="289" spans="1:53" ht="14.25" hidden="1" customHeight="1" x14ac:dyDescent="0.25">
      <c r="A289" s="386" t="s">
        <v>105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48"/>
      <c r="Z289" s="348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1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4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1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61">
        <v>4607091387452</v>
      </c>
      <c r="E292" s="360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61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61">
        <v>4607091387452</v>
      </c>
      <c r="E294" s="360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1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1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1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9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1"/>
      <c r="N298" s="369" t="s">
        <v>66</v>
      </c>
      <c r="O298" s="370"/>
      <c r="P298" s="370"/>
      <c r="Q298" s="370"/>
      <c r="R298" s="370"/>
      <c r="S298" s="370"/>
      <c r="T298" s="371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1"/>
      <c r="N299" s="369" t="s">
        <v>66</v>
      </c>
      <c r="O299" s="370"/>
      <c r="P299" s="370"/>
      <c r="Q299" s="370"/>
      <c r="R299" s="370"/>
      <c r="S299" s="370"/>
      <c r="T299" s="371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86" t="s">
        <v>60</v>
      </c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  <c r="X300" s="380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1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1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1"/>
      <c r="N303" s="369" t="s">
        <v>66</v>
      </c>
      <c r="O303" s="370"/>
      <c r="P303" s="370"/>
      <c r="Q303" s="370"/>
      <c r="R303" s="370"/>
      <c r="S303" s="370"/>
      <c r="T303" s="371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69" t="s">
        <v>66</v>
      </c>
      <c r="O304" s="370"/>
      <c r="P304" s="370"/>
      <c r="Q304" s="370"/>
      <c r="R304" s="370"/>
      <c r="S304" s="370"/>
      <c r="T304" s="371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7" t="s">
        <v>449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47"/>
      <c r="Z305" s="347"/>
    </row>
    <row r="306" spans="1:53" ht="14.25" hidden="1" customHeight="1" x14ac:dyDescent="0.25">
      <c r="A306" s="386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1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69" t="s">
        <v>66</v>
      </c>
      <c r="O308" s="370"/>
      <c r="P308" s="370"/>
      <c r="Q308" s="370"/>
      <c r="R308" s="370"/>
      <c r="S308" s="370"/>
      <c r="T308" s="371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69" t="s">
        <v>66</v>
      </c>
      <c r="O309" s="370"/>
      <c r="P309" s="370"/>
      <c r="Q309" s="370"/>
      <c r="R309" s="370"/>
      <c r="S309" s="370"/>
      <c r="T309" s="371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86" t="s">
        <v>68</v>
      </c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  <c r="X310" s="380"/>
      <c r="Y310" s="348"/>
      <c r="Z310" s="348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1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61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4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1"/>
      <c r="N313" s="369" t="s">
        <v>66</v>
      </c>
      <c r="O313" s="370"/>
      <c r="P313" s="370"/>
      <c r="Q313" s="370"/>
      <c r="R313" s="370"/>
      <c r="S313" s="370"/>
      <c r="T313" s="371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1"/>
      <c r="N314" s="369" t="s">
        <v>66</v>
      </c>
      <c r="O314" s="370"/>
      <c r="P314" s="370"/>
      <c r="Q314" s="370"/>
      <c r="R314" s="370"/>
      <c r="S314" s="370"/>
      <c r="T314" s="371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hidden="1" customHeight="1" x14ac:dyDescent="0.25">
      <c r="A315" s="386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61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69" t="s">
        <v>66</v>
      </c>
      <c r="O317" s="370"/>
      <c r="P317" s="370"/>
      <c r="Q317" s="370"/>
      <c r="R317" s="370"/>
      <c r="S317" s="370"/>
      <c r="T317" s="371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1"/>
      <c r="N318" s="369" t="s">
        <v>66</v>
      </c>
      <c r="O318" s="370"/>
      <c r="P318" s="370"/>
      <c r="Q318" s="370"/>
      <c r="R318" s="370"/>
      <c r="S318" s="370"/>
      <c r="T318" s="371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86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1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69" t="s">
        <v>66</v>
      </c>
      <c r="O321" s="370"/>
      <c r="P321" s="370"/>
      <c r="Q321" s="370"/>
      <c r="R321" s="370"/>
      <c r="S321" s="370"/>
      <c r="T321" s="371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69" t="s">
        <v>66</v>
      </c>
      <c r="O322" s="370"/>
      <c r="P322" s="370"/>
      <c r="Q322" s="370"/>
      <c r="R322" s="370"/>
      <c r="S322" s="370"/>
      <c r="T322" s="371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67" t="s">
        <v>460</v>
      </c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68"/>
      <c r="N323" s="368"/>
      <c r="O323" s="368"/>
      <c r="P323" s="368"/>
      <c r="Q323" s="368"/>
      <c r="R323" s="368"/>
      <c r="S323" s="368"/>
      <c r="T323" s="368"/>
      <c r="U323" s="368"/>
      <c r="V323" s="368"/>
      <c r="W323" s="368"/>
      <c r="X323" s="368"/>
      <c r="Y323" s="48"/>
      <c r="Z323" s="48"/>
    </row>
    <row r="324" spans="1:53" ht="16.5" hidden="1" customHeight="1" x14ac:dyDescent="0.25">
      <c r="A324" s="407" t="s">
        <v>461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47"/>
      <c r="Z324" s="347"/>
    </row>
    <row r="325" spans="1:53" ht="14.25" hidden="1" customHeight="1" x14ac:dyDescent="0.25">
      <c r="A325" s="386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1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7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1"/>
      <c r="N327" s="369" t="s">
        <v>66</v>
      </c>
      <c r="O327" s="370"/>
      <c r="P327" s="370"/>
      <c r="Q327" s="370"/>
      <c r="R327" s="370"/>
      <c r="S327" s="370"/>
      <c r="T327" s="371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69" t="s">
        <v>66</v>
      </c>
      <c r="O328" s="370"/>
      <c r="P328" s="370"/>
      <c r="Q328" s="370"/>
      <c r="R328" s="370"/>
      <c r="S328" s="370"/>
      <c r="T328" s="371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67" t="s">
        <v>464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48"/>
      <c r="Z329" s="48"/>
    </row>
    <row r="330" spans="1:53" ht="16.5" hidden="1" customHeight="1" x14ac:dyDescent="0.25">
      <c r="A330" s="407" t="s">
        <v>465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47"/>
      <c r="Z330" s="347"/>
    </row>
    <row r="331" spans="1:53" ht="14.25" hidden="1" customHeight="1" x14ac:dyDescent="0.25">
      <c r="A331" s="386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1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1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450</v>
      </c>
      <c r="W333" s="353">
        <f t="shared" si="17"/>
        <v>450</v>
      </c>
      <c r="X333" s="36">
        <f>IFERROR(IF(W333=0,"",ROUNDUP(W333/H333,0)*0.02175),"")</f>
        <v>0.65249999999999997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1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6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61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80</v>
      </c>
      <c r="W335" s="353">
        <f t="shared" si="17"/>
        <v>90</v>
      </c>
      <c r="X335" s="36">
        <f>IFERROR(IF(W335=0,"",ROUNDUP(W335/H335,0)*0.02175),"")</f>
        <v>0.1305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1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6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1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150</v>
      </c>
      <c r="W337" s="353">
        <f t="shared" si="17"/>
        <v>150</v>
      </c>
      <c r="X337" s="36">
        <f>IFERROR(IF(W337=0,"",ROUNDUP(W337/H337,0)*0.02175),"")</f>
        <v>0.21749999999999997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61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61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7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69" t="s">
        <v>66</v>
      </c>
      <c r="O340" s="370"/>
      <c r="P340" s="370"/>
      <c r="Q340" s="370"/>
      <c r="R340" s="370"/>
      <c r="S340" s="370"/>
      <c r="T340" s="371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45.333333333333336</v>
      </c>
      <c r="W340" s="354">
        <f>IFERROR(W332/H332,"0")+IFERROR(W333/H333,"0")+IFERROR(W334/H334,"0")+IFERROR(W335/H335,"0")+IFERROR(W336/H336,"0")+IFERROR(W337/H337,"0")+IFERROR(W338/H338,"0")+IFERROR(W339/H339,"0")</f>
        <v>46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1.0004999999999999</v>
      </c>
      <c r="Y340" s="355"/>
      <c r="Z340" s="355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1"/>
      <c r="N341" s="369" t="s">
        <v>66</v>
      </c>
      <c r="O341" s="370"/>
      <c r="P341" s="370"/>
      <c r="Q341" s="370"/>
      <c r="R341" s="370"/>
      <c r="S341" s="370"/>
      <c r="T341" s="371"/>
      <c r="U341" s="37" t="s">
        <v>65</v>
      </c>
      <c r="V341" s="354">
        <f>IFERROR(SUM(V332:V339),"0")</f>
        <v>680</v>
      </c>
      <c r="W341" s="354">
        <f>IFERROR(SUM(W332:W339),"0")</f>
        <v>690</v>
      </c>
      <c r="X341" s="37"/>
      <c r="Y341" s="355"/>
      <c r="Z341" s="355"/>
    </row>
    <row r="342" spans="1:53" ht="14.25" hidden="1" customHeight="1" x14ac:dyDescent="0.25">
      <c r="A342" s="386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1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200</v>
      </c>
      <c r="W343" s="353">
        <f>IFERROR(IF(V343="",0,CEILING((V343/$H343),1)*$H343),"")</f>
        <v>210</v>
      </c>
      <c r="X343" s="36">
        <f>IFERROR(IF(W343=0,"",ROUNDUP(W343/H343,0)*0.02175),"")</f>
        <v>0.30449999999999999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1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4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61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1"/>
      <c r="N346" s="369" t="s">
        <v>66</v>
      </c>
      <c r="O346" s="370"/>
      <c r="P346" s="370"/>
      <c r="Q346" s="370"/>
      <c r="R346" s="370"/>
      <c r="S346" s="370"/>
      <c r="T346" s="371"/>
      <c r="U346" s="37" t="s">
        <v>67</v>
      </c>
      <c r="V346" s="354">
        <f>IFERROR(V343/H343,"0")+IFERROR(V344/H344,"0")+IFERROR(V345/H345,"0")</f>
        <v>13.333333333333334</v>
      </c>
      <c r="W346" s="354">
        <f>IFERROR(W343/H343,"0")+IFERROR(W344/H344,"0")+IFERROR(W345/H345,"0")</f>
        <v>14</v>
      </c>
      <c r="X346" s="354">
        <f>IFERROR(IF(X343="",0,X343),"0")+IFERROR(IF(X344="",0,X344),"0")+IFERROR(IF(X345="",0,X345),"0")</f>
        <v>0.30449999999999999</v>
      </c>
      <c r="Y346" s="355"/>
      <c r="Z346" s="355"/>
    </row>
    <row r="347" spans="1:53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1"/>
      <c r="N347" s="369" t="s">
        <v>66</v>
      </c>
      <c r="O347" s="370"/>
      <c r="P347" s="370"/>
      <c r="Q347" s="370"/>
      <c r="R347" s="370"/>
      <c r="S347" s="370"/>
      <c r="T347" s="371"/>
      <c r="U347" s="37" t="s">
        <v>65</v>
      </c>
      <c r="V347" s="354">
        <f>IFERROR(SUM(V343:V345),"0")</f>
        <v>200</v>
      </c>
      <c r="W347" s="354">
        <f>IFERROR(SUM(W343:W345),"0")</f>
        <v>210</v>
      </c>
      <c r="X347" s="37"/>
      <c r="Y347" s="355"/>
      <c r="Z347" s="355"/>
    </row>
    <row r="348" spans="1:53" ht="14.25" hidden="1" customHeight="1" x14ac:dyDescent="0.25">
      <c r="A348" s="386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1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68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61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1"/>
      <c r="N351" s="369" t="s">
        <v>66</v>
      </c>
      <c r="O351" s="370"/>
      <c r="P351" s="370"/>
      <c r="Q351" s="370"/>
      <c r="R351" s="370"/>
      <c r="S351" s="370"/>
      <c r="T351" s="371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1"/>
      <c r="N352" s="369" t="s">
        <v>66</v>
      </c>
      <c r="O352" s="370"/>
      <c r="P352" s="370"/>
      <c r="Q352" s="370"/>
      <c r="R352" s="370"/>
      <c r="S352" s="370"/>
      <c r="T352" s="371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86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61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69" t="s">
        <v>66</v>
      </c>
      <c r="O355" s="370"/>
      <c r="P355" s="370"/>
      <c r="Q355" s="370"/>
      <c r="R355" s="370"/>
      <c r="S355" s="370"/>
      <c r="T355" s="371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69" t="s">
        <v>66</v>
      </c>
      <c r="O356" s="370"/>
      <c r="P356" s="370"/>
      <c r="Q356" s="370"/>
      <c r="R356" s="370"/>
      <c r="S356" s="370"/>
      <c r="T356" s="371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7" t="s">
        <v>492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47"/>
      <c r="Z357" s="347"/>
    </row>
    <row r="358" spans="1:53" ht="14.25" hidden="1" customHeight="1" x14ac:dyDescent="0.25">
      <c r="A358" s="386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1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180</v>
      </c>
      <c r="W359" s="353">
        <f>IFERROR(IF(V359="",0,CEILING((V359/$H359),1)*$H359),"")</f>
        <v>180</v>
      </c>
      <c r="X359" s="36">
        <f>IFERROR(IF(W359=0,"",ROUNDUP(W359/H359,0)*0.02175),"")</f>
        <v>0.32624999999999998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61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90</v>
      </c>
      <c r="W360" s="353">
        <f>IFERROR(IF(V360="",0,CEILING((V360/$H360),1)*$H360),"")</f>
        <v>97.2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1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1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61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20</v>
      </c>
      <c r="W363" s="353">
        <f>IFERROR(IF(V363="",0,CEILING((V363/$H363),1)*$H363),"")</f>
        <v>20</v>
      </c>
      <c r="X363" s="36">
        <f>IFERROR(IF(W363=0,"",ROUNDUP(W363/H363,0)*0.00937),"")</f>
        <v>4.6850000000000003E-2</v>
      </c>
      <c r="Y363" s="56"/>
      <c r="Z363" s="57"/>
      <c r="AD363" s="58"/>
      <c r="BA363" s="258" t="s">
        <v>1</v>
      </c>
    </row>
    <row r="364" spans="1:53" x14ac:dyDescent="0.2">
      <c r="A364" s="379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1"/>
      <c r="N364" s="369" t="s">
        <v>66</v>
      </c>
      <c r="O364" s="370"/>
      <c r="P364" s="370"/>
      <c r="Q364" s="370"/>
      <c r="R364" s="370"/>
      <c r="S364" s="370"/>
      <c r="T364" s="371"/>
      <c r="U364" s="37" t="s">
        <v>67</v>
      </c>
      <c r="V364" s="354">
        <f>IFERROR(V359/H359,"0")+IFERROR(V360/H360,"0")+IFERROR(V361/H361,"0")+IFERROR(V362/H362,"0")+IFERROR(V363/H363,"0")</f>
        <v>28.333333333333332</v>
      </c>
      <c r="W364" s="354">
        <f>IFERROR(W359/H359,"0")+IFERROR(W360/H360,"0")+IFERROR(W361/H361,"0")+IFERROR(W362/H362,"0")+IFERROR(W363/H363,"0")</f>
        <v>29</v>
      </c>
      <c r="X364" s="354">
        <f>IFERROR(IF(X359="",0,X359),"0")+IFERROR(IF(X360="",0,X360),"0")+IFERROR(IF(X361="",0,X361),"0")+IFERROR(IF(X362="",0,X362),"0")+IFERROR(IF(X363="",0,X363),"0")</f>
        <v>0.56885000000000008</v>
      </c>
      <c r="Y364" s="355"/>
      <c r="Z364" s="355"/>
    </row>
    <row r="365" spans="1:53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1"/>
      <c r="N365" s="369" t="s">
        <v>66</v>
      </c>
      <c r="O365" s="370"/>
      <c r="P365" s="370"/>
      <c r="Q365" s="370"/>
      <c r="R365" s="370"/>
      <c r="S365" s="370"/>
      <c r="T365" s="371"/>
      <c r="U365" s="37" t="s">
        <v>65</v>
      </c>
      <c r="V365" s="354">
        <f>IFERROR(SUM(V359:V363),"0")</f>
        <v>290</v>
      </c>
      <c r="W365" s="354">
        <f>IFERROR(SUM(W359:W363),"0")</f>
        <v>297.2</v>
      </c>
      <c r="X365" s="37"/>
      <c r="Y365" s="355"/>
      <c r="Z365" s="355"/>
    </row>
    <row r="366" spans="1:53" ht="14.25" hidden="1" customHeight="1" x14ac:dyDescent="0.25">
      <c r="A366" s="386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61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15</v>
      </c>
      <c r="W367" s="353">
        <f>IFERROR(IF(V367="",0,CEILING((V367/$H367),1)*$H367),"")</f>
        <v>17.52</v>
      </c>
      <c r="X367" s="36">
        <f>IFERROR(IF(W367=0,"",ROUNDUP(W367/H367,0)*0.00753),"")</f>
        <v>3.0120000000000001E-2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1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9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1"/>
      <c r="N369" s="369" t="s">
        <v>66</v>
      </c>
      <c r="O369" s="370"/>
      <c r="P369" s="370"/>
      <c r="Q369" s="370"/>
      <c r="R369" s="370"/>
      <c r="S369" s="370"/>
      <c r="T369" s="371"/>
      <c r="U369" s="37" t="s">
        <v>67</v>
      </c>
      <c r="V369" s="354">
        <f>IFERROR(V367/H367,"0")+IFERROR(V368/H368,"0")</f>
        <v>3.4246575342465753</v>
      </c>
      <c r="W369" s="354">
        <f>IFERROR(W367/H367,"0")+IFERROR(W368/H368,"0")</f>
        <v>4</v>
      </c>
      <c r="X369" s="354">
        <f>IFERROR(IF(X367="",0,X367),"0")+IFERROR(IF(X368="",0,X368),"0")</f>
        <v>3.0120000000000001E-2</v>
      </c>
      <c r="Y369" s="355"/>
      <c r="Z369" s="355"/>
    </row>
    <row r="370" spans="1:53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1"/>
      <c r="N370" s="369" t="s">
        <v>66</v>
      </c>
      <c r="O370" s="370"/>
      <c r="P370" s="370"/>
      <c r="Q370" s="370"/>
      <c r="R370" s="370"/>
      <c r="S370" s="370"/>
      <c r="T370" s="371"/>
      <c r="U370" s="37" t="s">
        <v>65</v>
      </c>
      <c r="V370" s="354">
        <f>IFERROR(SUM(V367:V368),"0")</f>
        <v>15</v>
      </c>
      <c r="W370" s="354">
        <f>IFERROR(SUM(W367:W368),"0")</f>
        <v>17.52</v>
      </c>
      <c r="X370" s="37"/>
      <c r="Y370" s="355"/>
      <c r="Z370" s="355"/>
    </row>
    <row r="371" spans="1:53" ht="14.25" hidden="1" customHeight="1" x14ac:dyDescent="0.25">
      <c r="A371" s="386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61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350</v>
      </c>
      <c r="W372" s="353">
        <f>IFERROR(IF(V372="",0,CEILING((V372/$H372),1)*$H372),"")</f>
        <v>351</v>
      </c>
      <c r="X372" s="36">
        <f>IFERROR(IF(W372=0,"",ROUNDUP(W372/H372,0)*0.02175),"")</f>
        <v>0.9787499999999999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1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61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60</v>
      </c>
      <c r="W374" s="353">
        <f>IFERROR(IF(V374="",0,CEILING((V374/$H374),1)*$H374),"")</f>
        <v>60</v>
      </c>
      <c r="X374" s="36">
        <f>IFERROR(IF(W374=0,"",ROUNDUP(W374/H374,0)*0.00753),"")</f>
        <v>0.18825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1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1"/>
      <c r="N376" s="369" t="s">
        <v>66</v>
      </c>
      <c r="O376" s="370"/>
      <c r="P376" s="370"/>
      <c r="Q376" s="370"/>
      <c r="R376" s="370"/>
      <c r="S376" s="370"/>
      <c r="T376" s="371"/>
      <c r="U376" s="37" t="s">
        <v>67</v>
      </c>
      <c r="V376" s="354">
        <f>IFERROR(V372/H372,"0")+IFERROR(V373/H373,"0")+IFERROR(V374/H374,"0")+IFERROR(V375/H375,"0")</f>
        <v>69.871794871794876</v>
      </c>
      <c r="W376" s="354">
        <f>IFERROR(W372/H372,"0")+IFERROR(W373/H373,"0")+IFERROR(W374/H374,"0")+IFERROR(W375/H375,"0")</f>
        <v>70</v>
      </c>
      <c r="X376" s="354">
        <f>IFERROR(IF(X372="",0,X372),"0")+IFERROR(IF(X373="",0,X373),"0")+IFERROR(IF(X374="",0,X374),"0")+IFERROR(IF(X375="",0,X375),"0")</f>
        <v>1.1669999999999998</v>
      </c>
      <c r="Y376" s="355"/>
      <c r="Z376" s="355"/>
    </row>
    <row r="377" spans="1:53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1"/>
      <c r="N377" s="369" t="s">
        <v>66</v>
      </c>
      <c r="O377" s="370"/>
      <c r="P377" s="370"/>
      <c r="Q377" s="370"/>
      <c r="R377" s="370"/>
      <c r="S377" s="370"/>
      <c r="T377" s="371"/>
      <c r="U377" s="37" t="s">
        <v>65</v>
      </c>
      <c r="V377" s="354">
        <f>IFERROR(SUM(V372:V375),"0")</f>
        <v>410</v>
      </c>
      <c r="W377" s="354">
        <f>IFERROR(SUM(W372:W375),"0")</f>
        <v>411</v>
      </c>
      <c r="X377" s="37"/>
      <c r="Y377" s="355"/>
      <c r="Z377" s="355"/>
    </row>
    <row r="378" spans="1:53" ht="14.25" hidden="1" customHeight="1" x14ac:dyDescent="0.25">
      <c r="A378" s="386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1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1"/>
      <c r="N380" s="369" t="s">
        <v>66</v>
      </c>
      <c r="O380" s="370"/>
      <c r="P380" s="370"/>
      <c r="Q380" s="370"/>
      <c r="R380" s="370"/>
      <c r="S380" s="370"/>
      <c r="T380" s="371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1"/>
      <c r="N381" s="369" t="s">
        <v>66</v>
      </c>
      <c r="O381" s="370"/>
      <c r="P381" s="370"/>
      <c r="Q381" s="370"/>
      <c r="R381" s="370"/>
      <c r="S381" s="370"/>
      <c r="T381" s="371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67" t="s">
        <v>517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48"/>
      <c r="Z382" s="48"/>
    </row>
    <row r="383" spans="1:53" ht="16.5" hidden="1" customHeight="1" x14ac:dyDescent="0.25">
      <c r="A383" s="407" t="s">
        <v>518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47"/>
      <c r="Z383" s="347"/>
    </row>
    <row r="384" spans="1:53" ht="14.25" hidden="1" customHeight="1" x14ac:dyDescent="0.25">
      <c r="A384" s="386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1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61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1"/>
      <c r="N387" s="369" t="s">
        <v>66</v>
      </c>
      <c r="O387" s="370"/>
      <c r="P387" s="370"/>
      <c r="Q387" s="370"/>
      <c r="R387" s="370"/>
      <c r="S387" s="370"/>
      <c r="T387" s="371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1"/>
      <c r="N388" s="369" t="s">
        <v>66</v>
      </c>
      <c r="O388" s="370"/>
      <c r="P388" s="370"/>
      <c r="Q388" s="370"/>
      <c r="R388" s="370"/>
      <c r="S388" s="370"/>
      <c r="T388" s="371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86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61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4</v>
      </c>
      <c r="W390" s="353">
        <f t="shared" ref="W390:W402" si="18">IFERROR(IF(V390="",0,CEILING((V390/$H390),1)*$H390),"")</f>
        <v>4.2</v>
      </c>
      <c r="X390" s="36">
        <f>IFERROR(IF(W390=0,"",ROUNDUP(W390/H390,0)*0.00753),"")</f>
        <v>7.5300000000000002E-3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1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1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8.3999999999999986</v>
      </c>
      <c r="W392" s="353">
        <f t="shared" si="18"/>
        <v>8.4</v>
      </c>
      <c r="X392" s="36">
        <f>IFERROR(IF(W392=0,"",ROUNDUP(W392/H392,0)*0.00753),"")</f>
        <v>1.506E-2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61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1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61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1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61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1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1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1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61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1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7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1"/>
      <c r="N403" s="369" t="s">
        <v>66</v>
      </c>
      <c r="O403" s="370"/>
      <c r="P403" s="370"/>
      <c r="Q403" s="370"/>
      <c r="R403" s="370"/>
      <c r="S403" s="370"/>
      <c r="T403" s="371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2.9523809523809517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2.2589999999999999E-2</v>
      </c>
      <c r="Y403" s="355"/>
      <c r="Z403" s="355"/>
    </row>
    <row r="404" spans="1:53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1"/>
      <c r="N404" s="369" t="s">
        <v>66</v>
      </c>
      <c r="O404" s="370"/>
      <c r="P404" s="370"/>
      <c r="Q404" s="370"/>
      <c r="R404" s="370"/>
      <c r="S404" s="370"/>
      <c r="T404" s="371"/>
      <c r="U404" s="37" t="s">
        <v>65</v>
      </c>
      <c r="V404" s="354">
        <f>IFERROR(SUM(V390:V402),"0")</f>
        <v>12.399999999999999</v>
      </c>
      <c r="W404" s="354">
        <f>IFERROR(SUM(W390:W402),"0")</f>
        <v>12.600000000000001</v>
      </c>
      <c r="X404" s="37"/>
      <c r="Y404" s="355"/>
      <c r="Z404" s="355"/>
    </row>
    <row r="405" spans="1:53" ht="14.25" hidden="1" customHeight="1" x14ac:dyDescent="0.25">
      <c r="A405" s="386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1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1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1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1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7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1"/>
      <c r="N410" s="369" t="s">
        <v>66</v>
      </c>
      <c r="O410" s="370"/>
      <c r="P410" s="370"/>
      <c r="Q410" s="370"/>
      <c r="R410" s="370"/>
      <c r="S410" s="370"/>
      <c r="T410" s="371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1"/>
      <c r="N411" s="369" t="s">
        <v>66</v>
      </c>
      <c r="O411" s="370"/>
      <c r="P411" s="370"/>
      <c r="Q411" s="370"/>
      <c r="R411" s="370"/>
      <c r="S411" s="370"/>
      <c r="T411" s="371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86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1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1"/>
      <c r="N414" s="369" t="s">
        <v>66</v>
      </c>
      <c r="O414" s="370"/>
      <c r="P414" s="370"/>
      <c r="Q414" s="370"/>
      <c r="R414" s="370"/>
      <c r="S414" s="370"/>
      <c r="T414" s="371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1"/>
      <c r="N415" s="369" t="s">
        <v>66</v>
      </c>
      <c r="O415" s="370"/>
      <c r="P415" s="370"/>
      <c r="Q415" s="370"/>
      <c r="R415" s="370"/>
      <c r="S415" s="370"/>
      <c r="T415" s="371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86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61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61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1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1"/>
      <c r="N420" s="369" t="s">
        <v>66</v>
      </c>
      <c r="O420" s="370"/>
      <c r="P420" s="370"/>
      <c r="Q420" s="370"/>
      <c r="R420" s="370"/>
      <c r="S420" s="370"/>
      <c r="T420" s="371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1"/>
      <c r="N421" s="369" t="s">
        <v>66</v>
      </c>
      <c r="O421" s="370"/>
      <c r="P421" s="370"/>
      <c r="Q421" s="370"/>
      <c r="R421" s="370"/>
      <c r="S421" s="370"/>
      <c r="T421" s="371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7" t="s">
        <v>567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47"/>
      <c r="Z422" s="347"/>
    </row>
    <row r="423" spans="1:53" ht="14.25" hidden="1" customHeight="1" x14ac:dyDescent="0.25">
      <c r="A423" s="386" t="s">
        <v>97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1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1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69" t="s">
        <v>66</v>
      </c>
      <c r="O426" s="370"/>
      <c r="P426" s="370"/>
      <c r="Q426" s="370"/>
      <c r="R426" s="370"/>
      <c r="S426" s="370"/>
      <c r="T426" s="371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69" t="s">
        <v>66</v>
      </c>
      <c r="O427" s="370"/>
      <c r="P427" s="370"/>
      <c r="Q427" s="370"/>
      <c r="R427" s="370"/>
      <c r="S427" s="370"/>
      <c r="T427" s="371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86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61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14</v>
      </c>
      <c r="W429" s="353">
        <f t="shared" ref="W429:W435" si="20">IFERROR(IF(V429="",0,CEILING((V429/$H429),1)*$H429),"")</f>
        <v>16.8</v>
      </c>
      <c r="X429" s="36">
        <f>IFERROR(IF(W429=0,"",ROUNDUP(W429/H429,0)*0.00753),"")</f>
        <v>3.0120000000000001E-2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1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1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1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1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61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1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1"/>
      <c r="N436" s="369" t="s">
        <v>66</v>
      </c>
      <c r="O436" s="370"/>
      <c r="P436" s="370"/>
      <c r="Q436" s="370"/>
      <c r="R436" s="370"/>
      <c r="S436" s="370"/>
      <c r="T436" s="371"/>
      <c r="U436" s="37" t="s">
        <v>67</v>
      </c>
      <c r="V436" s="354">
        <f>IFERROR(V429/H429,"0")+IFERROR(V430/H430,"0")+IFERROR(V431/H431,"0")+IFERROR(V432/H432,"0")+IFERROR(V433/H433,"0")+IFERROR(V434/H434,"0")+IFERROR(V435/H435,"0")</f>
        <v>3.333333333333333</v>
      </c>
      <c r="W436" s="354">
        <f>IFERROR(W429/H429,"0")+IFERROR(W430/H430,"0")+IFERROR(W431/H431,"0")+IFERROR(W432/H432,"0")+IFERROR(W433/H433,"0")+IFERROR(W434/H434,"0")+IFERROR(W435/H435,"0")</f>
        <v>4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3.0120000000000001E-2</v>
      </c>
      <c r="Y436" s="355"/>
      <c r="Z436" s="355"/>
    </row>
    <row r="437" spans="1:53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1"/>
      <c r="N437" s="369" t="s">
        <v>66</v>
      </c>
      <c r="O437" s="370"/>
      <c r="P437" s="370"/>
      <c r="Q437" s="370"/>
      <c r="R437" s="370"/>
      <c r="S437" s="370"/>
      <c r="T437" s="371"/>
      <c r="U437" s="37" t="s">
        <v>65</v>
      </c>
      <c r="V437" s="354">
        <f>IFERROR(SUM(V429:V435),"0")</f>
        <v>14</v>
      </c>
      <c r="W437" s="354">
        <f>IFERROR(SUM(W429:W435),"0")</f>
        <v>16.8</v>
      </c>
      <c r="X437" s="37"/>
      <c r="Y437" s="355"/>
      <c r="Z437" s="355"/>
    </row>
    <row r="438" spans="1:53" ht="14.25" hidden="1" customHeight="1" x14ac:dyDescent="0.25">
      <c r="A438" s="386" t="s">
        <v>92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61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1"/>
      <c r="N440" s="369" t="s">
        <v>66</v>
      </c>
      <c r="O440" s="370"/>
      <c r="P440" s="370"/>
      <c r="Q440" s="370"/>
      <c r="R440" s="370"/>
      <c r="S440" s="370"/>
      <c r="T440" s="371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1"/>
      <c r="N441" s="369" t="s">
        <v>66</v>
      </c>
      <c r="O441" s="370"/>
      <c r="P441" s="370"/>
      <c r="Q441" s="370"/>
      <c r="R441" s="370"/>
      <c r="S441" s="370"/>
      <c r="T441" s="371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86" t="s">
        <v>588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61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69" t="s">
        <v>66</v>
      </c>
      <c r="O444" s="370"/>
      <c r="P444" s="370"/>
      <c r="Q444" s="370"/>
      <c r="R444" s="370"/>
      <c r="S444" s="370"/>
      <c r="T444" s="371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1"/>
      <c r="N445" s="369" t="s">
        <v>66</v>
      </c>
      <c r="O445" s="370"/>
      <c r="P445" s="370"/>
      <c r="Q445" s="370"/>
      <c r="R445" s="370"/>
      <c r="S445" s="370"/>
      <c r="T445" s="371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67" t="s">
        <v>591</v>
      </c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68"/>
      <c r="N446" s="368"/>
      <c r="O446" s="368"/>
      <c r="P446" s="368"/>
      <c r="Q446" s="368"/>
      <c r="R446" s="368"/>
      <c r="S446" s="368"/>
      <c r="T446" s="368"/>
      <c r="U446" s="368"/>
      <c r="V446" s="368"/>
      <c r="W446" s="368"/>
      <c r="X446" s="368"/>
      <c r="Y446" s="48"/>
      <c r="Z446" s="48"/>
    </row>
    <row r="447" spans="1:53" ht="16.5" hidden="1" customHeight="1" x14ac:dyDescent="0.25">
      <c r="A447" s="407" t="s">
        <v>591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47"/>
      <c r="Z447" s="347"/>
    </row>
    <row r="448" spans="1:53" ht="14.25" hidden="1" customHeight="1" x14ac:dyDescent="0.25">
      <c r="A448" s="386" t="s">
        <v>105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61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3" t="s">
        <v>594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595</v>
      </c>
      <c r="C450" s="31">
        <v>4301011371</v>
      </c>
      <c r="D450" s="361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61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0" t="s">
        <v>598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599</v>
      </c>
      <c r="C452" s="31">
        <v>4301011363</v>
      </c>
      <c r="D452" s="361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1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1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1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1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61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3" t="s">
        <v>608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609</v>
      </c>
      <c r="C456" s="31">
        <v>4301011365</v>
      </c>
      <c r="D456" s="361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1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61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14" t="s">
        <v>615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61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5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61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7" t="s">
        <v>619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61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61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1" t="s">
        <v>623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61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1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4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61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85" t="s">
        <v>629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61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3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idden="1" x14ac:dyDescent="0.2">
      <c r="A467" s="379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1"/>
      <c r="N467" s="369" t="s">
        <v>66</v>
      </c>
      <c r="O467" s="370"/>
      <c r="P467" s="370"/>
      <c r="Q467" s="370"/>
      <c r="R467" s="370"/>
      <c r="S467" s="370"/>
      <c r="T467" s="371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355"/>
      <c r="Z467" s="355"/>
    </row>
    <row r="468" spans="1:53" hidden="1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1"/>
      <c r="N468" s="369" t="s">
        <v>66</v>
      </c>
      <c r="O468" s="370"/>
      <c r="P468" s="370"/>
      <c r="Q468" s="370"/>
      <c r="R468" s="370"/>
      <c r="S468" s="370"/>
      <c r="T468" s="371"/>
      <c r="U468" s="37" t="s">
        <v>65</v>
      </c>
      <c r="V468" s="354">
        <f>IFERROR(SUM(V449:V466),"0")</f>
        <v>0</v>
      </c>
      <c r="W468" s="354">
        <f>IFERROR(SUM(W449:W466),"0")</f>
        <v>0</v>
      </c>
      <c r="X468" s="37"/>
      <c r="Y468" s="355"/>
      <c r="Z468" s="355"/>
    </row>
    <row r="469" spans="1:53" ht="14.25" hidden="1" customHeight="1" x14ac:dyDescent="0.25">
      <c r="A469" s="386" t="s">
        <v>97</v>
      </c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0"/>
      <c r="O469" s="380"/>
      <c r="P469" s="380"/>
      <c r="Q469" s="380"/>
      <c r="R469" s="380"/>
      <c r="S469" s="380"/>
      <c r="T469" s="380"/>
      <c r="U469" s="380"/>
      <c r="V469" s="380"/>
      <c r="W469" s="380"/>
      <c r="X469" s="380"/>
      <c r="Y469" s="348"/>
      <c r="Z469" s="348"/>
    </row>
    <row r="470" spans="1:53" ht="16.5" hidden="1" customHeight="1" x14ac:dyDescent="0.25">
      <c r="A470" s="54" t="s">
        <v>631</v>
      </c>
      <c r="B470" s="54" t="s">
        <v>632</v>
      </c>
      <c r="C470" s="31">
        <v>4301020222</v>
      </c>
      <c r="D470" s="361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1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hidden="1" x14ac:dyDescent="0.2">
      <c r="A472" s="379"/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1"/>
      <c r="N472" s="369" t="s">
        <v>66</v>
      </c>
      <c r="O472" s="370"/>
      <c r="P472" s="370"/>
      <c r="Q472" s="370"/>
      <c r="R472" s="370"/>
      <c r="S472" s="370"/>
      <c r="T472" s="371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hidden="1" x14ac:dyDescent="0.2">
      <c r="A473" s="380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1"/>
      <c r="N473" s="369" t="s">
        <v>66</v>
      </c>
      <c r="O473" s="370"/>
      <c r="P473" s="370"/>
      <c r="Q473" s="370"/>
      <c r="R473" s="370"/>
      <c r="S473" s="370"/>
      <c r="T473" s="371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hidden="1" customHeight="1" x14ac:dyDescent="0.25">
      <c r="A474" s="386" t="s">
        <v>60</v>
      </c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0"/>
      <c r="O474" s="380"/>
      <c r="P474" s="380"/>
      <c r="Q474" s="380"/>
      <c r="R474" s="380"/>
      <c r="S474" s="380"/>
      <c r="T474" s="380"/>
      <c r="U474" s="380"/>
      <c r="V474" s="380"/>
      <c r="W474" s="380"/>
      <c r="X474" s="380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1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10</v>
      </c>
      <c r="W475" s="353">
        <f t="shared" ref="W475:W480" si="24">IFERROR(IF(V475="",0,CEILING((V475/$H475),1)*$H475),"")</f>
        <v>10.56</v>
      </c>
      <c r="X475" s="36">
        <f>IFERROR(IF(W475=0,"",ROUNDUP(W475/H475,0)*0.01196),"")</f>
        <v>2.392E-2</v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637</v>
      </c>
      <c r="B476" s="54" t="s">
        <v>638</v>
      </c>
      <c r="C476" s="31">
        <v>4301031248</v>
      </c>
      <c r="D476" s="361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0</v>
      </c>
      <c r="W476" s="353">
        <f t="shared" si="24"/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1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12</v>
      </c>
      <c r="W477" s="353">
        <f t="shared" si="24"/>
        <v>15.84</v>
      </c>
      <c r="X477" s="36">
        <f>IFERROR(IF(W477=0,"",ROUNDUP(W477/H477,0)*0.01196),"")</f>
        <v>3.5880000000000002E-2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1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61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5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1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1"/>
      <c r="N481" s="369" t="s">
        <v>66</v>
      </c>
      <c r="O481" s="370"/>
      <c r="P481" s="370"/>
      <c r="Q481" s="370"/>
      <c r="R481" s="370"/>
      <c r="S481" s="370"/>
      <c r="T481" s="371"/>
      <c r="U481" s="37" t="s">
        <v>67</v>
      </c>
      <c r="V481" s="354">
        <f>IFERROR(V475/H475,"0")+IFERROR(V476/H476,"0")+IFERROR(V477/H477,"0")+IFERROR(V478/H478,"0")+IFERROR(V479/H479,"0")+IFERROR(V480/H480,"0")</f>
        <v>4.1666666666666661</v>
      </c>
      <c r="W481" s="354">
        <f>IFERROR(W475/H475,"0")+IFERROR(W476/H476,"0")+IFERROR(W477/H477,"0")+IFERROR(W478/H478,"0")+IFERROR(W479/H479,"0")+IFERROR(W480/H480,"0")</f>
        <v>5</v>
      </c>
      <c r="X481" s="354">
        <f>IFERROR(IF(X475="",0,X475),"0")+IFERROR(IF(X476="",0,X476),"0")+IFERROR(IF(X477="",0,X477),"0")+IFERROR(IF(X478="",0,X478),"0")+IFERROR(IF(X479="",0,X479),"0")+IFERROR(IF(X480="",0,X480),"0")</f>
        <v>5.9800000000000006E-2</v>
      </c>
      <c r="Y481" s="355"/>
      <c r="Z481" s="355"/>
    </row>
    <row r="482" spans="1:53" x14ac:dyDescent="0.2">
      <c r="A482" s="380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1"/>
      <c r="N482" s="369" t="s">
        <v>66</v>
      </c>
      <c r="O482" s="370"/>
      <c r="P482" s="370"/>
      <c r="Q482" s="370"/>
      <c r="R482" s="370"/>
      <c r="S482" s="370"/>
      <c r="T482" s="371"/>
      <c r="U482" s="37" t="s">
        <v>65</v>
      </c>
      <c r="V482" s="354">
        <f>IFERROR(SUM(V475:V480),"0")</f>
        <v>22</v>
      </c>
      <c r="W482" s="354">
        <f>IFERROR(SUM(W475:W480),"0")</f>
        <v>26.4</v>
      </c>
      <c r="X482" s="37"/>
      <c r="Y482" s="355"/>
      <c r="Z482" s="355"/>
    </row>
    <row r="483" spans="1:53" ht="14.25" hidden="1" customHeight="1" x14ac:dyDescent="0.25">
      <c r="A483" s="386" t="s">
        <v>68</v>
      </c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0"/>
      <c r="O483" s="380"/>
      <c r="P483" s="380"/>
      <c r="Q483" s="380"/>
      <c r="R483" s="380"/>
      <c r="S483" s="380"/>
      <c r="T483" s="380"/>
      <c r="U483" s="380"/>
      <c r="V483" s="380"/>
      <c r="W483" s="380"/>
      <c r="X483" s="380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1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1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1"/>
      <c r="N486" s="369" t="s">
        <v>66</v>
      </c>
      <c r="O486" s="370"/>
      <c r="P486" s="370"/>
      <c r="Q486" s="370"/>
      <c r="R486" s="370"/>
      <c r="S486" s="370"/>
      <c r="T486" s="371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80"/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1"/>
      <c r="N487" s="369" t="s">
        <v>66</v>
      </c>
      <c r="O487" s="370"/>
      <c r="P487" s="370"/>
      <c r="Q487" s="370"/>
      <c r="R487" s="370"/>
      <c r="S487" s="370"/>
      <c r="T487" s="371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67" t="s">
        <v>651</v>
      </c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68"/>
      <c r="N488" s="368"/>
      <c r="O488" s="368"/>
      <c r="P488" s="368"/>
      <c r="Q488" s="368"/>
      <c r="R488" s="368"/>
      <c r="S488" s="368"/>
      <c r="T488" s="368"/>
      <c r="U488" s="368"/>
      <c r="V488" s="368"/>
      <c r="W488" s="368"/>
      <c r="X488" s="368"/>
      <c r="Y488" s="48"/>
      <c r="Z488" s="48"/>
    </row>
    <row r="489" spans="1:53" ht="16.5" hidden="1" customHeight="1" x14ac:dyDescent="0.25">
      <c r="A489" s="407" t="s">
        <v>652</v>
      </c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0"/>
      <c r="O489" s="380"/>
      <c r="P489" s="380"/>
      <c r="Q489" s="380"/>
      <c r="R489" s="380"/>
      <c r="S489" s="380"/>
      <c r="T489" s="380"/>
      <c r="U489" s="380"/>
      <c r="V489" s="380"/>
      <c r="W489" s="380"/>
      <c r="X489" s="380"/>
      <c r="Y489" s="347"/>
      <c r="Z489" s="347"/>
    </row>
    <row r="490" spans="1:53" ht="14.25" hidden="1" customHeight="1" x14ac:dyDescent="0.25">
      <c r="A490" s="386" t="s">
        <v>105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1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63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1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2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1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73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1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5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1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06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1"/>
      <c r="N496" s="369" t="s">
        <v>66</v>
      </c>
      <c r="O496" s="370"/>
      <c r="P496" s="370"/>
      <c r="Q496" s="370"/>
      <c r="R496" s="370"/>
      <c r="S496" s="370"/>
      <c r="T496" s="371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80"/>
      <c r="B497" s="380"/>
      <c r="C497" s="380"/>
      <c r="D497" s="380"/>
      <c r="E497" s="380"/>
      <c r="F497" s="380"/>
      <c r="G497" s="380"/>
      <c r="H497" s="380"/>
      <c r="I497" s="380"/>
      <c r="J497" s="380"/>
      <c r="K497" s="380"/>
      <c r="L497" s="380"/>
      <c r="M497" s="381"/>
      <c r="N497" s="369" t="s">
        <v>66</v>
      </c>
      <c r="O497" s="370"/>
      <c r="P497" s="370"/>
      <c r="Q497" s="370"/>
      <c r="R497" s="370"/>
      <c r="S497" s="370"/>
      <c r="T497" s="371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86" t="s">
        <v>97</v>
      </c>
      <c r="B498" s="380"/>
      <c r="C498" s="380"/>
      <c r="D498" s="380"/>
      <c r="E498" s="380"/>
      <c r="F498" s="380"/>
      <c r="G498" s="380"/>
      <c r="H498" s="380"/>
      <c r="I498" s="380"/>
      <c r="J498" s="380"/>
      <c r="K498" s="380"/>
      <c r="L498" s="380"/>
      <c r="M498" s="380"/>
      <c r="N498" s="380"/>
      <c r="O498" s="380"/>
      <c r="P498" s="380"/>
      <c r="Q498" s="380"/>
      <c r="R498" s="380"/>
      <c r="S498" s="380"/>
      <c r="T498" s="380"/>
      <c r="U498" s="380"/>
      <c r="V498" s="380"/>
      <c r="W498" s="380"/>
      <c r="X498" s="380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1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71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1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49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1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22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80"/>
      <c r="C502" s="380"/>
      <c r="D502" s="380"/>
      <c r="E502" s="380"/>
      <c r="F502" s="380"/>
      <c r="G502" s="380"/>
      <c r="H502" s="380"/>
      <c r="I502" s="380"/>
      <c r="J502" s="380"/>
      <c r="K502" s="380"/>
      <c r="L502" s="380"/>
      <c r="M502" s="381"/>
      <c r="N502" s="369" t="s">
        <v>66</v>
      </c>
      <c r="O502" s="370"/>
      <c r="P502" s="370"/>
      <c r="Q502" s="370"/>
      <c r="R502" s="370"/>
      <c r="S502" s="370"/>
      <c r="T502" s="371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80"/>
      <c r="B503" s="380"/>
      <c r="C503" s="380"/>
      <c r="D503" s="380"/>
      <c r="E503" s="380"/>
      <c r="F503" s="380"/>
      <c r="G503" s="380"/>
      <c r="H503" s="380"/>
      <c r="I503" s="380"/>
      <c r="J503" s="380"/>
      <c r="K503" s="380"/>
      <c r="L503" s="380"/>
      <c r="M503" s="381"/>
      <c r="N503" s="369" t="s">
        <v>66</v>
      </c>
      <c r="O503" s="370"/>
      <c r="P503" s="370"/>
      <c r="Q503" s="370"/>
      <c r="R503" s="370"/>
      <c r="S503" s="370"/>
      <c r="T503" s="371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86" t="s">
        <v>60</v>
      </c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0"/>
      <c r="O504" s="380"/>
      <c r="P504" s="380"/>
      <c r="Q504" s="380"/>
      <c r="R504" s="380"/>
      <c r="S504" s="380"/>
      <c r="T504" s="380"/>
      <c r="U504" s="380"/>
      <c r="V504" s="380"/>
      <c r="W504" s="380"/>
      <c r="X504" s="380"/>
      <c r="Y504" s="348"/>
      <c r="Z504" s="348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1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674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1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1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6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1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29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79"/>
      <c r="B509" s="380"/>
      <c r="C509" s="380"/>
      <c r="D509" s="380"/>
      <c r="E509" s="380"/>
      <c r="F509" s="380"/>
      <c r="G509" s="380"/>
      <c r="H509" s="380"/>
      <c r="I509" s="380"/>
      <c r="J509" s="380"/>
      <c r="K509" s="380"/>
      <c r="L509" s="380"/>
      <c r="M509" s="381"/>
      <c r="N509" s="369" t="s">
        <v>66</v>
      </c>
      <c r="O509" s="370"/>
      <c r="P509" s="370"/>
      <c r="Q509" s="370"/>
      <c r="R509" s="370"/>
      <c r="S509" s="370"/>
      <c r="T509" s="371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80"/>
      <c r="B510" s="380"/>
      <c r="C510" s="380"/>
      <c r="D510" s="380"/>
      <c r="E510" s="380"/>
      <c r="F510" s="380"/>
      <c r="G510" s="380"/>
      <c r="H510" s="380"/>
      <c r="I510" s="380"/>
      <c r="J510" s="380"/>
      <c r="K510" s="380"/>
      <c r="L510" s="380"/>
      <c r="M510" s="381"/>
      <c r="N510" s="369" t="s">
        <v>66</v>
      </c>
      <c r="O510" s="370"/>
      <c r="P510" s="370"/>
      <c r="Q510" s="370"/>
      <c r="R510" s="370"/>
      <c r="S510" s="370"/>
      <c r="T510" s="371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86" t="s">
        <v>68</v>
      </c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0"/>
      <c r="O511" s="380"/>
      <c r="P511" s="380"/>
      <c r="Q511" s="380"/>
      <c r="R511" s="380"/>
      <c r="S511" s="380"/>
      <c r="T511" s="380"/>
      <c r="U511" s="380"/>
      <c r="V511" s="380"/>
      <c r="W511" s="380"/>
      <c r="X511" s="380"/>
      <c r="Y511" s="348"/>
      <c r="Z511" s="348"/>
    </row>
    <row r="512" spans="1:53" ht="27" hidden="1" customHeight="1" x14ac:dyDescent="0.25">
      <c r="A512" s="54" t="s">
        <v>689</v>
      </c>
      <c r="B512" s="54" t="s">
        <v>690</v>
      </c>
      <c r="C512" s="31">
        <v>4301051310</v>
      </c>
      <c r="D512" s="361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40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1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7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1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47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1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8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1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97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idden="1" x14ac:dyDescent="0.2">
      <c r="A517" s="379"/>
      <c r="B517" s="380"/>
      <c r="C517" s="380"/>
      <c r="D517" s="380"/>
      <c r="E517" s="380"/>
      <c r="F517" s="380"/>
      <c r="G517" s="380"/>
      <c r="H517" s="380"/>
      <c r="I517" s="380"/>
      <c r="J517" s="380"/>
      <c r="K517" s="380"/>
      <c r="L517" s="380"/>
      <c r="M517" s="381"/>
      <c r="N517" s="369" t="s">
        <v>66</v>
      </c>
      <c r="O517" s="370"/>
      <c r="P517" s="370"/>
      <c r="Q517" s="370"/>
      <c r="R517" s="370"/>
      <c r="S517" s="370"/>
      <c r="T517" s="371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hidden="1" x14ac:dyDescent="0.2">
      <c r="A518" s="380"/>
      <c r="B518" s="380"/>
      <c r="C518" s="380"/>
      <c r="D518" s="380"/>
      <c r="E518" s="380"/>
      <c r="F518" s="380"/>
      <c r="G518" s="380"/>
      <c r="H518" s="380"/>
      <c r="I518" s="380"/>
      <c r="J518" s="380"/>
      <c r="K518" s="380"/>
      <c r="L518" s="380"/>
      <c r="M518" s="381"/>
      <c r="N518" s="369" t="s">
        <v>66</v>
      </c>
      <c r="O518" s="370"/>
      <c r="P518" s="370"/>
      <c r="Q518" s="370"/>
      <c r="R518" s="370"/>
      <c r="S518" s="370"/>
      <c r="T518" s="371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727"/>
      <c r="B519" s="380"/>
      <c r="C519" s="380"/>
      <c r="D519" s="380"/>
      <c r="E519" s="380"/>
      <c r="F519" s="380"/>
      <c r="G519" s="380"/>
      <c r="H519" s="380"/>
      <c r="I519" s="380"/>
      <c r="J519" s="380"/>
      <c r="K519" s="380"/>
      <c r="L519" s="380"/>
      <c r="M519" s="376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2640.5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2734.85</v>
      </c>
      <c r="X519" s="37"/>
      <c r="Y519" s="355"/>
      <c r="Z519" s="355"/>
    </row>
    <row r="520" spans="1:53" x14ac:dyDescent="0.2">
      <c r="A520" s="380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76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2771.8650592016525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2871.17</v>
      </c>
      <c r="X520" s="37"/>
      <c r="Y520" s="355"/>
      <c r="Z520" s="355"/>
    </row>
    <row r="521" spans="1:53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76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5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5</v>
      </c>
      <c r="X521" s="37"/>
      <c r="Y521" s="355"/>
      <c r="Z521" s="355"/>
    </row>
    <row r="522" spans="1:53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76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2896.8650592016525</v>
      </c>
      <c r="W522" s="354">
        <f>GrossWeightTotalR+PalletQtyTotalR*25</f>
        <v>2996.17</v>
      </c>
      <c r="X522" s="37"/>
      <c r="Y522" s="355"/>
      <c r="Z522" s="355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76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313.6817075877363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326</v>
      </c>
      <c r="X523" s="37"/>
      <c r="Y523" s="355"/>
      <c r="Z523" s="355"/>
    </row>
    <row r="524" spans="1:53" ht="14.25" hidden="1" customHeight="1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376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5.5581400000000007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408" t="s">
        <v>95</v>
      </c>
      <c r="D526" s="567"/>
      <c r="E526" s="567"/>
      <c r="F526" s="568"/>
      <c r="G526" s="408" t="s">
        <v>225</v>
      </c>
      <c r="H526" s="567"/>
      <c r="I526" s="567"/>
      <c r="J526" s="567"/>
      <c r="K526" s="567"/>
      <c r="L526" s="567"/>
      <c r="M526" s="567"/>
      <c r="N526" s="567"/>
      <c r="O526" s="568"/>
      <c r="P526" s="349" t="s">
        <v>460</v>
      </c>
      <c r="Q526" s="408" t="s">
        <v>464</v>
      </c>
      <c r="R526" s="568"/>
      <c r="S526" s="408" t="s">
        <v>517</v>
      </c>
      <c r="T526" s="568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619" t="s">
        <v>712</v>
      </c>
      <c r="B527" s="408" t="s">
        <v>59</v>
      </c>
      <c r="C527" s="408" t="s">
        <v>96</v>
      </c>
      <c r="D527" s="408" t="s">
        <v>104</v>
      </c>
      <c r="E527" s="408" t="s">
        <v>95</v>
      </c>
      <c r="F527" s="408" t="s">
        <v>217</v>
      </c>
      <c r="G527" s="408" t="s">
        <v>226</v>
      </c>
      <c r="H527" s="408" t="s">
        <v>233</v>
      </c>
      <c r="I527" s="408" t="s">
        <v>252</v>
      </c>
      <c r="J527" s="408" t="s">
        <v>311</v>
      </c>
      <c r="K527" s="350"/>
      <c r="L527" s="408" t="s">
        <v>332</v>
      </c>
      <c r="M527" s="408" t="s">
        <v>351</v>
      </c>
      <c r="N527" s="408" t="s">
        <v>431</v>
      </c>
      <c r="O527" s="408" t="s">
        <v>449</v>
      </c>
      <c r="P527" s="408" t="s">
        <v>461</v>
      </c>
      <c r="Q527" s="408" t="s">
        <v>465</v>
      </c>
      <c r="R527" s="408" t="s">
        <v>492</v>
      </c>
      <c r="S527" s="408" t="s">
        <v>518</v>
      </c>
      <c r="T527" s="408" t="s">
        <v>567</v>
      </c>
      <c r="U527" s="408" t="s">
        <v>591</v>
      </c>
      <c r="V527" s="408" t="s">
        <v>652</v>
      </c>
      <c r="Z527" s="52"/>
      <c r="AC527" s="350"/>
    </row>
    <row r="528" spans="1:53" ht="13.5" customHeight="1" thickBot="1" x14ac:dyDescent="0.25">
      <c r="A528" s="620"/>
      <c r="B528" s="409"/>
      <c r="C528" s="409"/>
      <c r="D528" s="409"/>
      <c r="E528" s="409"/>
      <c r="F528" s="409"/>
      <c r="G528" s="409"/>
      <c r="H528" s="409"/>
      <c r="I528" s="409"/>
      <c r="J528" s="409"/>
      <c r="K528" s="350"/>
      <c r="L528" s="409"/>
      <c r="M528" s="409"/>
      <c r="N528" s="409"/>
      <c r="O528" s="409"/>
      <c r="P528" s="409"/>
      <c r="Q528" s="409"/>
      <c r="R528" s="409"/>
      <c r="S528" s="409"/>
      <c r="T528" s="409"/>
      <c r="U528" s="409"/>
      <c r="V528" s="409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99.9</v>
      </c>
      <c r="D529" s="46">
        <f>IFERROR(W56*1,"0")+IFERROR(W57*1,"0")+IFERROR(W58*1,"0")+IFERROR(W59*1,"0")</f>
        <v>305.10000000000002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365.2</v>
      </c>
      <c r="F529" s="46">
        <f>IFERROR(W132*1,"0")+IFERROR(W133*1,"0")+IFERROR(W134*1,"0")+IFERROR(W135*1,"0")</f>
        <v>52.8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10.5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219.83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900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725.72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12.600000000000001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16.8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26.4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,50"/>
        <filter val="12,00"/>
        <filter val="12,40"/>
        <filter val="12,41"/>
        <filter val="13,33"/>
        <filter val="13,50"/>
        <filter val="14,00"/>
        <filter val="15,00"/>
        <filter val="150,00"/>
        <filter val="180,00"/>
        <filter val="190,50"/>
        <filter val="2 640,50"/>
        <filter val="2 771,87"/>
        <filter val="2 896,87"/>
        <filter val="2,00"/>
        <filter val="2,95"/>
        <filter val="20,00"/>
        <filter val="200,00"/>
        <filter val="22,00"/>
        <filter val="230,00"/>
        <filter val="28,08"/>
        <filter val="28,33"/>
        <filter val="29,00"/>
        <filter val="290,00"/>
        <filter val="297,50"/>
        <filter val="3,20"/>
        <filter val="3,30"/>
        <filter val="3,33"/>
        <filter val="3,42"/>
        <filter val="310,00"/>
        <filter val="313,68"/>
        <filter val="35,00"/>
        <filter val="350,00"/>
        <filter val="36,30"/>
        <filter val="4,00"/>
        <filter val="4,17"/>
        <filter val="40,00"/>
        <filter val="410,00"/>
        <filter val="42,14"/>
        <filter val="45,33"/>
        <filter val="450,00"/>
        <filter val="49,00"/>
        <filter val="5"/>
        <filter val="5,00"/>
        <filter val="5,40"/>
        <filter val="5,71"/>
        <filter val="50,00"/>
        <filter val="60,00"/>
        <filter val="67,50"/>
        <filter val="680,00"/>
        <filter val="69,87"/>
        <filter val="8,10"/>
        <filter val="8,40"/>
        <filter val="8,70"/>
        <filter val="80,00"/>
        <filter val="9,00"/>
        <filter val="90,00"/>
        <filter val="93,50"/>
      </filters>
    </filterColumn>
  </autoFilter>
  <mergeCells count="945"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74:R74"/>
    <mergeCell ref="D182:E182"/>
    <mergeCell ref="N203:T203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A308:M309"/>
    <mergeCell ref="N78:R7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O11:P1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D9:E9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65:R265"/>
    <mergeCell ref="D78:E78"/>
    <mergeCell ref="N149:R149"/>
    <mergeCell ref="N450:R450"/>
    <mergeCell ref="D396:E396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53:R153"/>
    <mergeCell ref="N249:T249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A37:M38"/>
    <mergeCell ref="N86:T86"/>
    <mergeCell ref="A13:L13"/>
    <mergeCell ref="N32:R32"/>
    <mergeCell ref="N40:R40"/>
    <mergeCell ref="N26:R26"/>
    <mergeCell ref="N29:R29"/>
    <mergeCell ref="D27:E27"/>
    <mergeCell ref="A23:M24"/>
    <mergeCell ref="N15:R16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O5:P5"/>
    <mergeCell ref="D10:E10"/>
    <mergeCell ref="F10:G10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201:R201"/>
    <mergeCell ref="N406:R406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419:R419"/>
    <mergeCell ref="N397:R397"/>
    <mergeCell ref="D343:E343"/>
    <mergeCell ref="N316:R316"/>
    <mergeCell ref="N372:R372"/>
    <mergeCell ref="A313:M314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N233:R233"/>
    <mergeCell ref="N72:R72"/>
    <mergeCell ref="N143:R143"/>
    <mergeCell ref="N248:R248"/>
    <mergeCell ref="D242:E242"/>
    <mergeCell ref="N297:R297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