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0FDC23-F931-4531-A781-B18EB5D35D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W500" i="2"/>
  <c r="X500" i="2" s="1"/>
  <c r="W499" i="2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X484" i="2" s="1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X475" i="2" s="1"/>
  <c r="N475" i="2"/>
  <c r="V473" i="2"/>
  <c r="V472" i="2"/>
  <c r="W471" i="2"/>
  <c r="X471" i="2" s="1"/>
  <c r="N471" i="2"/>
  <c r="W470" i="2"/>
  <c r="W473" i="2" s="1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X450" i="2" s="1"/>
  <c r="N450" i="2"/>
  <c r="W449" i="2"/>
  <c r="V445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W437" i="2" s="1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4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W410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X215" i="2" s="1"/>
  <c r="X216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W169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X135" i="2"/>
  <c r="W135" i="2"/>
  <c r="N135" i="2"/>
  <c r="W134" i="2"/>
  <c r="X134" i="2" s="1"/>
  <c r="N134" i="2"/>
  <c r="W133" i="2"/>
  <c r="N133" i="2"/>
  <c r="W132" i="2"/>
  <c r="X132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X117" i="2"/>
  <c r="W117" i="2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X57" i="2" s="1"/>
  <c r="N57" i="2"/>
  <c r="W56" i="2"/>
  <c r="N56" i="2"/>
  <c r="V53" i="2"/>
  <c r="V52" i="2"/>
  <c r="W51" i="2"/>
  <c r="N51" i="2"/>
  <c r="W50" i="2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44" i="2" l="1"/>
  <c r="X45" i="2" s="1"/>
  <c r="D529" i="2"/>
  <c r="W37" i="2"/>
  <c r="W216" i="2"/>
  <c r="W217" i="2"/>
  <c r="X486" i="2"/>
  <c r="W502" i="2"/>
  <c r="W104" i="2"/>
  <c r="W213" i="2"/>
  <c r="L529" i="2"/>
  <c r="W287" i="2"/>
  <c r="X316" i="2"/>
  <c r="X317" i="2" s="1"/>
  <c r="X406" i="2"/>
  <c r="X413" i="2"/>
  <c r="X414" i="2" s="1"/>
  <c r="X443" i="2"/>
  <c r="X444" i="2" s="1"/>
  <c r="W444" i="2"/>
  <c r="W487" i="2"/>
  <c r="W52" i="2"/>
  <c r="W314" i="2"/>
  <c r="V522" i="2"/>
  <c r="S529" i="2"/>
  <c r="T529" i="2"/>
  <c r="X274" i="2"/>
  <c r="W352" i="2"/>
  <c r="V529" i="2"/>
  <c r="H529" i="2"/>
  <c r="X367" i="2"/>
  <c r="X369" i="2" s="1"/>
  <c r="W351" i="2"/>
  <c r="W327" i="2"/>
  <c r="W328" i="2"/>
  <c r="W176" i="2"/>
  <c r="V523" i="2"/>
  <c r="V519" i="2"/>
  <c r="W34" i="2"/>
  <c r="C529" i="2"/>
  <c r="X56" i="2"/>
  <c r="E529" i="2"/>
  <c r="X95" i="2"/>
  <c r="W119" i="2"/>
  <c r="W137" i="2"/>
  <c r="X148" i="2"/>
  <c r="X157" i="2" s="1"/>
  <c r="I529" i="2"/>
  <c r="X166" i="2"/>
  <c r="X168" i="2" s="1"/>
  <c r="W212" i="2"/>
  <c r="X220" i="2"/>
  <c r="X226" i="2" s="1"/>
  <c r="W246" i="2"/>
  <c r="X248" i="2"/>
  <c r="X249" i="2" s="1"/>
  <c r="X301" i="2"/>
  <c r="X303" i="2" s="1"/>
  <c r="W304" i="2"/>
  <c r="W308" i="2"/>
  <c r="Q529" i="2"/>
  <c r="X346" i="2"/>
  <c r="X350" i="2"/>
  <c r="W365" i="2"/>
  <c r="W369" i="2"/>
  <c r="X385" i="2"/>
  <c r="X387" i="2" s="1"/>
  <c r="X403" i="2"/>
  <c r="W415" i="2"/>
  <c r="X424" i="2"/>
  <c r="X426" i="2" s="1"/>
  <c r="W426" i="2"/>
  <c r="X429" i="2"/>
  <c r="X436" i="2" s="1"/>
  <c r="U529" i="2"/>
  <c r="W486" i="2"/>
  <c r="W503" i="2"/>
  <c r="X36" i="2"/>
  <c r="X37" i="2" s="1"/>
  <c r="X50" i="2"/>
  <c r="W60" i="2"/>
  <c r="W93" i="2"/>
  <c r="X107" i="2"/>
  <c r="X118" i="2" s="1"/>
  <c r="W136" i="2"/>
  <c r="X133" i="2"/>
  <c r="X161" i="2"/>
  <c r="W168" i="2"/>
  <c r="W175" i="2"/>
  <c r="W196" i="2"/>
  <c r="W203" i="2"/>
  <c r="W269" i="2"/>
  <c r="W275" i="2"/>
  <c r="W299" i="2"/>
  <c r="W317" i="2"/>
  <c r="X326" i="2"/>
  <c r="X327" i="2" s="1"/>
  <c r="X332" i="2"/>
  <c r="X340" i="2" s="1"/>
  <c r="X349" i="2"/>
  <c r="W355" i="2"/>
  <c r="W387" i="2"/>
  <c r="W411" i="2"/>
  <c r="X449" i="2"/>
  <c r="X467" i="2" s="1"/>
  <c r="W482" i="2"/>
  <c r="X499" i="2"/>
  <c r="X502" i="2" s="1"/>
  <c r="W521" i="2"/>
  <c r="W33" i="2"/>
  <c r="W46" i="2"/>
  <c r="W61" i="2"/>
  <c r="W92" i="2"/>
  <c r="G529" i="2"/>
  <c r="W158" i="2"/>
  <c r="X202" i="2"/>
  <c r="W245" i="2"/>
  <c r="W249" i="2"/>
  <c r="W281" i="2"/>
  <c r="W286" i="2"/>
  <c r="X420" i="2"/>
  <c r="W496" i="2"/>
  <c r="X509" i="2"/>
  <c r="W518" i="2"/>
  <c r="W509" i="2"/>
  <c r="X144" i="2"/>
  <c r="X128" i="2"/>
  <c r="X256" i="2"/>
  <c r="X92" i="2"/>
  <c r="X103" i="2"/>
  <c r="X163" i="2"/>
  <c r="X136" i="2"/>
  <c r="X481" i="2"/>
  <c r="X286" i="2"/>
  <c r="X376" i="2"/>
  <c r="X410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X351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<sst xmlns="http://schemas.openxmlformats.org/spreadsheetml/2006/main" count="3481" uniqueCount="762">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</sst>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 t="s">
        <v>761</v>
      </c>
      <c r="I5" s="361"/>
      <c r="J5" s="361"/>
      <c r="K5" s="361"/>
      <c r="L5" s="361"/>
      <c r="N5" s="26" t="s">
        <v>4</v>
      </c>
      <c r="O5" s="363">
        <v>45358</v>
      </c>
      <c r="P5" s="363"/>
      <c r="R5" s="364" t="s">
        <v>3</v>
      </c>
      <c r="S5" s="365"/>
      <c r="T5" s="366" t="s">
        <v>718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734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Четверг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6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0.375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hidden="1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hidden="1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hidden="1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7">
        <v>4680115881853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417">
        <v>4607091383911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430" t="s">
        <v>92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93</v>
      </c>
      <c r="C31" s="35">
        <v>4301051178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hidden="1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hidden="1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30</v>
      </c>
      <c r="W50" s="54">
        <f>IFERROR(IF(V50="",0,CEILING((V50/$H50),1)*$H50),"")</f>
        <v>32.400000000000006</v>
      </c>
      <c r="X50" s="40">
        <f>IFERROR(IF(W50=0,"",ROUNDUP(W50/H50,0)*0.02175),"")</f>
        <v>6.5250000000000002E-2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6</v>
      </c>
      <c r="W51" s="54">
        <f>IFERROR(IF(V51="",0,CEILING((V51/$H51),1)*$H51),"")</f>
        <v>8.1000000000000014</v>
      </c>
      <c r="X51" s="40">
        <f>IFERROR(IF(W51=0,"",ROUNDUP(W51/H51,0)*0.00753),"")</f>
        <v>2.2589999999999999E-2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5</v>
      </c>
      <c r="W52" s="42">
        <f>IFERROR(W50/H50,"0")+IFERROR(W51/H51,"0")</f>
        <v>6.0000000000000009</v>
      </c>
      <c r="X52" s="42">
        <f>IFERROR(IF(X50="",0,X50),"0")+IFERROR(IF(X51="",0,X51),"0")</f>
        <v>8.7840000000000001E-2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36</v>
      </c>
      <c r="W53" s="42">
        <f>IFERROR(SUM(W50:W51),"0")</f>
        <v>40.500000000000007</v>
      </c>
      <c r="X53" s="41"/>
      <c r="Y53" s="65"/>
      <c r="Z53" s="65"/>
    </row>
    <row r="54" spans="1:53" ht="16.5" hidden="1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hidden="1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4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30</v>
      </c>
      <c r="W56" s="54">
        <f>IFERROR(IF(V56="",0,CEILING((V56/$H56),1)*$H56),"")</f>
        <v>32.400000000000006</v>
      </c>
      <c r="X56" s="40">
        <f>IFERROR(IF(W56=0,"",ROUNDUP(W56/H56,0)*0.02039),"")</f>
        <v>6.1169999999999995E-2</v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122</v>
      </c>
      <c r="C57" s="35">
        <v>4301011452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4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48</v>
      </c>
      <c r="W58" s="54">
        <f>IFERROR(IF(V58="",0,CEILING((V58/$H58),1)*$H58),"")</f>
        <v>49.5</v>
      </c>
      <c r="X58" s="40">
        <f>IFERROR(IF(W58=0,"",ROUNDUP(W58/H58,0)*0.00937),"")</f>
        <v>0.10306999999999999</v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13.444444444444443</v>
      </c>
      <c r="W60" s="42">
        <f>IFERROR(W56/H56,"0")+IFERROR(W57/H57,"0")+IFERROR(W58/H58,"0")+IFERROR(W59/H59,"0")</f>
        <v>14</v>
      </c>
      <c r="X60" s="42">
        <f>IFERROR(IF(X56="",0,X56),"0")+IFERROR(IF(X57="",0,X57),"0")+IFERROR(IF(X58="",0,X58),"0")+IFERROR(IF(X59="",0,X59),"0")</f>
        <v>0.16424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78</v>
      </c>
      <c r="W61" s="42">
        <f>IFERROR(SUM(W56:W59),"0")</f>
        <v>81.900000000000006</v>
      </c>
      <c r="X61" s="41"/>
      <c r="Y61" s="65"/>
      <c r="Z61" s="65"/>
    </row>
    <row r="62" spans="1:53" ht="16.5" hidden="1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hidden="1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417">
        <v>4680115880283</v>
      </c>
      <c r="E75" s="417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417">
        <v>4680115883949</v>
      </c>
      <c r="E76" s="417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417">
        <v>4680115881518</v>
      </c>
      <c r="E77" s="417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156</v>
      </c>
      <c r="B78" s="61" t="s">
        <v>157</v>
      </c>
      <c r="C78" s="35">
        <v>4301011443</v>
      </c>
      <c r="D78" s="417">
        <v>4680115881303</v>
      </c>
      <c r="E78" s="417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417">
        <v>4680115882577</v>
      </c>
      <c r="E79" s="417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417">
        <v>4680115882720</v>
      </c>
      <c r="E81" s="417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417">
        <v>4680115880269</v>
      </c>
      <c r="E82" s="417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417">
        <v>4680115880429</v>
      </c>
      <c r="E83" s="417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417">
        <v>4680115881457</v>
      </c>
      <c r="E84" s="417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idden="1" x14ac:dyDescent="0.2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5"/>
      <c r="N85" s="421" t="s">
        <v>43</v>
      </c>
      <c r="O85" s="422"/>
      <c r="P85" s="422"/>
      <c r="Q85" s="422"/>
      <c r="R85" s="422"/>
      <c r="S85" s="422"/>
      <c r="T85" s="423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hidden="1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hidden="1" customHeight="1" x14ac:dyDescent="0.25">
      <c r="A87" s="416" t="s">
        <v>110</v>
      </c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417">
        <v>4680115881488</v>
      </c>
      <c r="E88" s="417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9"/>
      <c r="P88" s="419"/>
      <c r="Q88" s="419"/>
      <c r="R88" s="420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4301020228</v>
      </c>
      <c r="D89" s="417">
        <v>4680115882751</v>
      </c>
      <c r="E89" s="417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4301020258</v>
      </c>
      <c r="D90" s="417">
        <v>4680115882775</v>
      </c>
      <c r="E90" s="417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4301020217</v>
      </c>
      <c r="D91" s="417">
        <v>4680115880658</v>
      </c>
      <c r="E91" s="417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idden="1" x14ac:dyDescent="0.2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5"/>
      <c r="N92" s="421" t="s">
        <v>43</v>
      </c>
      <c r="O92" s="422"/>
      <c r="P92" s="422"/>
      <c r="Q92" s="422"/>
      <c r="R92" s="422"/>
      <c r="S92" s="422"/>
      <c r="T92" s="423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hidden="1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hidden="1" customHeight="1" x14ac:dyDescent="0.25">
      <c r="A94" s="416" t="s">
        <v>76</v>
      </c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  <c r="X94" s="416"/>
      <c r="Y94" s="64"/>
      <c r="Z94" s="64"/>
    </row>
    <row r="95" spans="1:53" ht="16.5" hidden="1" customHeight="1" x14ac:dyDescent="0.25">
      <c r="A95" s="61" t="s">
        <v>178</v>
      </c>
      <c r="B95" s="61" t="s">
        <v>179</v>
      </c>
      <c r="C95" s="35">
        <v>4301030895</v>
      </c>
      <c r="D95" s="417">
        <v>4607091387667</v>
      </c>
      <c r="E95" s="417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9"/>
      <c r="P95" s="419"/>
      <c r="Q95" s="419"/>
      <c r="R95" s="420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hidden="1" customHeight="1" x14ac:dyDescent="0.25">
      <c r="A96" s="61" t="s">
        <v>180</v>
      </c>
      <c r="B96" s="61" t="s">
        <v>181</v>
      </c>
      <c r="C96" s="35">
        <v>4301030961</v>
      </c>
      <c r="D96" s="417">
        <v>4607091387636</v>
      </c>
      <c r="E96" s="417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hidden="1" customHeight="1" x14ac:dyDescent="0.25">
      <c r="A97" s="61" t="s">
        <v>182</v>
      </c>
      <c r="B97" s="61" t="s">
        <v>183</v>
      </c>
      <c r="C97" s="35">
        <v>4301030963</v>
      </c>
      <c r="D97" s="417">
        <v>4607091382426</v>
      </c>
      <c r="E97" s="417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184</v>
      </c>
      <c r="B98" s="61" t="s">
        <v>185</v>
      </c>
      <c r="C98" s="35">
        <v>4301030962</v>
      </c>
      <c r="D98" s="417">
        <v>4607091386547</v>
      </c>
      <c r="E98" s="417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4301031079</v>
      </c>
      <c r="D99" s="417">
        <v>4607091384734</v>
      </c>
      <c r="E99" s="417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4301030964</v>
      </c>
      <c r="D100" s="417">
        <v>4607091382464</v>
      </c>
      <c r="E100" s="41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4301031234</v>
      </c>
      <c r="D101" s="417">
        <v>4680115883444</v>
      </c>
      <c r="E101" s="41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190</v>
      </c>
      <c r="B102" s="61" t="s">
        <v>192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idden="1" x14ac:dyDescent="0.2">
      <c r="A103" s="424"/>
      <c r="B103" s="424"/>
      <c r="C103" s="424"/>
      <c r="D103" s="424"/>
      <c r="E103" s="424"/>
      <c r="F103" s="424"/>
      <c r="G103" s="424"/>
      <c r="H103" s="424"/>
      <c r="I103" s="424"/>
      <c r="J103" s="424"/>
      <c r="K103" s="424"/>
      <c r="L103" s="424"/>
      <c r="M103" s="425"/>
      <c r="N103" s="421" t="s">
        <v>43</v>
      </c>
      <c r="O103" s="422"/>
      <c r="P103" s="422"/>
      <c r="Q103" s="422"/>
      <c r="R103" s="422"/>
      <c r="S103" s="422"/>
      <c r="T103" s="423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hidden="1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hidden="1" customHeight="1" x14ac:dyDescent="0.25">
      <c r="A105" s="416" t="s">
        <v>81</v>
      </c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  <c r="X105" s="416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417">
        <v>4607091386967</v>
      </c>
      <c r="E106" s="417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9"/>
      <c r="P106" s="419"/>
      <c r="Q106" s="419"/>
      <c r="R106" s="420"/>
      <c r="S106" s="38" t="s">
        <v>48</v>
      </c>
      <c r="T106" s="38" t="s">
        <v>48</v>
      </c>
      <c r="U106" s="39" t="s">
        <v>0</v>
      </c>
      <c r="V106" s="57">
        <v>100</v>
      </c>
      <c r="W106" s="54">
        <f t="shared" ref="W106:W117" si="6">IFERROR(IF(V106="",0,CEILING((V106/$H106),1)*$H106),"")</f>
        <v>105.3</v>
      </c>
      <c r="X106" s="40">
        <f>IFERROR(IF(W106=0,"",ROUNDUP(W106/H106,0)*0.02175),"")</f>
        <v>0.28275</v>
      </c>
      <c r="Y106" s="66" t="s">
        <v>48</v>
      </c>
      <c r="Z106" s="67" t="s">
        <v>48</v>
      </c>
      <c r="AD106" s="68"/>
      <c r="BA106" s="120" t="s">
        <v>66</v>
      </c>
    </row>
    <row r="107" spans="1:53" ht="27" hidden="1" customHeight="1" x14ac:dyDescent="0.25">
      <c r="A107" s="61" t="s">
        <v>193</v>
      </c>
      <c r="B107" s="61" t="s">
        <v>195</v>
      </c>
      <c r="C107" s="35">
        <v>4301051543</v>
      </c>
      <c r="D107" s="417">
        <v>4607091386967</v>
      </c>
      <c r="E107" s="417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417">
        <v>4607091385304</v>
      </c>
      <c r="E108" s="41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20</v>
      </c>
      <c r="W108" s="54">
        <f t="shared" si="6"/>
        <v>25.200000000000003</v>
      </c>
      <c r="X108" s="40">
        <f>IFERROR(IF(W108=0,"",ROUNDUP(W108/H108,0)*0.02175),"")</f>
        <v>6.5250000000000002E-2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199</v>
      </c>
      <c r="B109" s="61" t="s">
        <v>200</v>
      </c>
      <c r="C109" s="35">
        <v>4301051648</v>
      </c>
      <c r="D109" s="417">
        <v>4607091386264</v>
      </c>
      <c r="E109" s="41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478" t="s">
        <v>201</v>
      </c>
      <c r="O109" s="419"/>
      <c r="P109" s="419"/>
      <c r="Q109" s="419"/>
      <c r="R109" s="420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199</v>
      </c>
      <c r="B110" s="61" t="s">
        <v>202</v>
      </c>
      <c r="C110" s="35">
        <v>4301051306</v>
      </c>
      <c r="D110" s="417">
        <v>4607091386264</v>
      </c>
      <c r="E110" s="417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203</v>
      </c>
      <c r="B111" s="61" t="s">
        <v>204</v>
      </c>
      <c r="C111" s="35">
        <v>4301051477</v>
      </c>
      <c r="D111" s="417">
        <v>4680115882584</v>
      </c>
      <c r="E111" s="41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203</v>
      </c>
      <c r="B112" s="61" t="s">
        <v>205</v>
      </c>
      <c r="C112" s="35">
        <v>4301051476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206</v>
      </c>
      <c r="B113" s="61" t="s">
        <v>207</v>
      </c>
      <c r="C113" s="35">
        <v>4301051436</v>
      </c>
      <c r="D113" s="417">
        <v>4607091385731</v>
      </c>
      <c r="E113" s="417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7">
        <v>4680115880214</v>
      </c>
      <c r="E114" s="417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30</v>
      </c>
      <c r="W114" s="54">
        <f t="shared" si="6"/>
        <v>32.400000000000006</v>
      </c>
      <c r="X114" s="40">
        <f>IFERROR(IF(W114=0,"",ROUNDUP(W114/H114,0)*0.00937),"")</f>
        <v>0.11244</v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4301051438</v>
      </c>
      <c r="D115" s="417">
        <v>4680115880894</v>
      </c>
      <c r="E115" s="417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212</v>
      </c>
      <c r="B116" s="61" t="s">
        <v>213</v>
      </c>
      <c r="C116" s="35">
        <v>4301051313</v>
      </c>
      <c r="D116" s="417">
        <v>4607091385427</v>
      </c>
      <c r="E116" s="41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4301051480</v>
      </c>
      <c r="D117" s="417">
        <v>4680115882645</v>
      </c>
      <c r="E117" s="41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4"/>
      <c r="B118" s="424"/>
      <c r="C118" s="424"/>
      <c r="D118" s="424"/>
      <c r="E118" s="424"/>
      <c r="F118" s="424"/>
      <c r="G118" s="424"/>
      <c r="H118" s="424"/>
      <c r="I118" s="424"/>
      <c r="J118" s="424"/>
      <c r="K118" s="424"/>
      <c r="L118" s="424"/>
      <c r="M118" s="425"/>
      <c r="N118" s="421" t="s">
        <v>43</v>
      </c>
      <c r="O118" s="422"/>
      <c r="P118" s="422"/>
      <c r="Q118" s="422"/>
      <c r="R118" s="422"/>
      <c r="S118" s="422"/>
      <c r="T118" s="423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25.837742504409171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0.46043999999999996</v>
      </c>
      <c r="Y118" s="65"/>
      <c r="Z118" s="65"/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0</v>
      </c>
      <c r="V119" s="42">
        <f>IFERROR(SUM(V106:V117),"0")</f>
        <v>150</v>
      </c>
      <c r="W119" s="42">
        <f>IFERROR(SUM(W106:W117),"0")</f>
        <v>162.9</v>
      </c>
      <c r="X119" s="41"/>
      <c r="Y119" s="65"/>
      <c r="Z119" s="65"/>
    </row>
    <row r="120" spans="1:53" ht="14.25" hidden="1" customHeight="1" x14ac:dyDescent="0.25">
      <c r="A120" s="416" t="s">
        <v>216</v>
      </c>
      <c r="B120" s="416"/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  <c r="X120" s="416"/>
      <c r="Y120" s="64"/>
      <c r="Z120" s="64"/>
    </row>
    <row r="121" spans="1:53" ht="27" hidden="1" customHeight="1" x14ac:dyDescent="0.25">
      <c r="A121" s="61" t="s">
        <v>217</v>
      </c>
      <c r="B121" s="61" t="s">
        <v>218</v>
      </c>
      <c r="C121" s="35">
        <v>4301060296</v>
      </c>
      <c r="D121" s="417">
        <v>4607091383065</v>
      </c>
      <c r="E121" s="417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9"/>
      <c r="P121" s="419"/>
      <c r="Q121" s="419"/>
      <c r="R121" s="420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417">
        <v>4680115881532</v>
      </c>
      <c r="E122" s="417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60</v>
      </c>
      <c r="W122" s="54">
        <f t="shared" si="7"/>
        <v>62.4</v>
      </c>
      <c r="X122" s="40">
        <f>IFERROR(IF(W122=0,"",ROUNDUP(W122/H122,0)*0.02175),"")</f>
        <v>0.17399999999999999</v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219</v>
      </c>
      <c r="B123" s="61" t="s">
        <v>221</v>
      </c>
      <c r="C123" s="35">
        <v>4301060371</v>
      </c>
      <c r="D123" s="417">
        <v>4680115881532</v>
      </c>
      <c r="E123" s="417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489" t="s">
        <v>222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219</v>
      </c>
      <c r="B124" s="61" t="s">
        <v>223</v>
      </c>
      <c r="C124" s="35">
        <v>4301060350</v>
      </c>
      <c r="D124" s="417">
        <v>4680115881532</v>
      </c>
      <c r="E124" s="41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224</v>
      </c>
      <c r="B125" s="61" t="s">
        <v>225</v>
      </c>
      <c r="C125" s="35">
        <v>4301060356</v>
      </c>
      <c r="D125" s="417">
        <v>4680115882652</v>
      </c>
      <c r="E125" s="417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226</v>
      </c>
      <c r="B126" s="61" t="s">
        <v>227</v>
      </c>
      <c r="C126" s="35">
        <v>4301060309</v>
      </c>
      <c r="D126" s="417">
        <v>4680115880238</v>
      </c>
      <c r="E126" s="417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228</v>
      </c>
      <c r="B127" s="61" t="s">
        <v>229</v>
      </c>
      <c r="C127" s="35">
        <v>4301060351</v>
      </c>
      <c r="D127" s="417">
        <v>4680115881464</v>
      </c>
      <c r="E127" s="417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4"/>
      <c r="B128" s="424"/>
      <c r="C128" s="424"/>
      <c r="D128" s="424"/>
      <c r="E128" s="424"/>
      <c r="F128" s="424"/>
      <c r="G128" s="424"/>
      <c r="H128" s="424"/>
      <c r="I128" s="424"/>
      <c r="J128" s="424"/>
      <c r="K128" s="424"/>
      <c r="L128" s="424"/>
      <c r="M128" s="425"/>
      <c r="N128" s="421" t="s">
        <v>43</v>
      </c>
      <c r="O128" s="422"/>
      <c r="P128" s="422"/>
      <c r="Q128" s="422"/>
      <c r="R128" s="422"/>
      <c r="S128" s="422"/>
      <c r="T128" s="423"/>
      <c r="U128" s="41" t="s">
        <v>42</v>
      </c>
      <c r="V128" s="42">
        <f>IFERROR(V121/H121,"0")+IFERROR(V122/H122,"0")+IFERROR(V123/H123,"0")+IFERROR(V124/H124,"0")+IFERROR(V125/H125,"0")+IFERROR(V126/H126,"0")+IFERROR(V127/H127,"0")</f>
        <v>7.6923076923076925</v>
      </c>
      <c r="W128" s="42">
        <f>IFERROR(W121/H121,"0")+IFERROR(W122/H122,"0")+IFERROR(W123/H123,"0")+IFERROR(W124/H124,"0")+IFERROR(W125/H125,"0")+IFERROR(W126/H126,"0")+IFERROR(W127/H127,"0")</f>
        <v>8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0.17399999999999999</v>
      </c>
      <c r="Y128" s="65"/>
      <c r="Z128" s="65"/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0</v>
      </c>
      <c r="V129" s="42">
        <f>IFERROR(SUM(V121:V127),"0")</f>
        <v>60</v>
      </c>
      <c r="W129" s="42">
        <f>IFERROR(SUM(W121:W127),"0")</f>
        <v>62.4</v>
      </c>
      <c r="X129" s="41"/>
      <c r="Y129" s="65"/>
      <c r="Z129" s="65"/>
    </row>
    <row r="130" spans="1:53" ht="16.5" hidden="1" customHeight="1" x14ac:dyDescent="0.25">
      <c r="A130" s="415" t="s">
        <v>230</v>
      </c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15"/>
      <c r="P130" s="415"/>
      <c r="Q130" s="415"/>
      <c r="R130" s="415"/>
      <c r="S130" s="415"/>
      <c r="T130" s="415"/>
      <c r="U130" s="415"/>
      <c r="V130" s="415"/>
      <c r="W130" s="415"/>
      <c r="X130" s="415"/>
      <c r="Y130" s="63"/>
      <c r="Z130" s="63"/>
    </row>
    <row r="131" spans="1:53" ht="14.25" hidden="1" customHeight="1" x14ac:dyDescent="0.25">
      <c r="A131" s="416" t="s">
        <v>81</v>
      </c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417">
        <v>4607091385168</v>
      </c>
      <c r="E132" s="417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19"/>
      <c r="P132" s="419"/>
      <c r="Q132" s="419"/>
      <c r="R132" s="420"/>
      <c r="S132" s="38" t="s">
        <v>48</v>
      </c>
      <c r="T132" s="38" t="s">
        <v>48</v>
      </c>
      <c r="U132" s="39" t="s">
        <v>0</v>
      </c>
      <c r="V132" s="57">
        <v>80</v>
      </c>
      <c r="W132" s="54">
        <f>IFERROR(IF(V132="",0,CEILING((V132/$H132),1)*$H132),"")</f>
        <v>84</v>
      </c>
      <c r="X132" s="40">
        <f>IFERROR(IF(W132=0,"",ROUNDUP(W132/H132,0)*0.02175),"")</f>
        <v>0.21749999999999997</v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231</v>
      </c>
      <c r="B133" s="61" t="s">
        <v>233</v>
      </c>
      <c r="C133" s="35">
        <v>4301051360</v>
      </c>
      <c r="D133" s="417">
        <v>4607091385168</v>
      </c>
      <c r="E133" s="417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234</v>
      </c>
      <c r="B134" s="61" t="s">
        <v>235</v>
      </c>
      <c r="C134" s="35">
        <v>4301051362</v>
      </c>
      <c r="D134" s="417">
        <v>4607091383256</v>
      </c>
      <c r="E134" s="417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4301051358</v>
      </c>
      <c r="D135" s="417">
        <v>4607091385748</v>
      </c>
      <c r="E135" s="417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4"/>
      <c r="B136" s="424"/>
      <c r="C136" s="424"/>
      <c r="D136" s="424"/>
      <c r="E136" s="424"/>
      <c r="F136" s="424"/>
      <c r="G136" s="424"/>
      <c r="H136" s="424"/>
      <c r="I136" s="424"/>
      <c r="J136" s="424"/>
      <c r="K136" s="424"/>
      <c r="L136" s="424"/>
      <c r="M136" s="425"/>
      <c r="N136" s="421" t="s">
        <v>43</v>
      </c>
      <c r="O136" s="422"/>
      <c r="P136" s="422"/>
      <c r="Q136" s="422"/>
      <c r="R136" s="422"/>
      <c r="S136" s="422"/>
      <c r="T136" s="423"/>
      <c r="U136" s="41" t="s">
        <v>42</v>
      </c>
      <c r="V136" s="42">
        <f>IFERROR(V132/H132,"0")+IFERROR(V133/H133,"0")+IFERROR(V134/H134,"0")+IFERROR(V135/H135,"0")</f>
        <v>9.5238095238095237</v>
      </c>
      <c r="W136" s="42">
        <f>IFERROR(W132/H132,"0")+IFERROR(W133/H133,"0")+IFERROR(W134/H134,"0")+IFERROR(W135/H135,"0")</f>
        <v>10</v>
      </c>
      <c r="X136" s="42">
        <f>IFERROR(IF(X132="",0,X132),"0")+IFERROR(IF(X133="",0,X133),"0")+IFERROR(IF(X134="",0,X134),"0")+IFERROR(IF(X135="",0,X135),"0")</f>
        <v>0.21749999999999997</v>
      </c>
      <c r="Y136" s="65"/>
      <c r="Z136" s="65"/>
    </row>
    <row r="137" spans="1:53" x14ac:dyDescent="0.2">
      <c r="A137" s="424"/>
      <c r="B137" s="424"/>
      <c r="C137" s="424"/>
      <c r="D137" s="424"/>
      <c r="E137" s="424"/>
      <c r="F137" s="424"/>
      <c r="G137" s="424"/>
      <c r="H137" s="424"/>
      <c r="I137" s="424"/>
      <c r="J137" s="424"/>
      <c r="K137" s="424"/>
      <c r="L137" s="424"/>
      <c r="M137" s="425"/>
      <c r="N137" s="421" t="s">
        <v>43</v>
      </c>
      <c r="O137" s="422"/>
      <c r="P137" s="422"/>
      <c r="Q137" s="422"/>
      <c r="R137" s="422"/>
      <c r="S137" s="422"/>
      <c r="T137" s="423"/>
      <c r="U137" s="41" t="s">
        <v>0</v>
      </c>
      <c r="V137" s="42">
        <f>IFERROR(SUM(V132:V135),"0")</f>
        <v>80</v>
      </c>
      <c r="W137" s="42">
        <f>IFERROR(SUM(W132:W135),"0")</f>
        <v>84</v>
      </c>
      <c r="X137" s="41"/>
      <c r="Y137" s="65"/>
      <c r="Z137" s="65"/>
    </row>
    <row r="138" spans="1:53" ht="27.75" hidden="1" customHeight="1" x14ac:dyDescent="0.2">
      <c r="A138" s="414" t="s">
        <v>238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53"/>
      <c r="Z138" s="53"/>
    </row>
    <row r="139" spans="1:53" ht="16.5" hidden="1" customHeight="1" x14ac:dyDescent="0.25">
      <c r="A139" s="415" t="s">
        <v>239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63"/>
      <c r="Z139" s="63"/>
    </row>
    <row r="140" spans="1:53" ht="14.25" hidden="1" customHeight="1" x14ac:dyDescent="0.25">
      <c r="A140" s="416" t="s">
        <v>118</v>
      </c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64"/>
      <c r="Z140" s="64"/>
    </row>
    <row r="141" spans="1:53" ht="27" hidden="1" customHeight="1" x14ac:dyDescent="0.25">
      <c r="A141" s="61" t="s">
        <v>240</v>
      </c>
      <c r="B141" s="61" t="s">
        <v>241</v>
      </c>
      <c r="C141" s="35">
        <v>4301011223</v>
      </c>
      <c r="D141" s="417">
        <v>4607091383423</v>
      </c>
      <c r="E141" s="417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9"/>
      <c r="P141" s="419"/>
      <c r="Q141" s="419"/>
      <c r="R141" s="420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242</v>
      </c>
      <c r="B142" s="61" t="s">
        <v>243</v>
      </c>
      <c r="C142" s="35">
        <v>4301011338</v>
      </c>
      <c r="D142" s="417">
        <v>4607091381405</v>
      </c>
      <c r="E142" s="41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9"/>
      <c r="P142" s="419"/>
      <c r="Q142" s="419"/>
      <c r="R142" s="420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244</v>
      </c>
      <c r="B143" s="61" t="s">
        <v>245</v>
      </c>
      <c r="C143" s="35">
        <v>4301011333</v>
      </c>
      <c r="D143" s="417">
        <v>4607091386516</v>
      </c>
      <c r="E143" s="417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424"/>
      <c r="B144" s="424"/>
      <c r="C144" s="424"/>
      <c r="D144" s="424"/>
      <c r="E144" s="424"/>
      <c r="F144" s="424"/>
      <c r="G144" s="424"/>
      <c r="H144" s="424"/>
      <c r="I144" s="424"/>
      <c r="J144" s="424"/>
      <c r="K144" s="424"/>
      <c r="L144" s="424"/>
      <c r="M144" s="425"/>
      <c r="N144" s="421" t="s">
        <v>43</v>
      </c>
      <c r="O144" s="422"/>
      <c r="P144" s="422"/>
      <c r="Q144" s="422"/>
      <c r="R144" s="422"/>
      <c r="S144" s="422"/>
      <c r="T144" s="423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424"/>
      <c r="B145" s="424"/>
      <c r="C145" s="424"/>
      <c r="D145" s="424"/>
      <c r="E145" s="424"/>
      <c r="F145" s="424"/>
      <c r="G145" s="424"/>
      <c r="H145" s="424"/>
      <c r="I145" s="424"/>
      <c r="J145" s="424"/>
      <c r="K145" s="424"/>
      <c r="L145" s="424"/>
      <c r="M145" s="425"/>
      <c r="N145" s="421" t="s">
        <v>43</v>
      </c>
      <c r="O145" s="422"/>
      <c r="P145" s="422"/>
      <c r="Q145" s="422"/>
      <c r="R145" s="422"/>
      <c r="S145" s="422"/>
      <c r="T145" s="423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415" t="s">
        <v>246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W146" s="415"/>
      <c r="X146" s="415"/>
      <c r="Y146" s="63"/>
      <c r="Z146" s="63"/>
    </row>
    <row r="147" spans="1:53" ht="14.25" hidden="1" customHeight="1" x14ac:dyDescent="0.25">
      <c r="A147" s="416" t="s">
        <v>76</v>
      </c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  <c r="X147" s="416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7">
        <v>4680115880993</v>
      </c>
      <c r="E148" s="417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9"/>
      <c r="P148" s="419"/>
      <c r="Q148" s="419"/>
      <c r="R148" s="420"/>
      <c r="S148" s="38" t="s">
        <v>48</v>
      </c>
      <c r="T148" s="38" t="s">
        <v>48</v>
      </c>
      <c r="U148" s="39" t="s">
        <v>0</v>
      </c>
      <c r="V148" s="57">
        <v>135</v>
      </c>
      <c r="W148" s="54">
        <f t="shared" ref="W148:W156" si="8">IFERROR(IF(V148="",0,CEILING((V148/$H148),1)*$H148),"")</f>
        <v>138.6</v>
      </c>
      <c r="X148" s="40">
        <f>IFERROR(IF(W148=0,"",ROUNDUP(W148/H148,0)*0.00753),"")</f>
        <v>0.24849000000000002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7">
        <v>4680115881761</v>
      </c>
      <c r="E149" s="417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9"/>
      <c r="P149" s="419"/>
      <c r="Q149" s="419"/>
      <c r="R149" s="420"/>
      <c r="S149" s="38" t="s">
        <v>48</v>
      </c>
      <c r="T149" s="38" t="s">
        <v>48</v>
      </c>
      <c r="U149" s="39" t="s">
        <v>0</v>
      </c>
      <c r="V149" s="57">
        <v>15</v>
      </c>
      <c r="W149" s="54">
        <f t="shared" si="8"/>
        <v>16.8</v>
      </c>
      <c r="X149" s="40">
        <f>IFERROR(IF(W149=0,"",ROUNDUP(W149/H149,0)*0.00753),"")</f>
        <v>3.0120000000000001E-2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7">
        <v>4680115881563</v>
      </c>
      <c r="E150" s="417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125</v>
      </c>
      <c r="W150" s="54">
        <f t="shared" si="8"/>
        <v>126</v>
      </c>
      <c r="X150" s="40">
        <f>IFERROR(IF(W150=0,"",ROUNDUP(W150/H150,0)*0.00753),"")</f>
        <v>0.22590000000000002</v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4301031199</v>
      </c>
      <c r="D151" s="417">
        <v>4680115880986</v>
      </c>
      <c r="E151" s="417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4301031190</v>
      </c>
      <c r="D152" s="417">
        <v>4680115880207</v>
      </c>
      <c r="E152" s="417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4301031205</v>
      </c>
      <c r="D153" s="417">
        <v>4680115881785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4301031202</v>
      </c>
      <c r="D154" s="417">
        <v>4680115881679</v>
      </c>
      <c r="E154" s="417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4301031158</v>
      </c>
      <c r="D155" s="417">
        <v>4680115880191</v>
      </c>
      <c r="E155" s="417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263</v>
      </c>
      <c r="B156" s="61" t="s">
        <v>264</v>
      </c>
      <c r="C156" s="35">
        <v>4301031245</v>
      </c>
      <c r="D156" s="417">
        <v>4680115883963</v>
      </c>
      <c r="E156" s="417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4"/>
      <c r="B157" s="424"/>
      <c r="C157" s="424"/>
      <c r="D157" s="424"/>
      <c r="E157" s="424"/>
      <c r="F157" s="424"/>
      <c r="G157" s="424"/>
      <c r="H157" s="424"/>
      <c r="I157" s="424"/>
      <c r="J157" s="424"/>
      <c r="K157" s="424"/>
      <c r="L157" s="424"/>
      <c r="M157" s="425"/>
      <c r="N157" s="421" t="s">
        <v>43</v>
      </c>
      <c r="O157" s="422"/>
      <c r="P157" s="422"/>
      <c r="Q157" s="422"/>
      <c r="R157" s="422"/>
      <c r="S157" s="422"/>
      <c r="T157" s="423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65.476190476190467</v>
      </c>
      <c r="W157" s="42">
        <f>IFERROR(W148/H148,"0")+IFERROR(W149/H149,"0")+IFERROR(W150/H150,"0")+IFERROR(W151/H151,"0")+IFERROR(W152/H152,"0")+IFERROR(W153/H153,"0")+IFERROR(W154/H154,"0")+IFERROR(W155/H155,"0")+IFERROR(W156/H156,"0")</f>
        <v>67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0.50451000000000001</v>
      </c>
      <c r="Y157" s="65"/>
      <c r="Z157" s="65"/>
    </row>
    <row r="158" spans="1:53" x14ac:dyDescent="0.2">
      <c r="A158" s="424"/>
      <c r="B158" s="424"/>
      <c r="C158" s="424"/>
      <c r="D158" s="424"/>
      <c r="E158" s="424"/>
      <c r="F158" s="424"/>
      <c r="G158" s="424"/>
      <c r="H158" s="424"/>
      <c r="I158" s="424"/>
      <c r="J158" s="424"/>
      <c r="K158" s="424"/>
      <c r="L158" s="424"/>
      <c r="M158" s="425"/>
      <c r="N158" s="421" t="s">
        <v>43</v>
      </c>
      <c r="O158" s="422"/>
      <c r="P158" s="422"/>
      <c r="Q158" s="422"/>
      <c r="R158" s="422"/>
      <c r="S158" s="422"/>
      <c r="T158" s="423"/>
      <c r="U158" s="41" t="s">
        <v>0</v>
      </c>
      <c r="V158" s="42">
        <f>IFERROR(SUM(V148:V156),"0")</f>
        <v>275</v>
      </c>
      <c r="W158" s="42">
        <f>IFERROR(SUM(W148:W156),"0")</f>
        <v>281.39999999999998</v>
      </c>
      <c r="X158" s="41"/>
      <c r="Y158" s="65"/>
      <c r="Z158" s="65"/>
    </row>
    <row r="159" spans="1:53" ht="16.5" hidden="1" customHeight="1" x14ac:dyDescent="0.25">
      <c r="A159" s="415" t="s">
        <v>265</v>
      </c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63"/>
      <c r="Z159" s="63"/>
    </row>
    <row r="160" spans="1:53" ht="14.25" hidden="1" customHeight="1" x14ac:dyDescent="0.25">
      <c r="A160" s="416" t="s">
        <v>118</v>
      </c>
      <c r="B160" s="416"/>
      <c r="C160" s="416"/>
      <c r="D160" s="416"/>
      <c r="E160" s="416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  <c r="X160" s="416"/>
      <c r="Y160" s="64"/>
      <c r="Z160" s="64"/>
    </row>
    <row r="161" spans="1:53" ht="16.5" hidden="1" customHeight="1" x14ac:dyDescent="0.25">
      <c r="A161" s="61" t="s">
        <v>266</v>
      </c>
      <c r="B161" s="61" t="s">
        <v>267</v>
      </c>
      <c r="C161" s="35">
        <v>4301011450</v>
      </c>
      <c r="D161" s="417">
        <v>4680115881402</v>
      </c>
      <c r="E161" s="417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9"/>
      <c r="P161" s="419"/>
      <c r="Q161" s="419"/>
      <c r="R161" s="420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7">
        <v>4680115881396</v>
      </c>
      <c r="E162" s="417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9"/>
      <c r="P162" s="419"/>
      <c r="Q162" s="419"/>
      <c r="R162" s="420"/>
      <c r="S162" s="38" t="s">
        <v>48</v>
      </c>
      <c r="T162" s="38" t="s">
        <v>48</v>
      </c>
      <c r="U162" s="39" t="s">
        <v>0</v>
      </c>
      <c r="V162" s="57">
        <v>45</v>
      </c>
      <c r="W162" s="54">
        <f>IFERROR(IF(V162="",0,CEILING((V162/$H162),1)*$H162),"")</f>
        <v>45.900000000000006</v>
      </c>
      <c r="X162" s="40">
        <f>IFERROR(IF(W162=0,"",ROUNDUP(W162/H162,0)*0.00753),"")</f>
        <v>0.12801000000000001</v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4"/>
      <c r="B163" s="424"/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5"/>
      <c r="N163" s="421" t="s">
        <v>43</v>
      </c>
      <c r="O163" s="422"/>
      <c r="P163" s="422"/>
      <c r="Q163" s="422"/>
      <c r="R163" s="422"/>
      <c r="S163" s="422"/>
      <c r="T163" s="423"/>
      <c r="U163" s="41" t="s">
        <v>42</v>
      </c>
      <c r="V163" s="42">
        <f>IFERROR(V161/H161,"0")+IFERROR(V162/H162,"0")</f>
        <v>16.666666666666664</v>
      </c>
      <c r="W163" s="42">
        <f>IFERROR(W161/H161,"0")+IFERROR(W162/H162,"0")</f>
        <v>17</v>
      </c>
      <c r="X163" s="42">
        <f>IFERROR(IF(X161="",0,X161),"0")+IFERROR(IF(X162="",0,X162),"0")</f>
        <v>0.12801000000000001</v>
      </c>
      <c r="Y163" s="65"/>
      <c r="Z163" s="65"/>
    </row>
    <row r="164" spans="1:53" x14ac:dyDescent="0.2">
      <c r="A164" s="424"/>
      <c r="B164" s="424"/>
      <c r="C164" s="424"/>
      <c r="D164" s="424"/>
      <c r="E164" s="424"/>
      <c r="F164" s="424"/>
      <c r="G164" s="424"/>
      <c r="H164" s="424"/>
      <c r="I164" s="424"/>
      <c r="J164" s="424"/>
      <c r="K164" s="424"/>
      <c r="L164" s="424"/>
      <c r="M164" s="425"/>
      <c r="N164" s="421" t="s">
        <v>43</v>
      </c>
      <c r="O164" s="422"/>
      <c r="P164" s="422"/>
      <c r="Q164" s="422"/>
      <c r="R164" s="422"/>
      <c r="S164" s="422"/>
      <c r="T164" s="423"/>
      <c r="U164" s="41" t="s">
        <v>0</v>
      </c>
      <c r="V164" s="42">
        <f>IFERROR(SUM(V161:V162),"0")</f>
        <v>45</v>
      </c>
      <c r="W164" s="42">
        <f>IFERROR(SUM(W161:W162),"0")</f>
        <v>45.900000000000006</v>
      </c>
      <c r="X164" s="41"/>
      <c r="Y164" s="65"/>
      <c r="Z164" s="65"/>
    </row>
    <row r="165" spans="1:53" ht="14.25" hidden="1" customHeight="1" x14ac:dyDescent="0.25">
      <c r="A165" s="416" t="s">
        <v>110</v>
      </c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64"/>
      <c r="Z165" s="64"/>
    </row>
    <row r="166" spans="1:53" ht="16.5" hidden="1" customHeight="1" x14ac:dyDescent="0.25">
      <c r="A166" s="61" t="s">
        <v>270</v>
      </c>
      <c r="B166" s="61" t="s">
        <v>271</v>
      </c>
      <c r="C166" s="35">
        <v>4301020262</v>
      </c>
      <c r="D166" s="417">
        <v>4680115882935</v>
      </c>
      <c r="E166" s="417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9"/>
      <c r="P166" s="419"/>
      <c r="Q166" s="419"/>
      <c r="R166" s="420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272</v>
      </c>
      <c r="B167" s="61" t="s">
        <v>273</v>
      </c>
      <c r="C167" s="35">
        <v>4301020220</v>
      </c>
      <c r="D167" s="417">
        <v>4680115880764</v>
      </c>
      <c r="E167" s="417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9"/>
      <c r="P167" s="419"/>
      <c r="Q167" s="419"/>
      <c r="R167" s="420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424"/>
      <c r="B168" s="424"/>
      <c r="C168" s="424"/>
      <c r="D168" s="424"/>
      <c r="E168" s="424"/>
      <c r="F168" s="424"/>
      <c r="G168" s="424"/>
      <c r="H168" s="424"/>
      <c r="I168" s="424"/>
      <c r="J168" s="424"/>
      <c r="K168" s="424"/>
      <c r="L168" s="424"/>
      <c r="M168" s="425"/>
      <c r="N168" s="421" t="s">
        <v>43</v>
      </c>
      <c r="O168" s="422"/>
      <c r="P168" s="422"/>
      <c r="Q168" s="422"/>
      <c r="R168" s="422"/>
      <c r="S168" s="422"/>
      <c r="T168" s="423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424"/>
      <c r="B169" s="424"/>
      <c r="C169" s="424"/>
      <c r="D169" s="424"/>
      <c r="E169" s="424"/>
      <c r="F169" s="424"/>
      <c r="G169" s="424"/>
      <c r="H169" s="424"/>
      <c r="I169" s="424"/>
      <c r="J169" s="424"/>
      <c r="K169" s="424"/>
      <c r="L169" s="424"/>
      <c r="M169" s="425"/>
      <c r="N169" s="421" t="s">
        <v>43</v>
      </c>
      <c r="O169" s="422"/>
      <c r="P169" s="422"/>
      <c r="Q169" s="422"/>
      <c r="R169" s="422"/>
      <c r="S169" s="422"/>
      <c r="T169" s="423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416" t="s">
        <v>76</v>
      </c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7">
        <v>4680115882683</v>
      </c>
      <c r="E171" s="417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9"/>
      <c r="P171" s="419"/>
      <c r="Q171" s="419"/>
      <c r="R171" s="420"/>
      <c r="S171" s="38" t="s">
        <v>48</v>
      </c>
      <c r="T171" s="38" t="s">
        <v>48</v>
      </c>
      <c r="U171" s="39" t="s">
        <v>0</v>
      </c>
      <c r="V171" s="57">
        <v>580</v>
      </c>
      <c r="W171" s="54">
        <f>IFERROR(IF(V171="",0,CEILING((V171/$H171),1)*$H171),"")</f>
        <v>583.20000000000005</v>
      </c>
      <c r="X171" s="40">
        <f>IFERROR(IF(W171=0,"",ROUNDUP(W171/H171,0)*0.00937),"")</f>
        <v>1.01196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7">
        <v>4680115882690</v>
      </c>
      <c r="E172" s="417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9"/>
      <c r="P172" s="419"/>
      <c r="Q172" s="419"/>
      <c r="R172" s="420"/>
      <c r="S172" s="38" t="s">
        <v>48</v>
      </c>
      <c r="T172" s="38" t="s">
        <v>48</v>
      </c>
      <c r="U172" s="39" t="s">
        <v>0</v>
      </c>
      <c r="V172" s="57">
        <v>510</v>
      </c>
      <c r="W172" s="54">
        <f>IFERROR(IF(V172="",0,CEILING((V172/$H172),1)*$H172),"")</f>
        <v>513</v>
      </c>
      <c r="X172" s="40">
        <f>IFERROR(IF(W172=0,"",ROUNDUP(W172/H172,0)*0.00937),"")</f>
        <v>0.89015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7">
        <v>4680115882669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410</v>
      </c>
      <c r="W173" s="54">
        <f>IFERROR(IF(V173="",0,CEILING((V173/$H173),1)*$H173),"")</f>
        <v>410.40000000000003</v>
      </c>
      <c r="X173" s="40">
        <f>IFERROR(IF(W173=0,"",ROUNDUP(W173/H173,0)*0.00937),"")</f>
        <v>0.71211999999999998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7">
        <v>4680115882676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480</v>
      </c>
      <c r="W174" s="54">
        <f>IFERROR(IF(V174="",0,CEILING((V174/$H174),1)*$H174),"")</f>
        <v>480.6</v>
      </c>
      <c r="X174" s="40">
        <f>IFERROR(IF(W174=0,"",ROUNDUP(W174/H174,0)*0.00937),"")</f>
        <v>0.83392999999999995</v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4"/>
      <c r="B175" s="424"/>
      <c r="C175" s="424"/>
      <c r="D175" s="424"/>
      <c r="E175" s="424"/>
      <c r="F175" s="424"/>
      <c r="G175" s="424"/>
      <c r="H175" s="424"/>
      <c r="I175" s="424"/>
      <c r="J175" s="424"/>
      <c r="K175" s="424"/>
      <c r="L175" s="424"/>
      <c r="M175" s="425"/>
      <c r="N175" s="421" t="s">
        <v>43</v>
      </c>
      <c r="O175" s="422"/>
      <c r="P175" s="422"/>
      <c r="Q175" s="422"/>
      <c r="R175" s="422"/>
      <c r="S175" s="422"/>
      <c r="T175" s="423"/>
      <c r="U175" s="41" t="s">
        <v>42</v>
      </c>
      <c r="V175" s="42">
        <f>IFERROR(V171/H171,"0")+IFERROR(V172/H172,"0")+IFERROR(V173/H173,"0")+IFERROR(V174/H174,"0")</f>
        <v>366.66666666666663</v>
      </c>
      <c r="W175" s="42">
        <f>IFERROR(W171/H171,"0")+IFERROR(W172/H172,"0")+IFERROR(W173/H173,"0")+IFERROR(W174/H174,"0")</f>
        <v>368</v>
      </c>
      <c r="X175" s="42">
        <f>IFERROR(IF(X171="",0,X171),"0")+IFERROR(IF(X172="",0,X172),"0")+IFERROR(IF(X173="",0,X173),"0")+IFERROR(IF(X174="",0,X174),"0")</f>
        <v>3.4481600000000001</v>
      </c>
      <c r="Y175" s="65"/>
      <c r="Z175" s="65"/>
    </row>
    <row r="176" spans="1:53" x14ac:dyDescent="0.2">
      <c r="A176" s="424"/>
      <c r="B176" s="424"/>
      <c r="C176" s="424"/>
      <c r="D176" s="424"/>
      <c r="E176" s="424"/>
      <c r="F176" s="424"/>
      <c r="G176" s="424"/>
      <c r="H176" s="424"/>
      <c r="I176" s="424"/>
      <c r="J176" s="424"/>
      <c r="K176" s="424"/>
      <c r="L176" s="424"/>
      <c r="M176" s="425"/>
      <c r="N176" s="421" t="s">
        <v>43</v>
      </c>
      <c r="O176" s="422"/>
      <c r="P176" s="422"/>
      <c r="Q176" s="422"/>
      <c r="R176" s="422"/>
      <c r="S176" s="422"/>
      <c r="T176" s="423"/>
      <c r="U176" s="41" t="s">
        <v>0</v>
      </c>
      <c r="V176" s="42">
        <f>IFERROR(SUM(V171:V174),"0")</f>
        <v>1980</v>
      </c>
      <c r="W176" s="42">
        <f>IFERROR(SUM(W171:W174),"0")</f>
        <v>1987.2000000000003</v>
      </c>
      <c r="X176" s="41"/>
      <c r="Y176" s="65"/>
      <c r="Z176" s="65"/>
    </row>
    <row r="177" spans="1:53" ht="14.25" hidden="1" customHeight="1" x14ac:dyDescent="0.25">
      <c r="A177" s="416" t="s">
        <v>81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64"/>
      <c r="Z177" s="64"/>
    </row>
    <row r="178" spans="1:53" ht="27" hidden="1" customHeight="1" x14ac:dyDescent="0.25">
      <c r="A178" s="61" t="s">
        <v>282</v>
      </c>
      <c r="B178" s="61" t="s">
        <v>283</v>
      </c>
      <c r="C178" s="35">
        <v>4301051409</v>
      </c>
      <c r="D178" s="417">
        <v>4680115881556</v>
      </c>
      <c r="E178" s="417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9"/>
      <c r="P178" s="419"/>
      <c r="Q178" s="419"/>
      <c r="R178" s="420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7">
        <v>4680115880573</v>
      </c>
      <c r="E179" s="417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9"/>
      <c r="P179" s="419"/>
      <c r="Q179" s="419"/>
      <c r="R179" s="420"/>
      <c r="S179" s="38" t="s">
        <v>48</v>
      </c>
      <c r="T179" s="38" t="s">
        <v>48</v>
      </c>
      <c r="U179" s="39" t="s">
        <v>0</v>
      </c>
      <c r="V179" s="57">
        <v>280</v>
      </c>
      <c r="W179" s="54">
        <f t="shared" si="9"/>
        <v>287.09999999999997</v>
      </c>
      <c r="X179" s="40">
        <f>IFERROR(IF(W179=0,"",ROUNDUP(W179/H179,0)*0.02175),"")</f>
        <v>0.71775</v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7">
        <v>4680115881594</v>
      </c>
      <c r="E180" s="417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15</v>
      </c>
      <c r="W180" s="54">
        <f t="shared" si="9"/>
        <v>16.2</v>
      </c>
      <c r="X180" s="40">
        <f>IFERROR(IF(W180=0,"",ROUNDUP(W180/H180,0)*0.02175),"")</f>
        <v>4.3499999999999997E-2</v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4301051505</v>
      </c>
      <c r="D181" s="417">
        <v>4680115881587</v>
      </c>
      <c r="E181" s="41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7">
        <v>4680115880962</v>
      </c>
      <c r="E182" s="417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260</v>
      </c>
      <c r="W182" s="54">
        <f t="shared" si="9"/>
        <v>265.2</v>
      </c>
      <c r="X182" s="40">
        <f>IFERROR(IF(W182=0,"",ROUNDUP(W182/H182,0)*0.02175),"")</f>
        <v>0.73949999999999994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7">
        <v>4680115881617</v>
      </c>
      <c r="E183" s="417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30</v>
      </c>
      <c r="W183" s="54">
        <f t="shared" si="9"/>
        <v>32.4</v>
      </c>
      <c r="X183" s="40">
        <f>IFERROR(IF(W183=0,"",ROUNDUP(W183/H183,0)*0.02175),"")</f>
        <v>8.6999999999999994E-2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7">
        <v>4680115881228</v>
      </c>
      <c r="E184" s="417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19</v>
      </c>
      <c r="W184" s="54">
        <f t="shared" si="9"/>
        <v>19.2</v>
      </c>
      <c r="X184" s="40">
        <f>IFERROR(IF(W184=0,"",ROUNDUP(W184/H184,0)*0.00753),"")</f>
        <v>6.0240000000000002E-2</v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4301051506</v>
      </c>
      <c r="D185" s="417">
        <v>4680115881037</v>
      </c>
      <c r="E185" s="417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7">
        <v>4680115881211</v>
      </c>
      <c r="E186" s="417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20</v>
      </c>
      <c r="W186" s="54">
        <f t="shared" si="9"/>
        <v>21.599999999999998</v>
      </c>
      <c r="X186" s="40">
        <f>IFERROR(IF(W186=0,"",ROUNDUP(W186/H186,0)*0.00753),"")</f>
        <v>6.7769999999999997E-2</v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4301051378</v>
      </c>
      <c r="D187" s="417">
        <v>4680115881020</v>
      </c>
      <c r="E187" s="417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4301051407</v>
      </c>
      <c r="D188" s="417">
        <v>4680115882195</v>
      </c>
      <c r="E188" s="417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4301051479</v>
      </c>
      <c r="D189" s="417">
        <v>4680115882607</v>
      </c>
      <c r="E189" s="417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7">
        <v>4680115880092</v>
      </c>
      <c r="E190" s="41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4</v>
      </c>
      <c r="W190" s="54">
        <f t="shared" si="9"/>
        <v>4.8</v>
      </c>
      <c r="X190" s="40">
        <f t="shared" si="10"/>
        <v>1.506E-2</v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7">
        <v>4680115880221</v>
      </c>
      <c r="E191" s="417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2</v>
      </c>
      <c r="W191" s="54">
        <f t="shared" si="9"/>
        <v>2.4</v>
      </c>
      <c r="X191" s="40">
        <f t="shared" si="10"/>
        <v>7.5300000000000002E-3</v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310</v>
      </c>
      <c r="B192" s="61" t="s">
        <v>311</v>
      </c>
      <c r="C192" s="35">
        <v>4301051523</v>
      </c>
      <c r="D192" s="417">
        <v>4680115882942</v>
      </c>
      <c r="E192" s="41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4301051326</v>
      </c>
      <c r="D193" s="417">
        <v>4680115880504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7">
        <v>4680115882164</v>
      </c>
      <c r="E194" s="417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68</v>
      </c>
      <c r="W194" s="54">
        <f t="shared" si="9"/>
        <v>69.599999999999994</v>
      </c>
      <c r="X194" s="40">
        <f t="shared" si="10"/>
        <v>0.21837000000000001</v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4"/>
      <c r="B195" s="424"/>
      <c r="C195" s="424"/>
      <c r="D195" s="424"/>
      <c r="E195" s="424"/>
      <c r="F195" s="424"/>
      <c r="G195" s="424"/>
      <c r="H195" s="424"/>
      <c r="I195" s="424"/>
      <c r="J195" s="424"/>
      <c r="K195" s="424"/>
      <c r="L195" s="424"/>
      <c r="M195" s="425"/>
      <c r="N195" s="421" t="s">
        <v>43</v>
      </c>
      <c r="O195" s="422"/>
      <c r="P195" s="422"/>
      <c r="Q195" s="422"/>
      <c r="R195" s="422"/>
      <c r="S195" s="422"/>
      <c r="T195" s="423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118.15613026819923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122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1.95672</v>
      </c>
      <c r="Y195" s="65"/>
      <c r="Z195" s="65"/>
    </row>
    <row r="196" spans="1:53" x14ac:dyDescent="0.2">
      <c r="A196" s="424"/>
      <c r="B196" s="424"/>
      <c r="C196" s="424"/>
      <c r="D196" s="424"/>
      <c r="E196" s="424"/>
      <c r="F196" s="424"/>
      <c r="G196" s="424"/>
      <c r="H196" s="424"/>
      <c r="I196" s="424"/>
      <c r="J196" s="424"/>
      <c r="K196" s="424"/>
      <c r="L196" s="424"/>
      <c r="M196" s="425"/>
      <c r="N196" s="421" t="s">
        <v>43</v>
      </c>
      <c r="O196" s="422"/>
      <c r="P196" s="422"/>
      <c r="Q196" s="422"/>
      <c r="R196" s="422"/>
      <c r="S196" s="422"/>
      <c r="T196" s="423"/>
      <c r="U196" s="41" t="s">
        <v>0</v>
      </c>
      <c r="V196" s="42">
        <f>IFERROR(SUM(V178:V194),"0")</f>
        <v>698</v>
      </c>
      <c r="W196" s="42">
        <f>IFERROR(SUM(W178:W194),"0")</f>
        <v>718.5</v>
      </c>
      <c r="X196" s="41"/>
      <c r="Y196" s="65"/>
      <c r="Z196" s="65"/>
    </row>
    <row r="197" spans="1:53" ht="14.25" hidden="1" customHeight="1" x14ac:dyDescent="0.25">
      <c r="A197" s="416" t="s">
        <v>216</v>
      </c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  <c r="X197" s="416"/>
      <c r="Y197" s="64"/>
      <c r="Z197" s="64"/>
    </row>
    <row r="198" spans="1:53" ht="16.5" hidden="1" customHeight="1" x14ac:dyDescent="0.25">
      <c r="A198" s="61" t="s">
        <v>316</v>
      </c>
      <c r="B198" s="61" t="s">
        <v>317</v>
      </c>
      <c r="C198" s="35">
        <v>4301060360</v>
      </c>
      <c r="D198" s="417">
        <v>4680115882874</v>
      </c>
      <c r="E198" s="417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9"/>
      <c r="P198" s="419"/>
      <c r="Q198" s="419"/>
      <c r="R198" s="420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318</v>
      </c>
      <c r="B199" s="61" t="s">
        <v>319</v>
      </c>
      <c r="C199" s="35">
        <v>4301060359</v>
      </c>
      <c r="D199" s="417">
        <v>4680115884434</v>
      </c>
      <c r="E199" s="417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9"/>
      <c r="P199" s="419"/>
      <c r="Q199" s="419"/>
      <c r="R199" s="420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4301060338</v>
      </c>
      <c r="D200" s="417">
        <v>4680115880801</v>
      </c>
      <c r="E200" s="417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7">
        <v>4680115880818</v>
      </c>
      <c r="E201" s="417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176</v>
      </c>
      <c r="W201" s="54">
        <f>IFERROR(IF(V201="",0,CEILING((V201/$H201),1)*$H201),"")</f>
        <v>177.6</v>
      </c>
      <c r="X201" s="40">
        <f>IFERROR(IF(W201=0,"",ROUNDUP(W201/H201,0)*0.00753),"")</f>
        <v>0.55722000000000005</v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4"/>
      <c r="B202" s="424"/>
      <c r="C202" s="424"/>
      <c r="D202" s="424"/>
      <c r="E202" s="424"/>
      <c r="F202" s="424"/>
      <c r="G202" s="424"/>
      <c r="H202" s="424"/>
      <c r="I202" s="424"/>
      <c r="J202" s="424"/>
      <c r="K202" s="424"/>
      <c r="L202" s="424"/>
      <c r="M202" s="425"/>
      <c r="N202" s="421" t="s">
        <v>43</v>
      </c>
      <c r="O202" s="422"/>
      <c r="P202" s="422"/>
      <c r="Q202" s="422"/>
      <c r="R202" s="422"/>
      <c r="S202" s="422"/>
      <c r="T202" s="423"/>
      <c r="U202" s="41" t="s">
        <v>42</v>
      </c>
      <c r="V202" s="42">
        <f>IFERROR(V198/H198,"0")+IFERROR(V199/H199,"0")+IFERROR(V200/H200,"0")+IFERROR(V201/H201,"0")</f>
        <v>73.333333333333343</v>
      </c>
      <c r="W202" s="42">
        <f>IFERROR(W198/H198,"0")+IFERROR(W199/H199,"0")+IFERROR(W200/H200,"0")+IFERROR(W201/H201,"0")</f>
        <v>74</v>
      </c>
      <c r="X202" s="42">
        <f>IFERROR(IF(X198="",0,X198),"0")+IFERROR(IF(X199="",0,X199),"0")+IFERROR(IF(X200="",0,X200),"0")+IFERROR(IF(X201="",0,X201),"0")</f>
        <v>0.55722000000000005</v>
      </c>
      <c r="Y202" s="65"/>
      <c r="Z202" s="65"/>
    </row>
    <row r="203" spans="1:53" x14ac:dyDescent="0.2">
      <c r="A203" s="424"/>
      <c r="B203" s="424"/>
      <c r="C203" s="424"/>
      <c r="D203" s="424"/>
      <c r="E203" s="424"/>
      <c r="F203" s="424"/>
      <c r="G203" s="424"/>
      <c r="H203" s="424"/>
      <c r="I203" s="424"/>
      <c r="J203" s="424"/>
      <c r="K203" s="424"/>
      <c r="L203" s="424"/>
      <c r="M203" s="425"/>
      <c r="N203" s="421" t="s">
        <v>43</v>
      </c>
      <c r="O203" s="422"/>
      <c r="P203" s="422"/>
      <c r="Q203" s="422"/>
      <c r="R203" s="422"/>
      <c r="S203" s="422"/>
      <c r="T203" s="423"/>
      <c r="U203" s="41" t="s">
        <v>0</v>
      </c>
      <c r="V203" s="42">
        <f>IFERROR(SUM(V198:V201),"0")</f>
        <v>176</v>
      </c>
      <c r="W203" s="42">
        <f>IFERROR(SUM(W198:W201),"0")</f>
        <v>177.6</v>
      </c>
      <c r="X203" s="41"/>
      <c r="Y203" s="65"/>
      <c r="Z203" s="65"/>
    </row>
    <row r="204" spans="1:53" ht="16.5" hidden="1" customHeight="1" x14ac:dyDescent="0.25">
      <c r="A204" s="415" t="s">
        <v>324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63"/>
      <c r="Z204" s="63"/>
    </row>
    <row r="205" spans="1:53" ht="14.25" hidden="1" customHeight="1" x14ac:dyDescent="0.25">
      <c r="A205" s="416" t="s">
        <v>118</v>
      </c>
      <c r="B205" s="416"/>
      <c r="C205" s="416"/>
      <c r="D205" s="416"/>
      <c r="E205" s="416"/>
      <c r="F205" s="416"/>
      <c r="G205" s="416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  <c r="X205" s="416"/>
      <c r="Y205" s="64"/>
      <c r="Z205" s="64"/>
    </row>
    <row r="206" spans="1:53" ht="27" hidden="1" customHeight="1" x14ac:dyDescent="0.25">
      <c r="A206" s="61" t="s">
        <v>325</v>
      </c>
      <c r="B206" s="61" t="s">
        <v>326</v>
      </c>
      <c r="C206" s="35">
        <v>4301011717</v>
      </c>
      <c r="D206" s="417">
        <v>4680115884274</v>
      </c>
      <c r="E206" s="417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9" t="s">
        <v>327</v>
      </c>
      <c r="O206" s="419"/>
      <c r="P206" s="419"/>
      <c r="Q206" s="419"/>
      <c r="R206" s="420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328</v>
      </c>
      <c r="B207" s="61" t="s">
        <v>329</v>
      </c>
      <c r="C207" s="35">
        <v>4301011719</v>
      </c>
      <c r="D207" s="417">
        <v>4680115884298</v>
      </c>
      <c r="E207" s="417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0" t="s">
        <v>330</v>
      </c>
      <c r="O207" s="419"/>
      <c r="P207" s="419"/>
      <c r="Q207" s="419"/>
      <c r="R207" s="420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331</v>
      </c>
      <c r="B208" s="61" t="s">
        <v>332</v>
      </c>
      <c r="C208" s="35">
        <v>4301011733</v>
      </c>
      <c r="D208" s="417">
        <v>4680115884250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334</v>
      </c>
      <c r="B209" s="61" t="s">
        <v>335</v>
      </c>
      <c r="C209" s="35">
        <v>4301011718</v>
      </c>
      <c r="D209" s="417">
        <v>4680115884281</v>
      </c>
      <c r="E209" s="417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337</v>
      </c>
      <c r="B210" s="61" t="s">
        <v>338</v>
      </c>
      <c r="C210" s="35">
        <v>4301011720</v>
      </c>
      <c r="D210" s="417">
        <v>4680115884199</v>
      </c>
      <c r="E210" s="417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340</v>
      </c>
      <c r="B211" s="61" t="s">
        <v>341</v>
      </c>
      <c r="C211" s="35">
        <v>4301011716</v>
      </c>
      <c r="D211" s="417">
        <v>4680115884267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idden="1" x14ac:dyDescent="0.2">
      <c r="A212" s="424"/>
      <c r="B212" s="424"/>
      <c r="C212" s="424"/>
      <c r="D212" s="424"/>
      <c r="E212" s="424"/>
      <c r="F212" s="424"/>
      <c r="G212" s="424"/>
      <c r="H212" s="424"/>
      <c r="I212" s="424"/>
      <c r="J212" s="424"/>
      <c r="K212" s="424"/>
      <c r="L212" s="424"/>
      <c r="M212" s="425"/>
      <c r="N212" s="421" t="s">
        <v>43</v>
      </c>
      <c r="O212" s="422"/>
      <c r="P212" s="422"/>
      <c r="Q212" s="422"/>
      <c r="R212" s="422"/>
      <c r="S212" s="422"/>
      <c r="T212" s="423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424"/>
      <c r="B213" s="424"/>
      <c r="C213" s="424"/>
      <c r="D213" s="424"/>
      <c r="E213" s="424"/>
      <c r="F213" s="424"/>
      <c r="G213" s="424"/>
      <c r="H213" s="424"/>
      <c r="I213" s="424"/>
      <c r="J213" s="424"/>
      <c r="K213" s="424"/>
      <c r="L213" s="424"/>
      <c r="M213" s="425"/>
      <c r="N213" s="421" t="s">
        <v>43</v>
      </c>
      <c r="O213" s="422"/>
      <c r="P213" s="422"/>
      <c r="Q213" s="422"/>
      <c r="R213" s="422"/>
      <c r="S213" s="422"/>
      <c r="T213" s="423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416" t="s">
        <v>76</v>
      </c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  <c r="X214" s="416"/>
      <c r="Y214" s="64"/>
      <c r="Z214" s="64"/>
    </row>
    <row r="215" spans="1:53" ht="27" hidden="1" customHeight="1" x14ac:dyDescent="0.25">
      <c r="A215" s="61" t="s">
        <v>343</v>
      </c>
      <c r="B215" s="61" t="s">
        <v>344</v>
      </c>
      <c r="C215" s="35">
        <v>4301031151</v>
      </c>
      <c r="D215" s="417">
        <v>4607091389845</v>
      </c>
      <c r="E215" s="417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9"/>
      <c r="P215" s="419"/>
      <c r="Q215" s="419"/>
      <c r="R215" s="420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424"/>
      <c r="B216" s="424"/>
      <c r="C216" s="424"/>
      <c r="D216" s="424"/>
      <c r="E216" s="424"/>
      <c r="F216" s="424"/>
      <c r="G216" s="424"/>
      <c r="H216" s="424"/>
      <c r="I216" s="424"/>
      <c r="J216" s="424"/>
      <c r="K216" s="424"/>
      <c r="L216" s="424"/>
      <c r="M216" s="425"/>
      <c r="N216" s="421" t="s">
        <v>43</v>
      </c>
      <c r="O216" s="422"/>
      <c r="P216" s="422"/>
      <c r="Q216" s="422"/>
      <c r="R216" s="422"/>
      <c r="S216" s="422"/>
      <c r="T216" s="423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424"/>
      <c r="B217" s="424"/>
      <c r="C217" s="424"/>
      <c r="D217" s="424"/>
      <c r="E217" s="424"/>
      <c r="F217" s="424"/>
      <c r="G217" s="424"/>
      <c r="H217" s="424"/>
      <c r="I217" s="424"/>
      <c r="J217" s="424"/>
      <c r="K217" s="424"/>
      <c r="L217" s="424"/>
      <c r="M217" s="425"/>
      <c r="N217" s="421" t="s">
        <v>43</v>
      </c>
      <c r="O217" s="422"/>
      <c r="P217" s="422"/>
      <c r="Q217" s="422"/>
      <c r="R217" s="422"/>
      <c r="S217" s="422"/>
      <c r="T217" s="423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415" t="s">
        <v>345</v>
      </c>
      <c r="B218" s="415"/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  <c r="U218" s="415"/>
      <c r="V218" s="415"/>
      <c r="W218" s="415"/>
      <c r="X218" s="415"/>
      <c r="Y218" s="63"/>
      <c r="Z218" s="63"/>
    </row>
    <row r="219" spans="1:53" ht="14.25" hidden="1" customHeight="1" x14ac:dyDescent="0.25">
      <c r="A219" s="416" t="s">
        <v>118</v>
      </c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64"/>
      <c r="Z219" s="64"/>
    </row>
    <row r="220" spans="1:53" ht="27" hidden="1" customHeight="1" x14ac:dyDescent="0.25">
      <c r="A220" s="61" t="s">
        <v>346</v>
      </c>
      <c r="B220" s="61" t="s">
        <v>347</v>
      </c>
      <c r="C220" s="35">
        <v>4301011826</v>
      </c>
      <c r="D220" s="417">
        <v>4680115884137</v>
      </c>
      <c r="E220" s="417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6" t="s">
        <v>348</v>
      </c>
      <c r="O220" s="419"/>
      <c r="P220" s="419"/>
      <c r="Q220" s="419"/>
      <c r="R220" s="420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349</v>
      </c>
      <c r="B221" s="61" t="s">
        <v>350</v>
      </c>
      <c r="C221" s="35">
        <v>4301011724</v>
      </c>
      <c r="D221" s="417">
        <v>4680115884236</v>
      </c>
      <c r="E221" s="417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7" t="s">
        <v>351</v>
      </c>
      <c r="O221" s="419"/>
      <c r="P221" s="419"/>
      <c r="Q221" s="419"/>
      <c r="R221" s="420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352</v>
      </c>
      <c r="B222" s="61" t="s">
        <v>353</v>
      </c>
      <c r="C222" s="35">
        <v>4301011721</v>
      </c>
      <c r="D222" s="417">
        <v>4680115884175</v>
      </c>
      <c r="E222" s="417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8" t="s">
        <v>354</v>
      </c>
      <c r="O222" s="419"/>
      <c r="P222" s="419"/>
      <c r="Q222" s="419"/>
      <c r="R222" s="420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355</v>
      </c>
      <c r="B223" s="61" t="s">
        <v>356</v>
      </c>
      <c r="C223" s="35">
        <v>4301011824</v>
      </c>
      <c r="D223" s="417">
        <v>4680115884144</v>
      </c>
      <c r="E223" s="417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9" t="s">
        <v>357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358</v>
      </c>
      <c r="B224" s="61" t="s">
        <v>359</v>
      </c>
      <c r="C224" s="35">
        <v>4301011726</v>
      </c>
      <c r="D224" s="417">
        <v>4680115884182</v>
      </c>
      <c r="E224" s="417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0" t="s">
        <v>360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361</v>
      </c>
      <c r="B225" s="61" t="s">
        <v>362</v>
      </c>
      <c r="C225" s="35">
        <v>4301011722</v>
      </c>
      <c r="D225" s="417">
        <v>4680115884205</v>
      </c>
      <c r="E225" s="417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1" t="s">
        <v>363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424"/>
      <c r="B226" s="424"/>
      <c r="C226" s="424"/>
      <c r="D226" s="424"/>
      <c r="E226" s="424"/>
      <c r="F226" s="424"/>
      <c r="G226" s="424"/>
      <c r="H226" s="424"/>
      <c r="I226" s="424"/>
      <c r="J226" s="424"/>
      <c r="K226" s="424"/>
      <c r="L226" s="424"/>
      <c r="M226" s="425"/>
      <c r="N226" s="421" t="s">
        <v>43</v>
      </c>
      <c r="O226" s="422"/>
      <c r="P226" s="422"/>
      <c r="Q226" s="422"/>
      <c r="R226" s="422"/>
      <c r="S226" s="422"/>
      <c r="T226" s="423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424"/>
      <c r="B227" s="424"/>
      <c r="C227" s="424"/>
      <c r="D227" s="424"/>
      <c r="E227" s="424"/>
      <c r="F227" s="424"/>
      <c r="G227" s="424"/>
      <c r="H227" s="424"/>
      <c r="I227" s="424"/>
      <c r="J227" s="424"/>
      <c r="K227" s="424"/>
      <c r="L227" s="424"/>
      <c r="M227" s="425"/>
      <c r="N227" s="421" t="s">
        <v>43</v>
      </c>
      <c r="O227" s="422"/>
      <c r="P227" s="422"/>
      <c r="Q227" s="422"/>
      <c r="R227" s="422"/>
      <c r="S227" s="422"/>
      <c r="T227" s="423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415" t="s">
        <v>364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63"/>
      <c r="Z228" s="63"/>
    </row>
    <row r="229" spans="1:53" ht="14.25" hidden="1" customHeight="1" x14ac:dyDescent="0.25">
      <c r="A229" s="416" t="s">
        <v>118</v>
      </c>
      <c r="B229" s="416"/>
      <c r="C229" s="416"/>
      <c r="D229" s="416"/>
      <c r="E229" s="416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  <c r="X229" s="416"/>
      <c r="Y229" s="64"/>
      <c r="Z229" s="64"/>
    </row>
    <row r="230" spans="1:53" ht="27" hidden="1" customHeight="1" x14ac:dyDescent="0.25">
      <c r="A230" s="61" t="s">
        <v>365</v>
      </c>
      <c r="B230" s="61" t="s">
        <v>366</v>
      </c>
      <c r="C230" s="35">
        <v>4301011346</v>
      </c>
      <c r="D230" s="417">
        <v>4607091387445</v>
      </c>
      <c r="E230" s="417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9"/>
      <c r="P230" s="419"/>
      <c r="Q230" s="419"/>
      <c r="R230" s="420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4301011362</v>
      </c>
      <c r="D231" s="417">
        <v>4607091386004</v>
      </c>
      <c r="E231" s="417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9"/>
      <c r="P231" s="419"/>
      <c r="Q231" s="419"/>
      <c r="R231" s="420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367</v>
      </c>
      <c r="B232" s="61" t="s">
        <v>369</v>
      </c>
      <c r="C232" s="35">
        <v>4301011308</v>
      </c>
      <c r="D232" s="417">
        <v>4607091386004</v>
      </c>
      <c r="E232" s="417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9"/>
      <c r="P232" s="419"/>
      <c r="Q232" s="419"/>
      <c r="R232" s="420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370</v>
      </c>
      <c r="B233" s="61" t="s">
        <v>371</v>
      </c>
      <c r="C233" s="35">
        <v>4301011347</v>
      </c>
      <c r="D233" s="417">
        <v>4607091386073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4301010928</v>
      </c>
      <c r="D234" s="417">
        <v>4607091387322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372</v>
      </c>
      <c r="B235" s="61" t="s">
        <v>374</v>
      </c>
      <c r="C235" s="35">
        <v>4301011395</v>
      </c>
      <c r="D235" s="417">
        <v>4607091387322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375</v>
      </c>
      <c r="B236" s="61" t="s">
        <v>376</v>
      </c>
      <c r="C236" s="35">
        <v>4301011311</v>
      </c>
      <c r="D236" s="417">
        <v>4607091387377</v>
      </c>
      <c r="E236" s="417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377</v>
      </c>
      <c r="B237" s="61" t="s">
        <v>378</v>
      </c>
      <c r="C237" s="35">
        <v>4301010945</v>
      </c>
      <c r="D237" s="417">
        <v>4607091387353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379</v>
      </c>
      <c r="B238" s="61" t="s">
        <v>380</v>
      </c>
      <c r="C238" s="35">
        <v>4301011328</v>
      </c>
      <c r="D238" s="417">
        <v>4607091386011</v>
      </c>
      <c r="E238" s="417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381</v>
      </c>
      <c r="B239" s="61" t="s">
        <v>382</v>
      </c>
      <c r="C239" s="35">
        <v>4301011329</v>
      </c>
      <c r="D239" s="417">
        <v>4607091387308</v>
      </c>
      <c r="E239" s="417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383</v>
      </c>
      <c r="B240" s="61" t="s">
        <v>384</v>
      </c>
      <c r="C240" s="35">
        <v>4301011049</v>
      </c>
      <c r="D240" s="417">
        <v>4607091387339</v>
      </c>
      <c r="E240" s="417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385</v>
      </c>
      <c r="B241" s="61" t="s">
        <v>386</v>
      </c>
      <c r="C241" s="35">
        <v>4301011433</v>
      </c>
      <c r="D241" s="417">
        <v>4680115882638</v>
      </c>
      <c r="E241" s="417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4301011573</v>
      </c>
      <c r="D242" s="417">
        <v>4680115881938</v>
      </c>
      <c r="E242" s="417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4301010944</v>
      </c>
      <c r="D243" s="417">
        <v>4607091387346</v>
      </c>
      <c r="E243" s="417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391</v>
      </c>
      <c r="B244" s="61" t="s">
        <v>392</v>
      </c>
      <c r="C244" s="35">
        <v>4301011353</v>
      </c>
      <c r="D244" s="417">
        <v>4607091389807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idden="1" x14ac:dyDescent="0.2">
      <c r="A245" s="424"/>
      <c r="B245" s="424"/>
      <c r="C245" s="424"/>
      <c r="D245" s="424"/>
      <c r="E245" s="424"/>
      <c r="F245" s="424"/>
      <c r="G245" s="424"/>
      <c r="H245" s="424"/>
      <c r="I245" s="424"/>
      <c r="J245" s="424"/>
      <c r="K245" s="424"/>
      <c r="L245" s="424"/>
      <c r="M245" s="425"/>
      <c r="N245" s="421" t="s">
        <v>43</v>
      </c>
      <c r="O245" s="422"/>
      <c r="P245" s="422"/>
      <c r="Q245" s="422"/>
      <c r="R245" s="422"/>
      <c r="S245" s="422"/>
      <c r="T245" s="423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hidden="1" x14ac:dyDescent="0.2">
      <c r="A246" s="424"/>
      <c r="B246" s="424"/>
      <c r="C246" s="424"/>
      <c r="D246" s="424"/>
      <c r="E246" s="424"/>
      <c r="F246" s="424"/>
      <c r="G246" s="424"/>
      <c r="H246" s="424"/>
      <c r="I246" s="424"/>
      <c r="J246" s="424"/>
      <c r="K246" s="424"/>
      <c r="L246" s="424"/>
      <c r="M246" s="425"/>
      <c r="N246" s="421" t="s">
        <v>43</v>
      </c>
      <c r="O246" s="422"/>
      <c r="P246" s="422"/>
      <c r="Q246" s="422"/>
      <c r="R246" s="422"/>
      <c r="S246" s="422"/>
      <c r="T246" s="423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hidden="1" customHeight="1" x14ac:dyDescent="0.25">
      <c r="A247" s="416" t="s">
        <v>110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64"/>
      <c r="Z247" s="64"/>
    </row>
    <row r="248" spans="1:53" ht="27" hidden="1" customHeight="1" x14ac:dyDescent="0.25">
      <c r="A248" s="61" t="s">
        <v>393</v>
      </c>
      <c r="B248" s="61" t="s">
        <v>394</v>
      </c>
      <c r="C248" s="35">
        <v>4301020254</v>
      </c>
      <c r="D248" s="417">
        <v>4680115881914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416" t="s">
        <v>76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417">
        <v>4607091387193</v>
      </c>
      <c r="E252" s="417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30</v>
      </c>
      <c r="W252" s="54">
        <f>IFERROR(IF(V252="",0,CEILING((V252/$H252),1)*$H252),"")</f>
        <v>33.6</v>
      </c>
      <c r="X252" s="40">
        <f>IFERROR(IF(W252=0,"",ROUNDUP(W252/H252,0)*0.00753),"")</f>
        <v>6.0240000000000002E-2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417">
        <v>4607091387230</v>
      </c>
      <c r="E253" s="41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9"/>
      <c r="P253" s="419"/>
      <c r="Q253" s="419"/>
      <c r="R253" s="420"/>
      <c r="S253" s="38" t="s">
        <v>48</v>
      </c>
      <c r="T253" s="38" t="s">
        <v>48</v>
      </c>
      <c r="U253" s="39" t="s">
        <v>0</v>
      </c>
      <c r="V253" s="57">
        <v>120</v>
      </c>
      <c r="W253" s="54">
        <f>IFERROR(IF(V253="",0,CEILING((V253/$H253),1)*$H253),"")</f>
        <v>121.80000000000001</v>
      </c>
      <c r="X253" s="40">
        <f>IFERROR(IF(W253=0,"",ROUNDUP(W253/H253,0)*0.00753),"")</f>
        <v>0.21837000000000001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417">
        <v>4607091387285</v>
      </c>
      <c r="E254" s="417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9"/>
      <c r="P254" s="419"/>
      <c r="Q254" s="419"/>
      <c r="R254" s="420"/>
      <c r="S254" s="38" t="s">
        <v>48</v>
      </c>
      <c r="T254" s="38" t="s">
        <v>48</v>
      </c>
      <c r="U254" s="39" t="s">
        <v>0</v>
      </c>
      <c r="V254" s="57">
        <v>4</v>
      </c>
      <c r="W254" s="54">
        <f>IFERROR(IF(V254="",0,CEILING((V254/$H254),1)*$H254),"")</f>
        <v>4.2</v>
      </c>
      <c r="X254" s="40">
        <f>IFERROR(IF(W254=0,"",ROUNDUP(W254/H254,0)*0.00502),"")</f>
        <v>1.004E-2</v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401</v>
      </c>
      <c r="B255" s="61" t="s">
        <v>402</v>
      </c>
      <c r="C255" s="35">
        <v>4301031164</v>
      </c>
      <c r="D255" s="417">
        <v>4680115880481</v>
      </c>
      <c r="E255" s="417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9"/>
      <c r="P255" s="419"/>
      <c r="Q255" s="419"/>
      <c r="R255" s="420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4"/>
      <c r="B256" s="424"/>
      <c r="C256" s="424"/>
      <c r="D256" s="424"/>
      <c r="E256" s="424"/>
      <c r="F256" s="424"/>
      <c r="G256" s="424"/>
      <c r="H256" s="424"/>
      <c r="I256" s="424"/>
      <c r="J256" s="424"/>
      <c r="K256" s="424"/>
      <c r="L256" s="424"/>
      <c r="M256" s="425"/>
      <c r="N256" s="421" t="s">
        <v>43</v>
      </c>
      <c r="O256" s="422"/>
      <c r="P256" s="422"/>
      <c r="Q256" s="422"/>
      <c r="R256" s="422"/>
      <c r="S256" s="422"/>
      <c r="T256" s="423"/>
      <c r="U256" s="41" t="s">
        <v>42</v>
      </c>
      <c r="V256" s="42">
        <f>IFERROR(V252/H252,"0")+IFERROR(V253/H253,"0")+IFERROR(V254/H254,"0")+IFERROR(V255/H255,"0")</f>
        <v>37.619047619047613</v>
      </c>
      <c r="W256" s="42">
        <f>IFERROR(W252/H252,"0")+IFERROR(W253/H253,"0")+IFERROR(W254/H254,"0")+IFERROR(W255/H255,"0")</f>
        <v>39</v>
      </c>
      <c r="X256" s="42">
        <f>IFERROR(IF(X252="",0,X252),"0")+IFERROR(IF(X253="",0,X253),"0")+IFERROR(IF(X254="",0,X254),"0")+IFERROR(IF(X255="",0,X255),"0")</f>
        <v>0.28865000000000002</v>
      </c>
      <c r="Y256" s="65"/>
      <c r="Z256" s="65"/>
    </row>
    <row r="257" spans="1:53" x14ac:dyDescent="0.2">
      <c r="A257" s="424"/>
      <c r="B257" s="424"/>
      <c r="C257" s="424"/>
      <c r="D257" s="424"/>
      <c r="E257" s="424"/>
      <c r="F257" s="424"/>
      <c r="G257" s="424"/>
      <c r="H257" s="424"/>
      <c r="I257" s="424"/>
      <c r="J257" s="424"/>
      <c r="K257" s="424"/>
      <c r="L257" s="424"/>
      <c r="M257" s="425"/>
      <c r="N257" s="421" t="s">
        <v>43</v>
      </c>
      <c r="O257" s="422"/>
      <c r="P257" s="422"/>
      <c r="Q257" s="422"/>
      <c r="R257" s="422"/>
      <c r="S257" s="422"/>
      <c r="T257" s="423"/>
      <c r="U257" s="41" t="s">
        <v>0</v>
      </c>
      <c r="V257" s="42">
        <f>IFERROR(SUM(V252:V255),"0")</f>
        <v>154</v>
      </c>
      <c r="W257" s="42">
        <f>IFERROR(SUM(W252:W255),"0")</f>
        <v>159.6</v>
      </c>
      <c r="X257" s="41"/>
      <c r="Y257" s="65"/>
      <c r="Z257" s="65"/>
    </row>
    <row r="258" spans="1:53" ht="14.25" hidden="1" customHeight="1" x14ac:dyDescent="0.25">
      <c r="A258" s="416" t="s">
        <v>81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417">
        <v>4607091387766</v>
      </c>
      <c r="E259" s="417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40</v>
      </c>
      <c r="W259" s="54">
        <f t="shared" ref="W259:W267" si="15">IFERROR(IF(V259="",0,CEILING((V259/$H259),1)*$H259),"")</f>
        <v>46.8</v>
      </c>
      <c r="X259" s="40">
        <f>IFERROR(IF(W259=0,"",ROUNDUP(W259/H259,0)*0.02175),"")</f>
        <v>0.1305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405</v>
      </c>
      <c r="B260" s="61" t="s">
        <v>406</v>
      </c>
      <c r="C260" s="35">
        <v>4301051116</v>
      </c>
      <c r="D260" s="417">
        <v>4607091387957</v>
      </c>
      <c r="E260" s="417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9"/>
      <c r="P260" s="419"/>
      <c r="Q260" s="419"/>
      <c r="R260" s="420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4301051115</v>
      </c>
      <c r="D261" s="417">
        <v>4607091387964</v>
      </c>
      <c r="E261" s="417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9"/>
      <c r="P261" s="419"/>
      <c r="Q261" s="419"/>
      <c r="R261" s="420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4301051485</v>
      </c>
      <c r="D262" s="417">
        <v>4680115883567</v>
      </c>
      <c r="E262" s="417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419"/>
      <c r="P262" s="419"/>
      <c r="Q262" s="419"/>
      <c r="R262" s="420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411</v>
      </c>
      <c r="B263" s="61" t="s">
        <v>412</v>
      </c>
      <c r="C263" s="35">
        <v>4301051134</v>
      </c>
      <c r="D263" s="417">
        <v>4607091381672</v>
      </c>
      <c r="E263" s="417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417">
        <v>4607091387537</v>
      </c>
      <c r="E264" s="417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417">
        <v>4607091387513</v>
      </c>
      <c r="E265" s="417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417">
        <v>4680115880511</v>
      </c>
      <c r="E266" s="417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417">
        <v>4680115880412</v>
      </c>
      <c r="E267" s="417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4"/>
      <c r="B268" s="424"/>
      <c r="C268" s="424"/>
      <c r="D268" s="424"/>
      <c r="E268" s="424"/>
      <c r="F268" s="424"/>
      <c r="G268" s="424"/>
      <c r="H268" s="424"/>
      <c r="I268" s="424"/>
      <c r="J268" s="424"/>
      <c r="K268" s="424"/>
      <c r="L268" s="424"/>
      <c r="M268" s="425"/>
      <c r="N268" s="421" t="s">
        <v>43</v>
      </c>
      <c r="O268" s="422"/>
      <c r="P268" s="422"/>
      <c r="Q268" s="422"/>
      <c r="R268" s="422"/>
      <c r="S268" s="422"/>
      <c r="T268" s="423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5.1282051282051286</v>
      </c>
      <c r="W268" s="42">
        <f>IFERROR(W259/H259,"0")+IFERROR(W260/H260,"0")+IFERROR(W261/H261,"0")+IFERROR(W262/H262,"0")+IFERROR(W263/H263,"0")+IFERROR(W264/H264,"0")+IFERROR(W265/H265,"0")+IFERROR(W266/H266,"0")+IFERROR(W267/H267,"0")</f>
        <v>6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0.1305</v>
      </c>
      <c r="Y268" s="65"/>
      <c r="Z268" s="65"/>
    </row>
    <row r="269" spans="1:53" x14ac:dyDescent="0.2">
      <c r="A269" s="424"/>
      <c r="B269" s="424"/>
      <c r="C269" s="424"/>
      <c r="D269" s="424"/>
      <c r="E269" s="424"/>
      <c r="F269" s="424"/>
      <c r="G269" s="424"/>
      <c r="H269" s="424"/>
      <c r="I269" s="424"/>
      <c r="J269" s="424"/>
      <c r="K269" s="424"/>
      <c r="L269" s="424"/>
      <c r="M269" s="425"/>
      <c r="N269" s="421" t="s">
        <v>43</v>
      </c>
      <c r="O269" s="422"/>
      <c r="P269" s="422"/>
      <c r="Q269" s="422"/>
      <c r="R269" s="422"/>
      <c r="S269" s="422"/>
      <c r="T269" s="423"/>
      <c r="U269" s="41" t="s">
        <v>0</v>
      </c>
      <c r="V269" s="42">
        <f>IFERROR(SUM(V259:V267),"0")</f>
        <v>40</v>
      </c>
      <c r="W269" s="42">
        <f>IFERROR(SUM(W259:W267),"0")</f>
        <v>46.8</v>
      </c>
      <c r="X269" s="41"/>
      <c r="Y269" s="65"/>
      <c r="Z269" s="65"/>
    </row>
    <row r="270" spans="1:53" ht="14.25" hidden="1" customHeight="1" x14ac:dyDescent="0.25">
      <c r="A270" s="416" t="s">
        <v>216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64"/>
      <c r="Z270" s="64"/>
    </row>
    <row r="271" spans="1:53" ht="16.5" hidden="1" customHeight="1" x14ac:dyDescent="0.25">
      <c r="A271" s="61" t="s">
        <v>421</v>
      </c>
      <c r="B271" s="61" t="s">
        <v>422</v>
      </c>
      <c r="C271" s="35">
        <v>4301060326</v>
      </c>
      <c r="D271" s="417">
        <v>4607091380880</v>
      </c>
      <c r="E271" s="417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7">
        <v>4607091384482</v>
      </c>
      <c r="E272" s="417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9"/>
      <c r="P272" s="419"/>
      <c r="Q272" s="419"/>
      <c r="R272" s="420"/>
      <c r="S272" s="38" t="s">
        <v>48</v>
      </c>
      <c r="T272" s="38" t="s">
        <v>48</v>
      </c>
      <c r="U272" s="39" t="s">
        <v>0</v>
      </c>
      <c r="V272" s="57">
        <v>350</v>
      </c>
      <c r="W272" s="54">
        <f>IFERROR(IF(V272="",0,CEILING((V272/$H272),1)*$H272),"")</f>
        <v>351</v>
      </c>
      <c r="X272" s="40">
        <f>IFERROR(IF(W272=0,"",ROUNDUP(W272/H272,0)*0.02175),"")</f>
        <v>0.9787499999999999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7">
        <v>4607091380897</v>
      </c>
      <c r="E273" s="41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9"/>
      <c r="P273" s="419"/>
      <c r="Q273" s="419"/>
      <c r="R273" s="420"/>
      <c r="S273" s="38" t="s">
        <v>48</v>
      </c>
      <c r="T273" s="38" t="s">
        <v>48</v>
      </c>
      <c r="U273" s="39" t="s">
        <v>0</v>
      </c>
      <c r="V273" s="57">
        <v>100</v>
      </c>
      <c r="W273" s="54">
        <f>IFERROR(IF(V273="",0,CEILING((V273/$H273),1)*$H273),"")</f>
        <v>100.80000000000001</v>
      </c>
      <c r="X273" s="40">
        <f>IFERROR(IF(W273=0,"",ROUNDUP(W273/H273,0)*0.02175),"")</f>
        <v>0.26100000000000001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4"/>
      <c r="B274" s="424"/>
      <c r="C274" s="424"/>
      <c r="D274" s="424"/>
      <c r="E274" s="424"/>
      <c r="F274" s="424"/>
      <c r="G274" s="424"/>
      <c r="H274" s="424"/>
      <c r="I274" s="424"/>
      <c r="J274" s="424"/>
      <c r="K274" s="424"/>
      <c r="L274" s="424"/>
      <c r="M274" s="425"/>
      <c r="N274" s="421" t="s">
        <v>43</v>
      </c>
      <c r="O274" s="422"/>
      <c r="P274" s="422"/>
      <c r="Q274" s="422"/>
      <c r="R274" s="422"/>
      <c r="S274" s="422"/>
      <c r="T274" s="423"/>
      <c r="U274" s="41" t="s">
        <v>42</v>
      </c>
      <c r="V274" s="42">
        <f>IFERROR(V271/H271,"0")+IFERROR(V272/H272,"0")+IFERROR(V273/H273,"0")</f>
        <v>56.776556776556781</v>
      </c>
      <c r="W274" s="42">
        <f>IFERROR(W271/H271,"0")+IFERROR(W272/H272,"0")+IFERROR(W273/H273,"0")</f>
        <v>57</v>
      </c>
      <c r="X274" s="42">
        <f>IFERROR(IF(X271="",0,X271),"0")+IFERROR(IF(X272="",0,X272),"0")+IFERROR(IF(X273="",0,X273),"0")</f>
        <v>1.2397499999999999</v>
      </c>
      <c r="Y274" s="65"/>
      <c r="Z274" s="65"/>
    </row>
    <row r="275" spans="1:53" x14ac:dyDescent="0.2">
      <c r="A275" s="424"/>
      <c r="B275" s="424"/>
      <c r="C275" s="424"/>
      <c r="D275" s="424"/>
      <c r="E275" s="424"/>
      <c r="F275" s="424"/>
      <c r="G275" s="424"/>
      <c r="H275" s="424"/>
      <c r="I275" s="424"/>
      <c r="J275" s="424"/>
      <c r="K275" s="424"/>
      <c r="L275" s="424"/>
      <c r="M275" s="425"/>
      <c r="N275" s="421" t="s">
        <v>43</v>
      </c>
      <c r="O275" s="422"/>
      <c r="P275" s="422"/>
      <c r="Q275" s="422"/>
      <c r="R275" s="422"/>
      <c r="S275" s="422"/>
      <c r="T275" s="423"/>
      <c r="U275" s="41" t="s">
        <v>0</v>
      </c>
      <c r="V275" s="42">
        <f>IFERROR(SUM(V271:V273),"0")</f>
        <v>450</v>
      </c>
      <c r="W275" s="42">
        <f>IFERROR(SUM(W271:W273),"0")</f>
        <v>451.8</v>
      </c>
      <c r="X275" s="41"/>
      <c r="Y275" s="65"/>
      <c r="Z275" s="65"/>
    </row>
    <row r="276" spans="1:53" ht="14.25" hidden="1" customHeight="1" x14ac:dyDescent="0.25">
      <c r="A276" s="416" t="s">
        <v>96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417">
        <v>4607091388374</v>
      </c>
      <c r="E277" s="417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584" t="s">
        <v>429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417">
        <v>4607091388381</v>
      </c>
      <c r="E278" s="417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85" t="s">
        <v>432</v>
      </c>
      <c r="O278" s="419"/>
      <c r="P278" s="419"/>
      <c r="Q278" s="419"/>
      <c r="R278" s="420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4301030233</v>
      </c>
      <c r="D279" s="417">
        <v>4607091388404</v>
      </c>
      <c r="E279" s="417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9"/>
      <c r="P279" s="419"/>
      <c r="Q279" s="419"/>
      <c r="R279" s="420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idden="1" x14ac:dyDescent="0.2">
      <c r="A280" s="424"/>
      <c r="B280" s="424"/>
      <c r="C280" s="424"/>
      <c r="D280" s="424"/>
      <c r="E280" s="424"/>
      <c r="F280" s="424"/>
      <c r="G280" s="424"/>
      <c r="H280" s="424"/>
      <c r="I280" s="424"/>
      <c r="J280" s="424"/>
      <c r="K280" s="424"/>
      <c r="L280" s="424"/>
      <c r="M280" s="425"/>
      <c r="N280" s="421" t="s">
        <v>43</v>
      </c>
      <c r="O280" s="422"/>
      <c r="P280" s="422"/>
      <c r="Q280" s="422"/>
      <c r="R280" s="422"/>
      <c r="S280" s="422"/>
      <c r="T280" s="423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hidden="1" x14ac:dyDescent="0.2">
      <c r="A281" s="424"/>
      <c r="B281" s="424"/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5"/>
      <c r="N281" s="421" t="s">
        <v>43</v>
      </c>
      <c r="O281" s="422"/>
      <c r="P281" s="422"/>
      <c r="Q281" s="422"/>
      <c r="R281" s="422"/>
      <c r="S281" s="422"/>
      <c r="T281" s="423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hidden="1" customHeight="1" x14ac:dyDescent="0.25">
      <c r="A282" s="416" t="s">
        <v>435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417">
        <v>4680115881808</v>
      </c>
      <c r="E283" s="417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417">
        <v>4680115881822</v>
      </c>
      <c r="E284" s="417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9"/>
      <c r="P284" s="419"/>
      <c r="Q284" s="419"/>
      <c r="R284" s="420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417">
        <v>4680115880016</v>
      </c>
      <c r="E285" s="417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9"/>
      <c r="P285" s="419"/>
      <c r="Q285" s="419"/>
      <c r="R285" s="420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424"/>
      <c r="B286" s="424"/>
      <c r="C286" s="424"/>
      <c r="D286" s="424"/>
      <c r="E286" s="424"/>
      <c r="F286" s="424"/>
      <c r="G286" s="424"/>
      <c r="H286" s="424"/>
      <c r="I286" s="424"/>
      <c r="J286" s="424"/>
      <c r="K286" s="424"/>
      <c r="L286" s="424"/>
      <c r="M286" s="425"/>
      <c r="N286" s="421" t="s">
        <v>43</v>
      </c>
      <c r="O286" s="422"/>
      <c r="P286" s="422"/>
      <c r="Q286" s="422"/>
      <c r="R286" s="422"/>
      <c r="S286" s="422"/>
      <c r="T286" s="423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424"/>
      <c r="B287" s="424"/>
      <c r="C287" s="424"/>
      <c r="D287" s="424"/>
      <c r="E287" s="424"/>
      <c r="F287" s="424"/>
      <c r="G287" s="424"/>
      <c r="H287" s="424"/>
      <c r="I287" s="424"/>
      <c r="J287" s="424"/>
      <c r="K287" s="424"/>
      <c r="L287" s="424"/>
      <c r="M287" s="425"/>
      <c r="N287" s="421" t="s">
        <v>43</v>
      </c>
      <c r="O287" s="422"/>
      <c r="P287" s="422"/>
      <c r="Q287" s="422"/>
      <c r="R287" s="422"/>
      <c r="S287" s="422"/>
      <c r="T287" s="423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415" t="s">
        <v>444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63"/>
      <c r="Z288" s="63"/>
    </row>
    <row r="289" spans="1:53" ht="14.25" hidden="1" customHeight="1" x14ac:dyDescent="0.25">
      <c r="A289" s="416" t="s">
        <v>118</v>
      </c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  <c r="T289" s="416"/>
      <c r="U289" s="416"/>
      <c r="V289" s="416"/>
      <c r="W289" s="416"/>
      <c r="X289" s="416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7">
        <v>4607091387421</v>
      </c>
      <c r="E290" s="417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5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9"/>
      <c r="P290" s="419"/>
      <c r="Q290" s="419"/>
      <c r="R290" s="420"/>
      <c r="S290" s="38" t="s">
        <v>48</v>
      </c>
      <c r="T290" s="38" t="s">
        <v>48</v>
      </c>
      <c r="U290" s="39" t="s">
        <v>0</v>
      </c>
      <c r="V290" s="57">
        <v>20</v>
      </c>
      <c r="W290" s="54">
        <f t="shared" ref="W290:W297" si="16">IFERROR(IF(V290="",0,CEILING((V290/$H290),1)*$H290),"")</f>
        <v>21.6</v>
      </c>
      <c r="X290" s="40">
        <f>IFERROR(IF(W290=0,"",ROUNDUP(W290/H290,0)*0.02175),"")</f>
        <v>4.3499999999999997E-2</v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417">
        <v>4607091387421</v>
      </c>
      <c r="E291" s="417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5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9"/>
      <c r="P291" s="419"/>
      <c r="Q291" s="419"/>
      <c r="R291" s="420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449</v>
      </c>
      <c r="C292" s="35">
        <v>4301011619</v>
      </c>
      <c r="D292" s="417">
        <v>4607091387452</v>
      </c>
      <c r="E292" s="417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5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9"/>
      <c r="P292" s="419"/>
      <c r="Q292" s="419"/>
      <c r="R292" s="420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417">
        <v>4607091387452</v>
      </c>
      <c r="E293" s="41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5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9"/>
      <c r="P293" s="419"/>
      <c r="Q293" s="419"/>
      <c r="R293" s="420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417">
        <v>4607091387452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5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452</v>
      </c>
      <c r="B295" s="61" t="s">
        <v>453</v>
      </c>
      <c r="C295" s="35">
        <v>4301011313</v>
      </c>
      <c r="D295" s="417">
        <v>4607091385984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7">
        <v>4607091387438</v>
      </c>
      <c r="E296" s="417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5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10</v>
      </c>
      <c r="W296" s="54">
        <f t="shared" si="16"/>
        <v>10</v>
      </c>
      <c r="X296" s="40">
        <f>IFERROR(IF(W296=0,"",ROUNDUP(W296/H296,0)*0.00937),"")</f>
        <v>1.874E-2</v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417">
        <v>4607091387469</v>
      </c>
      <c r="E297" s="417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4"/>
      <c r="B298" s="424"/>
      <c r="C298" s="424"/>
      <c r="D298" s="424"/>
      <c r="E298" s="424"/>
      <c r="F298" s="424"/>
      <c r="G298" s="424"/>
      <c r="H298" s="424"/>
      <c r="I298" s="424"/>
      <c r="J298" s="424"/>
      <c r="K298" s="424"/>
      <c r="L298" s="424"/>
      <c r="M298" s="425"/>
      <c r="N298" s="421" t="s">
        <v>43</v>
      </c>
      <c r="O298" s="422"/>
      <c r="P298" s="422"/>
      <c r="Q298" s="422"/>
      <c r="R298" s="422"/>
      <c r="S298" s="422"/>
      <c r="T298" s="423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3.8518518518518516</v>
      </c>
      <c r="W298" s="42">
        <f>IFERROR(W290/H290,"0")+IFERROR(W291/H291,"0")+IFERROR(W292/H292,"0")+IFERROR(W293/H293,"0")+IFERROR(W294/H294,"0")+IFERROR(W295/H295,"0")+IFERROR(W296/H296,"0")+IFERROR(W297/H297,"0")</f>
        <v>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6.2239999999999997E-2</v>
      </c>
      <c r="Y298" s="65"/>
      <c r="Z298" s="65"/>
    </row>
    <row r="299" spans="1:53" x14ac:dyDescent="0.2">
      <c r="A299" s="424"/>
      <c r="B299" s="424"/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5"/>
      <c r="N299" s="421" t="s">
        <v>43</v>
      </c>
      <c r="O299" s="422"/>
      <c r="P299" s="422"/>
      <c r="Q299" s="422"/>
      <c r="R299" s="422"/>
      <c r="S299" s="422"/>
      <c r="T299" s="423"/>
      <c r="U299" s="41" t="s">
        <v>0</v>
      </c>
      <c r="V299" s="42">
        <f>IFERROR(SUM(V290:V297),"0")</f>
        <v>30</v>
      </c>
      <c r="W299" s="42">
        <f>IFERROR(SUM(W290:W297),"0")</f>
        <v>31.6</v>
      </c>
      <c r="X299" s="41"/>
      <c r="Y299" s="65"/>
      <c r="Z299" s="65"/>
    </row>
    <row r="300" spans="1:53" ht="14.25" hidden="1" customHeight="1" x14ac:dyDescent="0.25">
      <c r="A300" s="416" t="s">
        <v>76</v>
      </c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  <c r="X300" s="416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7">
        <v>4607091387292</v>
      </c>
      <c r="E301" s="417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70</v>
      </c>
      <c r="W301" s="54">
        <f>IFERROR(IF(V301="",0,CEILING((V301/$H301),1)*$H301),"")</f>
        <v>70.08</v>
      </c>
      <c r="X301" s="40">
        <f>IFERROR(IF(W301=0,"",ROUNDUP(W301/H301,0)*0.00753),"")</f>
        <v>0.12048</v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417">
        <v>4607091387315</v>
      </c>
      <c r="E302" s="417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9"/>
      <c r="P302" s="419"/>
      <c r="Q302" s="419"/>
      <c r="R302" s="420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42</v>
      </c>
      <c r="V303" s="42">
        <f>IFERROR(V301/H301,"0")+IFERROR(V302/H302,"0")</f>
        <v>15.981735159817353</v>
      </c>
      <c r="W303" s="42">
        <f>IFERROR(W301/H301,"0")+IFERROR(W302/H302,"0")</f>
        <v>16</v>
      </c>
      <c r="X303" s="42">
        <f>IFERROR(IF(X301="",0,X301),"0")+IFERROR(IF(X302="",0,X302),"0")</f>
        <v>0.12048</v>
      </c>
      <c r="Y303" s="65"/>
      <c r="Z303" s="65"/>
    </row>
    <row r="304" spans="1:53" x14ac:dyDescent="0.2">
      <c r="A304" s="424"/>
      <c r="B304" s="424"/>
      <c r="C304" s="424"/>
      <c r="D304" s="424"/>
      <c r="E304" s="424"/>
      <c r="F304" s="424"/>
      <c r="G304" s="424"/>
      <c r="H304" s="424"/>
      <c r="I304" s="424"/>
      <c r="J304" s="424"/>
      <c r="K304" s="424"/>
      <c r="L304" s="424"/>
      <c r="M304" s="425"/>
      <c r="N304" s="421" t="s">
        <v>43</v>
      </c>
      <c r="O304" s="422"/>
      <c r="P304" s="422"/>
      <c r="Q304" s="422"/>
      <c r="R304" s="422"/>
      <c r="S304" s="422"/>
      <c r="T304" s="423"/>
      <c r="U304" s="41" t="s">
        <v>0</v>
      </c>
      <c r="V304" s="42">
        <f>IFERROR(SUM(V301:V302),"0")</f>
        <v>70</v>
      </c>
      <c r="W304" s="42">
        <f>IFERROR(SUM(W301:W302),"0")</f>
        <v>70.08</v>
      </c>
      <c r="X304" s="41"/>
      <c r="Y304" s="65"/>
      <c r="Z304" s="65"/>
    </row>
    <row r="305" spans="1:53" ht="16.5" hidden="1" customHeight="1" x14ac:dyDescent="0.25">
      <c r="A305" s="415" t="s">
        <v>462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63"/>
      <c r="Z305" s="63"/>
    </row>
    <row r="306" spans="1:53" ht="14.25" hidden="1" customHeight="1" x14ac:dyDescent="0.25">
      <c r="A306" s="416" t="s">
        <v>76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417">
        <v>4607091383836</v>
      </c>
      <c r="E307" s="417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6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9"/>
      <c r="P307" s="419"/>
      <c r="Q307" s="419"/>
      <c r="R307" s="420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424"/>
      <c r="B309" s="424"/>
      <c r="C309" s="424"/>
      <c r="D309" s="424"/>
      <c r="E309" s="424"/>
      <c r="F309" s="424"/>
      <c r="G309" s="424"/>
      <c r="H309" s="424"/>
      <c r="I309" s="424"/>
      <c r="J309" s="424"/>
      <c r="K309" s="424"/>
      <c r="L309" s="424"/>
      <c r="M309" s="425"/>
      <c r="N309" s="421" t="s">
        <v>43</v>
      </c>
      <c r="O309" s="422"/>
      <c r="P309" s="422"/>
      <c r="Q309" s="422"/>
      <c r="R309" s="422"/>
      <c r="S309" s="422"/>
      <c r="T309" s="423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416" t="s">
        <v>81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7">
        <v>4607091387919</v>
      </c>
      <c r="E311" s="417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6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50</v>
      </c>
      <c r="W311" s="54">
        <f>IFERROR(IF(V311="",0,CEILING((V311/$H311),1)*$H311),"")</f>
        <v>56.699999999999996</v>
      </c>
      <c r="X311" s="40">
        <f>IFERROR(IF(W311=0,"",ROUNDUP(W311/H311,0)*0.02175),"")</f>
        <v>0.15225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7">
        <v>4680115883604</v>
      </c>
      <c r="E312" s="417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6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9"/>
      <c r="P312" s="419"/>
      <c r="Q312" s="419"/>
      <c r="R312" s="420"/>
      <c r="S312" s="38" t="s">
        <v>48</v>
      </c>
      <c r="T312" s="38" t="s">
        <v>48</v>
      </c>
      <c r="U312" s="39" t="s">
        <v>0</v>
      </c>
      <c r="V312" s="57">
        <v>42</v>
      </c>
      <c r="W312" s="54">
        <f>IFERROR(IF(V312="",0,CEILING((V312/$H312),1)*$H312),"")</f>
        <v>42</v>
      </c>
      <c r="X312" s="40">
        <f>IFERROR(IF(W312=0,"",ROUNDUP(W312/H312,0)*0.00753),"")</f>
        <v>0.15060000000000001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42</v>
      </c>
      <c r="V313" s="42">
        <f>IFERROR(V311/H311,"0")+IFERROR(V312/H312,"0")</f>
        <v>26.172839506172838</v>
      </c>
      <c r="W313" s="42">
        <f>IFERROR(W311/H311,"0")+IFERROR(W312/H312,"0")</f>
        <v>27</v>
      </c>
      <c r="X313" s="42">
        <f>IFERROR(IF(X311="",0,X311),"0")+IFERROR(IF(X312="",0,X312),"0")</f>
        <v>0.30285000000000001</v>
      </c>
      <c r="Y313" s="65"/>
      <c r="Z313" s="65"/>
    </row>
    <row r="314" spans="1:53" x14ac:dyDescent="0.2">
      <c r="A314" s="424"/>
      <c r="B314" s="424"/>
      <c r="C314" s="424"/>
      <c r="D314" s="424"/>
      <c r="E314" s="424"/>
      <c r="F314" s="424"/>
      <c r="G314" s="424"/>
      <c r="H314" s="424"/>
      <c r="I314" s="424"/>
      <c r="J314" s="424"/>
      <c r="K314" s="424"/>
      <c r="L314" s="424"/>
      <c r="M314" s="425"/>
      <c r="N314" s="421" t="s">
        <v>43</v>
      </c>
      <c r="O314" s="422"/>
      <c r="P314" s="422"/>
      <c r="Q314" s="422"/>
      <c r="R314" s="422"/>
      <c r="S314" s="422"/>
      <c r="T314" s="423"/>
      <c r="U314" s="41" t="s">
        <v>0</v>
      </c>
      <c r="V314" s="42">
        <f>IFERROR(SUM(V311:V312),"0")</f>
        <v>92</v>
      </c>
      <c r="W314" s="42">
        <f>IFERROR(SUM(W311:W312),"0")</f>
        <v>98.699999999999989</v>
      </c>
      <c r="X314" s="41"/>
      <c r="Y314" s="65"/>
      <c r="Z314" s="65"/>
    </row>
    <row r="315" spans="1:53" ht="14.25" hidden="1" customHeight="1" x14ac:dyDescent="0.25">
      <c r="A315" s="416" t="s">
        <v>216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64"/>
      <c r="Z315" s="64"/>
    </row>
    <row r="316" spans="1:53" ht="27" hidden="1" customHeight="1" x14ac:dyDescent="0.25">
      <c r="A316" s="61" t="s">
        <v>469</v>
      </c>
      <c r="B316" s="61" t="s">
        <v>470</v>
      </c>
      <c r="C316" s="35">
        <v>4301060324</v>
      </c>
      <c r="D316" s="417">
        <v>4607091388831</v>
      </c>
      <c r="E316" s="417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24"/>
      <c r="B317" s="424"/>
      <c r="C317" s="424"/>
      <c r="D317" s="424"/>
      <c r="E317" s="424"/>
      <c r="F317" s="424"/>
      <c r="G317" s="424"/>
      <c r="H317" s="424"/>
      <c r="I317" s="424"/>
      <c r="J317" s="424"/>
      <c r="K317" s="424"/>
      <c r="L317" s="424"/>
      <c r="M317" s="425"/>
      <c r="N317" s="421" t="s">
        <v>43</v>
      </c>
      <c r="O317" s="422"/>
      <c r="P317" s="422"/>
      <c r="Q317" s="422"/>
      <c r="R317" s="422"/>
      <c r="S317" s="422"/>
      <c r="T317" s="423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6" t="s">
        <v>96</v>
      </c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  <c r="T319" s="416"/>
      <c r="U319" s="416"/>
      <c r="V319" s="416"/>
      <c r="W319" s="416"/>
      <c r="X319" s="416"/>
      <c r="Y319" s="64"/>
      <c r="Z319" s="64"/>
    </row>
    <row r="320" spans="1:53" ht="27" hidden="1" customHeight="1" x14ac:dyDescent="0.25">
      <c r="A320" s="61" t="s">
        <v>471</v>
      </c>
      <c r="B320" s="61" t="s">
        <v>472</v>
      </c>
      <c r="C320" s="35">
        <v>4301032015</v>
      </c>
      <c r="D320" s="417">
        <v>4607091383102</v>
      </c>
      <c r="E320" s="417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9"/>
      <c r="P320" s="419"/>
      <c r="Q320" s="419"/>
      <c r="R320" s="420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24"/>
      <c r="B321" s="424"/>
      <c r="C321" s="424"/>
      <c r="D321" s="424"/>
      <c r="E321" s="424"/>
      <c r="F321" s="424"/>
      <c r="G321" s="424"/>
      <c r="H321" s="424"/>
      <c r="I321" s="424"/>
      <c r="J321" s="424"/>
      <c r="K321" s="424"/>
      <c r="L321" s="424"/>
      <c r="M321" s="425"/>
      <c r="N321" s="421" t="s">
        <v>43</v>
      </c>
      <c r="O321" s="422"/>
      <c r="P321" s="422"/>
      <c r="Q321" s="422"/>
      <c r="R321" s="422"/>
      <c r="S321" s="422"/>
      <c r="T321" s="423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14" t="s">
        <v>473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53"/>
      <c r="Z323" s="53"/>
    </row>
    <row r="324" spans="1:53" ht="16.5" hidden="1" customHeight="1" x14ac:dyDescent="0.25">
      <c r="A324" s="415" t="s">
        <v>474</v>
      </c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5"/>
      <c r="P324" s="415"/>
      <c r="Q324" s="415"/>
      <c r="R324" s="415"/>
      <c r="S324" s="415"/>
      <c r="T324" s="415"/>
      <c r="U324" s="415"/>
      <c r="V324" s="415"/>
      <c r="W324" s="415"/>
      <c r="X324" s="415"/>
      <c r="Y324" s="63"/>
      <c r="Z324" s="63"/>
    </row>
    <row r="325" spans="1:53" ht="14.25" hidden="1" customHeight="1" x14ac:dyDescent="0.25">
      <c r="A325" s="416" t="s">
        <v>81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64"/>
      <c r="Z325" s="64"/>
    </row>
    <row r="326" spans="1:53" ht="27" hidden="1" customHeight="1" x14ac:dyDescent="0.25">
      <c r="A326" s="61" t="s">
        <v>475</v>
      </c>
      <c r="B326" s="61" t="s">
        <v>476</v>
      </c>
      <c r="C326" s="35">
        <v>4301051292</v>
      </c>
      <c r="D326" s="417">
        <v>4607091383928</v>
      </c>
      <c r="E326" s="417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9"/>
      <c r="P326" s="419"/>
      <c r="Q326" s="419"/>
      <c r="R326" s="420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424"/>
      <c r="B328" s="424"/>
      <c r="C328" s="424"/>
      <c r="D328" s="424"/>
      <c r="E328" s="424"/>
      <c r="F328" s="424"/>
      <c r="G328" s="424"/>
      <c r="H328" s="424"/>
      <c r="I328" s="424"/>
      <c r="J328" s="424"/>
      <c r="K328" s="424"/>
      <c r="L328" s="424"/>
      <c r="M328" s="425"/>
      <c r="N328" s="421" t="s">
        <v>43</v>
      </c>
      <c r="O328" s="422"/>
      <c r="P328" s="422"/>
      <c r="Q328" s="422"/>
      <c r="R328" s="422"/>
      <c r="S328" s="422"/>
      <c r="T328" s="423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414" t="s">
        <v>477</v>
      </c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414"/>
      <c r="P329" s="414"/>
      <c r="Q329" s="414"/>
      <c r="R329" s="414"/>
      <c r="S329" s="414"/>
      <c r="T329" s="414"/>
      <c r="U329" s="414"/>
      <c r="V329" s="414"/>
      <c r="W329" s="414"/>
      <c r="X329" s="414"/>
      <c r="Y329" s="53"/>
      <c r="Z329" s="53"/>
    </row>
    <row r="330" spans="1:53" ht="16.5" hidden="1" customHeight="1" x14ac:dyDescent="0.25">
      <c r="A330" s="415" t="s">
        <v>478</v>
      </c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415"/>
      <c r="P330" s="415"/>
      <c r="Q330" s="415"/>
      <c r="R330" s="415"/>
      <c r="S330" s="415"/>
      <c r="T330" s="415"/>
      <c r="U330" s="415"/>
      <c r="V330" s="415"/>
      <c r="W330" s="415"/>
      <c r="X330" s="415"/>
      <c r="Y330" s="63"/>
      <c r="Z330" s="63"/>
    </row>
    <row r="331" spans="1:53" ht="14.25" hidden="1" customHeight="1" x14ac:dyDescent="0.25">
      <c r="A331" s="416" t="s">
        <v>118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1280</v>
      </c>
      <c r="W332" s="54">
        <f t="shared" ref="W332:W339" si="17">IFERROR(IF(V332="",0,CEILING((V332/$H332),1)*$H332),"")</f>
        <v>1290</v>
      </c>
      <c r="X332" s="40">
        <f>IFERROR(IF(W332=0,"",ROUNDUP(W332/H332,0)*0.02039),"")</f>
        <v>1.7535399999999999</v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479</v>
      </c>
      <c r="B333" s="61" t="s">
        <v>481</v>
      </c>
      <c r="C333" s="35">
        <v>4301011339</v>
      </c>
      <c r="D333" s="417">
        <v>4607091383997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482</v>
      </c>
      <c r="B334" s="61" t="s">
        <v>483</v>
      </c>
      <c r="C334" s="35">
        <v>4301011240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417">
        <v>4607091384130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3280</v>
      </c>
      <c r="W335" s="54">
        <f t="shared" si="17"/>
        <v>3285</v>
      </c>
      <c r="X335" s="40">
        <f>IFERROR(IF(W335=0,"",ROUNDUP(W335/H335,0)*0.02175),"")</f>
        <v>4.7632499999999993</v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485</v>
      </c>
      <c r="B336" s="61" t="s">
        <v>486</v>
      </c>
      <c r="C336" s="35">
        <v>4301011238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IFERROR(IF(W336=0,"",ROUNDUP(W336/H336,0)*0.02039),"")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417">
        <v>4607091384147</v>
      </c>
      <c r="E337" s="417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2040</v>
      </c>
      <c r="W337" s="54">
        <f t="shared" si="17"/>
        <v>2040</v>
      </c>
      <c r="X337" s="40">
        <f>IFERROR(IF(W337=0,"",ROUNDUP(W337/H337,0)*0.02175),"")</f>
        <v>2.9579999999999997</v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488</v>
      </c>
      <c r="B338" s="61" t="s">
        <v>489</v>
      </c>
      <c r="C338" s="35">
        <v>4301011327</v>
      </c>
      <c r="D338" s="417">
        <v>4607091384154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490</v>
      </c>
      <c r="B339" s="61" t="s">
        <v>491</v>
      </c>
      <c r="C339" s="35">
        <v>4301011332</v>
      </c>
      <c r="D339" s="417">
        <v>4607091384161</v>
      </c>
      <c r="E339" s="417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9"/>
      <c r="P339" s="419"/>
      <c r="Q339" s="419"/>
      <c r="R339" s="420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440</v>
      </c>
      <c r="W340" s="42">
        <f>IFERROR(W332/H332,"0")+IFERROR(W333/H333,"0")+IFERROR(W334/H334,"0")+IFERROR(W335/H335,"0")+IFERROR(W336/H336,"0")+IFERROR(W337/H337,"0")+IFERROR(W338/H338,"0")+IFERROR(W339/H339,"0")</f>
        <v>441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9.4747899999999987</v>
      </c>
      <c r="Y340" s="65"/>
      <c r="Z340" s="65"/>
    </row>
    <row r="341" spans="1:53" x14ac:dyDescent="0.2">
      <c r="A341" s="424"/>
      <c r="B341" s="424"/>
      <c r="C341" s="424"/>
      <c r="D341" s="424"/>
      <c r="E341" s="424"/>
      <c r="F341" s="424"/>
      <c r="G341" s="424"/>
      <c r="H341" s="424"/>
      <c r="I341" s="424"/>
      <c r="J341" s="424"/>
      <c r="K341" s="424"/>
      <c r="L341" s="424"/>
      <c r="M341" s="425"/>
      <c r="N341" s="421" t="s">
        <v>43</v>
      </c>
      <c r="O341" s="422"/>
      <c r="P341" s="422"/>
      <c r="Q341" s="422"/>
      <c r="R341" s="422"/>
      <c r="S341" s="422"/>
      <c r="T341" s="423"/>
      <c r="U341" s="41" t="s">
        <v>0</v>
      </c>
      <c r="V341" s="42">
        <f>IFERROR(SUM(V332:V339),"0")</f>
        <v>6600</v>
      </c>
      <c r="W341" s="42">
        <f>IFERROR(SUM(W332:W339),"0")</f>
        <v>6615</v>
      </c>
      <c r="X341" s="41"/>
      <c r="Y341" s="65"/>
      <c r="Z341" s="65"/>
    </row>
    <row r="342" spans="1:53" ht="14.25" hidden="1" customHeight="1" x14ac:dyDescent="0.25">
      <c r="A342" s="416" t="s">
        <v>110</v>
      </c>
      <c r="B342" s="416"/>
      <c r="C342" s="416"/>
      <c r="D342" s="416"/>
      <c r="E342" s="416"/>
      <c r="F342" s="416"/>
      <c r="G342" s="416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  <c r="T342" s="416"/>
      <c r="U342" s="416"/>
      <c r="V342" s="416"/>
      <c r="W342" s="416"/>
      <c r="X342" s="416"/>
      <c r="Y342" s="64"/>
      <c r="Z342" s="64"/>
    </row>
    <row r="343" spans="1:53" ht="27" hidden="1" customHeight="1" x14ac:dyDescent="0.25">
      <c r="A343" s="61" t="s">
        <v>492</v>
      </c>
      <c r="B343" s="61" t="s">
        <v>493</v>
      </c>
      <c r="C343" s="35">
        <v>4301020178</v>
      </c>
      <c r="D343" s="417">
        <v>4607091383980</v>
      </c>
      <c r="E343" s="417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494</v>
      </c>
      <c r="B344" s="61" t="s">
        <v>495</v>
      </c>
      <c r="C344" s="35">
        <v>4301020270</v>
      </c>
      <c r="D344" s="417">
        <v>4680115883314</v>
      </c>
      <c r="E344" s="417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hidden="1" customHeight="1" x14ac:dyDescent="0.25">
      <c r="A345" s="61" t="s">
        <v>496</v>
      </c>
      <c r="B345" s="61" t="s">
        <v>497</v>
      </c>
      <c r="C345" s="35">
        <v>4301020179</v>
      </c>
      <c r="D345" s="417">
        <v>4607091384178</v>
      </c>
      <c r="E345" s="41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9"/>
      <c r="P345" s="419"/>
      <c r="Q345" s="419"/>
      <c r="R345" s="420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idden="1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42</v>
      </c>
      <c r="V346" s="42">
        <f>IFERROR(V343/H343,"0")+IFERROR(V344/H344,"0")+IFERROR(V345/H345,"0")</f>
        <v>0</v>
      </c>
      <c r="W346" s="42">
        <f>IFERROR(W343/H343,"0")+IFERROR(W344/H344,"0")+IFERROR(W345/H345,"0")</f>
        <v>0</v>
      </c>
      <c r="X346" s="42">
        <f>IFERROR(IF(X343="",0,X343),"0")+IFERROR(IF(X344="",0,X344),"0")+IFERROR(IF(X345="",0,X345),"0")</f>
        <v>0</v>
      </c>
      <c r="Y346" s="65"/>
      <c r="Z346" s="65"/>
    </row>
    <row r="347" spans="1:53" hidden="1" x14ac:dyDescent="0.2">
      <c r="A347" s="424"/>
      <c r="B347" s="424"/>
      <c r="C347" s="424"/>
      <c r="D347" s="424"/>
      <c r="E347" s="424"/>
      <c r="F347" s="424"/>
      <c r="G347" s="424"/>
      <c r="H347" s="424"/>
      <c r="I347" s="424"/>
      <c r="J347" s="424"/>
      <c r="K347" s="424"/>
      <c r="L347" s="424"/>
      <c r="M347" s="425"/>
      <c r="N347" s="421" t="s">
        <v>43</v>
      </c>
      <c r="O347" s="422"/>
      <c r="P347" s="422"/>
      <c r="Q347" s="422"/>
      <c r="R347" s="422"/>
      <c r="S347" s="422"/>
      <c r="T347" s="423"/>
      <c r="U347" s="41" t="s">
        <v>0</v>
      </c>
      <c r="V347" s="42">
        <f>IFERROR(SUM(V343:V345),"0")</f>
        <v>0</v>
      </c>
      <c r="W347" s="42">
        <f>IFERROR(SUM(W343:W345),"0")</f>
        <v>0</v>
      </c>
      <c r="X347" s="41"/>
      <c r="Y347" s="65"/>
      <c r="Z347" s="65"/>
    </row>
    <row r="348" spans="1:53" ht="14.25" hidden="1" customHeight="1" x14ac:dyDescent="0.25">
      <c r="A348" s="416" t="s">
        <v>81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417">
        <v>4607091383928</v>
      </c>
      <c r="E349" s="41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617" t="s">
        <v>500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1780</v>
      </c>
      <c r="W349" s="54">
        <f>IFERROR(IF(V349="",0,CEILING((V349/$H349),1)*$H349),"")</f>
        <v>1786.2</v>
      </c>
      <c r="X349" s="40">
        <f>IFERROR(IF(W349=0,"",ROUNDUP(W349/H349,0)*0.02175),"")</f>
        <v>4.9807499999999996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417">
        <v>4607091384260</v>
      </c>
      <c r="E350" s="41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9"/>
      <c r="P350" s="419"/>
      <c r="Q350" s="419"/>
      <c r="R350" s="420"/>
      <c r="S350" s="38" t="s">
        <v>48</v>
      </c>
      <c r="T350" s="38" t="s">
        <v>48</v>
      </c>
      <c r="U350" s="39" t="s">
        <v>0</v>
      </c>
      <c r="V350" s="57">
        <v>650</v>
      </c>
      <c r="W350" s="54">
        <f>IFERROR(IF(V350="",0,CEILING((V350/$H350),1)*$H350),"")</f>
        <v>655.19999999999993</v>
      </c>
      <c r="X350" s="40">
        <f>IFERROR(IF(W350=0,"",ROUNDUP(W350/H350,0)*0.02175),"")</f>
        <v>1.827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42</v>
      </c>
      <c r="V351" s="42">
        <f>IFERROR(V349/H349,"0")+IFERROR(V350/H350,"0")</f>
        <v>311.53846153846155</v>
      </c>
      <c r="W351" s="42">
        <f>IFERROR(W349/H349,"0")+IFERROR(W350/H350,"0")</f>
        <v>313</v>
      </c>
      <c r="X351" s="42">
        <f>IFERROR(IF(X349="",0,X349),"0")+IFERROR(IF(X350="",0,X350),"0")</f>
        <v>6.8077499999999995</v>
      </c>
      <c r="Y351" s="65"/>
      <c r="Z351" s="65"/>
    </row>
    <row r="352" spans="1:53" x14ac:dyDescent="0.2">
      <c r="A352" s="424"/>
      <c r="B352" s="424"/>
      <c r="C352" s="424"/>
      <c r="D352" s="424"/>
      <c r="E352" s="424"/>
      <c r="F352" s="424"/>
      <c r="G352" s="424"/>
      <c r="H352" s="424"/>
      <c r="I352" s="424"/>
      <c r="J352" s="424"/>
      <c r="K352" s="424"/>
      <c r="L352" s="424"/>
      <c r="M352" s="425"/>
      <c r="N352" s="421" t="s">
        <v>43</v>
      </c>
      <c r="O352" s="422"/>
      <c r="P352" s="422"/>
      <c r="Q352" s="422"/>
      <c r="R352" s="422"/>
      <c r="S352" s="422"/>
      <c r="T352" s="423"/>
      <c r="U352" s="41" t="s">
        <v>0</v>
      </c>
      <c r="V352" s="42">
        <f>IFERROR(SUM(V349:V350),"0")</f>
        <v>2430</v>
      </c>
      <c r="W352" s="42">
        <f>IFERROR(SUM(W349:W350),"0")</f>
        <v>2441.4</v>
      </c>
      <c r="X352" s="41"/>
      <c r="Y352" s="65"/>
      <c r="Z352" s="65"/>
    </row>
    <row r="353" spans="1:53" ht="14.25" hidden="1" customHeight="1" x14ac:dyDescent="0.25">
      <c r="A353" s="416" t="s">
        <v>216</v>
      </c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  <c r="T353" s="416"/>
      <c r="U353" s="416"/>
      <c r="V353" s="416"/>
      <c r="W353" s="416"/>
      <c r="X353" s="416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417">
        <v>4607091384673</v>
      </c>
      <c r="E354" s="41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9"/>
      <c r="P354" s="419"/>
      <c r="Q354" s="419"/>
      <c r="R354" s="420"/>
      <c r="S354" s="38" t="s">
        <v>48</v>
      </c>
      <c r="T354" s="38" t="s">
        <v>48</v>
      </c>
      <c r="U354" s="39" t="s">
        <v>0</v>
      </c>
      <c r="V354" s="57">
        <v>320</v>
      </c>
      <c r="W354" s="54">
        <f>IFERROR(IF(V354="",0,CEILING((V354/$H354),1)*$H354),"")</f>
        <v>327.59999999999997</v>
      </c>
      <c r="X354" s="40">
        <f>IFERROR(IF(W354=0,"",ROUNDUP(W354/H354,0)*0.02175),"")</f>
        <v>0.91349999999999998</v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42</v>
      </c>
      <c r="V355" s="42">
        <f>IFERROR(V354/H354,"0")</f>
        <v>41.025641025641029</v>
      </c>
      <c r="W355" s="42">
        <f>IFERROR(W354/H354,"0")</f>
        <v>42</v>
      </c>
      <c r="X355" s="42">
        <f>IFERROR(IF(X354="",0,X354),"0")</f>
        <v>0.91349999999999998</v>
      </c>
      <c r="Y355" s="65"/>
      <c r="Z355" s="65"/>
    </row>
    <row r="356" spans="1:53" x14ac:dyDescent="0.2">
      <c r="A356" s="424"/>
      <c r="B356" s="424"/>
      <c r="C356" s="424"/>
      <c r="D356" s="424"/>
      <c r="E356" s="424"/>
      <c r="F356" s="424"/>
      <c r="G356" s="424"/>
      <c r="H356" s="424"/>
      <c r="I356" s="424"/>
      <c r="J356" s="424"/>
      <c r="K356" s="424"/>
      <c r="L356" s="424"/>
      <c r="M356" s="425"/>
      <c r="N356" s="421" t="s">
        <v>43</v>
      </c>
      <c r="O356" s="422"/>
      <c r="P356" s="422"/>
      <c r="Q356" s="422"/>
      <c r="R356" s="422"/>
      <c r="S356" s="422"/>
      <c r="T356" s="423"/>
      <c r="U356" s="41" t="s">
        <v>0</v>
      </c>
      <c r="V356" s="42">
        <f>IFERROR(SUM(V354:V354),"0")</f>
        <v>320</v>
      </c>
      <c r="W356" s="42">
        <f>IFERROR(SUM(W354:W354),"0")</f>
        <v>327.59999999999997</v>
      </c>
      <c r="X356" s="41"/>
      <c r="Y356" s="65"/>
      <c r="Z356" s="65"/>
    </row>
    <row r="357" spans="1:53" ht="16.5" hidden="1" customHeight="1" x14ac:dyDescent="0.25">
      <c r="A357" s="415" t="s">
        <v>505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  <c r="U357" s="415"/>
      <c r="V357" s="415"/>
      <c r="W357" s="415"/>
      <c r="X357" s="415"/>
      <c r="Y357" s="63"/>
      <c r="Z357" s="63"/>
    </row>
    <row r="358" spans="1:53" ht="14.25" hidden="1" customHeight="1" x14ac:dyDescent="0.25">
      <c r="A358" s="416" t="s">
        <v>118</v>
      </c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  <c r="T358" s="416"/>
      <c r="U358" s="416"/>
      <c r="V358" s="416"/>
      <c r="W358" s="416"/>
      <c r="X358" s="416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417">
        <v>4607091384185</v>
      </c>
      <c r="E359" s="41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100</v>
      </c>
      <c r="W359" s="54">
        <f>IFERROR(IF(V359="",0,CEILING((V359/$H359),1)*$H359),"")</f>
        <v>108</v>
      </c>
      <c r="X359" s="40">
        <f>IFERROR(IF(W359=0,"",ROUNDUP(W359/H359,0)*0.02175),"")</f>
        <v>0.19574999999999998</v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508</v>
      </c>
      <c r="B360" s="61" t="s">
        <v>509</v>
      </c>
      <c r="C360" s="35">
        <v>4301011312</v>
      </c>
      <c r="D360" s="417">
        <v>4607091384192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510</v>
      </c>
      <c r="B361" s="61" t="s">
        <v>511</v>
      </c>
      <c r="C361" s="35">
        <v>4301011483</v>
      </c>
      <c r="D361" s="417">
        <v>4680115881907</v>
      </c>
      <c r="E361" s="41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4301011655</v>
      </c>
      <c r="D362" s="417">
        <v>4680115883925</v>
      </c>
      <c r="E362" s="41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514</v>
      </c>
      <c r="B363" s="61" t="s">
        <v>515</v>
      </c>
      <c r="C363" s="35">
        <v>4301011303</v>
      </c>
      <c r="D363" s="417">
        <v>4607091384680</v>
      </c>
      <c r="E363" s="41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9"/>
      <c r="P363" s="419"/>
      <c r="Q363" s="419"/>
      <c r="R363" s="420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42</v>
      </c>
      <c r="V364" s="42">
        <f>IFERROR(V359/H359,"0")+IFERROR(V360/H360,"0")+IFERROR(V361/H361,"0")+IFERROR(V362/H362,"0")+IFERROR(V363/H363,"0")</f>
        <v>8.3333333333333339</v>
      </c>
      <c r="W364" s="42">
        <f>IFERROR(W359/H359,"0")+IFERROR(W360/H360,"0")+IFERROR(W361/H361,"0")+IFERROR(W362/H362,"0")+IFERROR(W363/H363,"0")</f>
        <v>9</v>
      </c>
      <c r="X364" s="42">
        <f>IFERROR(IF(X359="",0,X359),"0")+IFERROR(IF(X360="",0,X360),"0")+IFERROR(IF(X361="",0,X361),"0")+IFERROR(IF(X362="",0,X362),"0")+IFERROR(IF(X363="",0,X363),"0")</f>
        <v>0.19574999999999998</v>
      </c>
      <c r="Y364" s="65"/>
      <c r="Z364" s="65"/>
    </row>
    <row r="365" spans="1:53" x14ac:dyDescent="0.2">
      <c r="A365" s="424"/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5"/>
      <c r="N365" s="421" t="s">
        <v>43</v>
      </c>
      <c r="O365" s="422"/>
      <c r="P365" s="422"/>
      <c r="Q365" s="422"/>
      <c r="R365" s="422"/>
      <c r="S365" s="422"/>
      <c r="T365" s="423"/>
      <c r="U365" s="41" t="s">
        <v>0</v>
      </c>
      <c r="V365" s="42">
        <f>IFERROR(SUM(V359:V363),"0")</f>
        <v>100</v>
      </c>
      <c r="W365" s="42">
        <f>IFERROR(SUM(W359:W363),"0")</f>
        <v>108</v>
      </c>
      <c r="X365" s="41"/>
      <c r="Y365" s="65"/>
      <c r="Z365" s="65"/>
    </row>
    <row r="366" spans="1:53" ht="14.25" hidden="1" customHeight="1" x14ac:dyDescent="0.25">
      <c r="A366" s="416" t="s">
        <v>76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417">
        <v>4607091384802</v>
      </c>
      <c r="E367" s="41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280</v>
      </c>
      <c r="W367" s="54">
        <f>IFERROR(IF(V367="",0,CEILING((V367/$H367),1)*$H367),"")</f>
        <v>280.32</v>
      </c>
      <c r="X367" s="40">
        <f>IFERROR(IF(W367=0,"",ROUNDUP(W367/H367,0)*0.00753),"")</f>
        <v>0.48192000000000002</v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518</v>
      </c>
      <c r="B368" s="61" t="s">
        <v>519</v>
      </c>
      <c r="C368" s="35">
        <v>4301031140</v>
      </c>
      <c r="D368" s="417">
        <v>4607091384826</v>
      </c>
      <c r="E368" s="41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9"/>
      <c r="P368" s="419"/>
      <c r="Q368" s="419"/>
      <c r="R368" s="420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42</v>
      </c>
      <c r="V369" s="42">
        <f>IFERROR(V367/H367,"0")+IFERROR(V368/H368,"0")</f>
        <v>63.926940639269411</v>
      </c>
      <c r="W369" s="42">
        <f>IFERROR(W367/H367,"0")+IFERROR(W368/H368,"0")</f>
        <v>64</v>
      </c>
      <c r="X369" s="42">
        <f>IFERROR(IF(X367="",0,X367),"0")+IFERROR(IF(X368="",0,X368),"0")</f>
        <v>0.48192000000000002</v>
      </c>
      <c r="Y369" s="65"/>
      <c r="Z369" s="65"/>
    </row>
    <row r="370" spans="1:53" x14ac:dyDescent="0.2">
      <c r="A370" s="424"/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5"/>
      <c r="N370" s="421" t="s">
        <v>43</v>
      </c>
      <c r="O370" s="422"/>
      <c r="P370" s="422"/>
      <c r="Q370" s="422"/>
      <c r="R370" s="422"/>
      <c r="S370" s="422"/>
      <c r="T370" s="423"/>
      <c r="U370" s="41" t="s">
        <v>0</v>
      </c>
      <c r="V370" s="42">
        <f>IFERROR(SUM(V367:V368),"0")</f>
        <v>280</v>
      </c>
      <c r="W370" s="42">
        <f>IFERROR(SUM(W367:W368),"0")</f>
        <v>280.32</v>
      </c>
      <c r="X370" s="41"/>
      <c r="Y370" s="65"/>
      <c r="Z370" s="65"/>
    </row>
    <row r="371" spans="1:53" ht="14.25" hidden="1" customHeight="1" x14ac:dyDescent="0.25">
      <c r="A371" s="416" t="s">
        <v>81</v>
      </c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  <c r="T371" s="416"/>
      <c r="U371" s="416"/>
      <c r="V371" s="416"/>
      <c r="W371" s="416"/>
      <c r="X371" s="416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417">
        <v>4607091384246</v>
      </c>
      <c r="E372" s="41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380</v>
      </c>
      <c r="W372" s="54">
        <f>IFERROR(IF(V372="",0,CEILING((V372/$H372),1)*$H372),"")</f>
        <v>382.2</v>
      </c>
      <c r="X372" s="40">
        <f>IFERROR(IF(W372=0,"",ROUNDUP(W372/H372,0)*0.02175),"")</f>
        <v>1.06575</v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522</v>
      </c>
      <c r="B373" s="61" t="s">
        <v>523</v>
      </c>
      <c r="C373" s="35">
        <v>4301051445</v>
      </c>
      <c r="D373" s="417">
        <v>4680115881976</v>
      </c>
      <c r="E373" s="41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4301051297</v>
      </c>
      <c r="D374" s="417">
        <v>4607091384253</v>
      </c>
      <c r="E374" s="41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4301051444</v>
      </c>
      <c r="D375" s="417">
        <v>4680115881969</v>
      </c>
      <c r="E375" s="41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9"/>
      <c r="P375" s="419"/>
      <c r="Q375" s="419"/>
      <c r="R375" s="420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42</v>
      </c>
      <c r="V376" s="42">
        <f>IFERROR(V372/H372,"0")+IFERROR(V373/H373,"0")+IFERROR(V374/H374,"0")+IFERROR(V375/H375,"0")</f>
        <v>48.717948717948723</v>
      </c>
      <c r="W376" s="42">
        <f>IFERROR(W372/H372,"0")+IFERROR(W373/H373,"0")+IFERROR(W374/H374,"0")+IFERROR(W375/H375,"0")</f>
        <v>49</v>
      </c>
      <c r="X376" s="42">
        <f>IFERROR(IF(X372="",0,X372),"0")+IFERROR(IF(X373="",0,X373),"0")+IFERROR(IF(X374="",0,X374),"0")+IFERROR(IF(X375="",0,X375),"0")</f>
        <v>1.06575</v>
      </c>
      <c r="Y376" s="65"/>
      <c r="Z376" s="65"/>
    </row>
    <row r="377" spans="1:53" x14ac:dyDescent="0.2">
      <c r="A377" s="424"/>
      <c r="B377" s="424"/>
      <c r="C377" s="424"/>
      <c r="D377" s="424"/>
      <c r="E377" s="424"/>
      <c r="F377" s="424"/>
      <c r="G377" s="424"/>
      <c r="H377" s="424"/>
      <c r="I377" s="424"/>
      <c r="J377" s="424"/>
      <c r="K377" s="424"/>
      <c r="L377" s="424"/>
      <c r="M377" s="425"/>
      <c r="N377" s="421" t="s">
        <v>43</v>
      </c>
      <c r="O377" s="422"/>
      <c r="P377" s="422"/>
      <c r="Q377" s="422"/>
      <c r="R377" s="422"/>
      <c r="S377" s="422"/>
      <c r="T377" s="423"/>
      <c r="U377" s="41" t="s">
        <v>0</v>
      </c>
      <c r="V377" s="42">
        <f>IFERROR(SUM(V372:V375),"0")</f>
        <v>380</v>
      </c>
      <c r="W377" s="42">
        <f>IFERROR(SUM(W372:W375),"0")</f>
        <v>382.2</v>
      </c>
      <c r="X377" s="41"/>
      <c r="Y377" s="65"/>
      <c r="Z377" s="65"/>
    </row>
    <row r="378" spans="1:53" ht="14.25" hidden="1" customHeight="1" x14ac:dyDescent="0.25">
      <c r="A378" s="416" t="s">
        <v>216</v>
      </c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  <c r="T378" s="416"/>
      <c r="U378" s="416"/>
      <c r="V378" s="416"/>
      <c r="W378" s="416"/>
      <c r="X378" s="416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417">
        <v>4607091389357</v>
      </c>
      <c r="E379" s="41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9"/>
      <c r="P379" s="419"/>
      <c r="Q379" s="419"/>
      <c r="R379" s="420"/>
      <c r="S379" s="38" t="s">
        <v>48</v>
      </c>
      <c r="T379" s="38" t="s">
        <v>48</v>
      </c>
      <c r="U379" s="39" t="s">
        <v>0</v>
      </c>
      <c r="V379" s="57">
        <v>120</v>
      </c>
      <c r="W379" s="54">
        <f>IFERROR(IF(V379="",0,CEILING((V379/$H379),1)*$H379),"")</f>
        <v>124.8</v>
      </c>
      <c r="X379" s="40">
        <f>IFERROR(IF(W379=0,"",ROUNDUP(W379/H379,0)*0.02175),"")</f>
        <v>0.34799999999999998</v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42</v>
      </c>
      <c r="V380" s="42">
        <f>IFERROR(V379/H379,"0")</f>
        <v>15.384615384615385</v>
      </c>
      <c r="W380" s="42">
        <f>IFERROR(W379/H379,"0")</f>
        <v>16</v>
      </c>
      <c r="X380" s="42">
        <f>IFERROR(IF(X379="",0,X379),"0")</f>
        <v>0.34799999999999998</v>
      </c>
      <c r="Y380" s="65"/>
      <c r="Z380" s="65"/>
    </row>
    <row r="381" spans="1:53" x14ac:dyDescent="0.2">
      <c r="A381" s="424"/>
      <c r="B381" s="424"/>
      <c r="C381" s="424"/>
      <c r="D381" s="424"/>
      <c r="E381" s="424"/>
      <c r="F381" s="424"/>
      <c r="G381" s="424"/>
      <c r="H381" s="424"/>
      <c r="I381" s="424"/>
      <c r="J381" s="424"/>
      <c r="K381" s="424"/>
      <c r="L381" s="424"/>
      <c r="M381" s="425"/>
      <c r="N381" s="421" t="s">
        <v>43</v>
      </c>
      <c r="O381" s="422"/>
      <c r="P381" s="422"/>
      <c r="Q381" s="422"/>
      <c r="R381" s="422"/>
      <c r="S381" s="422"/>
      <c r="T381" s="423"/>
      <c r="U381" s="41" t="s">
        <v>0</v>
      </c>
      <c r="V381" s="42">
        <f>IFERROR(SUM(V379:V379),"0")</f>
        <v>120</v>
      </c>
      <c r="W381" s="42">
        <f>IFERROR(SUM(W379:W379),"0")</f>
        <v>124.8</v>
      </c>
      <c r="X381" s="41"/>
      <c r="Y381" s="65"/>
      <c r="Z381" s="65"/>
    </row>
    <row r="382" spans="1:53" ht="27.75" hidden="1" customHeight="1" x14ac:dyDescent="0.2">
      <c r="A382" s="414" t="s">
        <v>530</v>
      </c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53"/>
      <c r="Z382" s="53"/>
    </row>
    <row r="383" spans="1:53" ht="16.5" hidden="1" customHeight="1" x14ac:dyDescent="0.25">
      <c r="A383" s="415" t="s">
        <v>531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63"/>
      <c r="Z383" s="63"/>
    </row>
    <row r="384" spans="1:53" ht="14.25" hidden="1" customHeight="1" x14ac:dyDescent="0.25">
      <c r="A384" s="416" t="s">
        <v>118</v>
      </c>
      <c r="B384" s="416"/>
      <c r="C384" s="416"/>
      <c r="D384" s="416"/>
      <c r="E384" s="416"/>
      <c r="F384" s="416"/>
      <c r="G384" s="416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  <c r="T384" s="416"/>
      <c r="U384" s="416"/>
      <c r="V384" s="416"/>
      <c r="W384" s="416"/>
      <c r="X384" s="416"/>
      <c r="Y384" s="64"/>
      <c r="Z384" s="64"/>
    </row>
    <row r="385" spans="1:53" ht="27" hidden="1" customHeight="1" x14ac:dyDescent="0.25">
      <c r="A385" s="61" t="s">
        <v>532</v>
      </c>
      <c r="B385" s="61" t="s">
        <v>533</v>
      </c>
      <c r="C385" s="35">
        <v>4301011428</v>
      </c>
      <c r="D385" s="417">
        <v>4607091389708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534</v>
      </c>
      <c r="B386" s="61" t="s">
        <v>535</v>
      </c>
      <c r="C386" s="35">
        <v>4301011427</v>
      </c>
      <c r="D386" s="417">
        <v>4607091389692</v>
      </c>
      <c r="E386" s="41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9"/>
      <c r="P386" s="419"/>
      <c r="Q386" s="419"/>
      <c r="R386" s="420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424"/>
      <c r="B388" s="424"/>
      <c r="C388" s="424"/>
      <c r="D388" s="424"/>
      <c r="E388" s="424"/>
      <c r="F388" s="424"/>
      <c r="G388" s="424"/>
      <c r="H388" s="424"/>
      <c r="I388" s="424"/>
      <c r="J388" s="424"/>
      <c r="K388" s="424"/>
      <c r="L388" s="424"/>
      <c r="M388" s="425"/>
      <c r="N388" s="421" t="s">
        <v>43</v>
      </c>
      <c r="O388" s="422"/>
      <c r="P388" s="422"/>
      <c r="Q388" s="422"/>
      <c r="R388" s="422"/>
      <c r="S388" s="422"/>
      <c r="T388" s="423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416" t="s">
        <v>76</v>
      </c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  <c r="X389" s="416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417">
        <v>4607091389753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260</v>
      </c>
      <c r="W390" s="54">
        <f t="shared" ref="W390:W402" si="18">IFERROR(IF(V390="",0,CEILING((V390/$H390),1)*$H390),"")</f>
        <v>260.40000000000003</v>
      </c>
      <c r="X390" s="40">
        <f>IFERROR(IF(W390=0,"",ROUNDUP(W390/H390,0)*0.00753),"")</f>
        <v>0.46686</v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417">
        <v>4607091389760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40</v>
      </c>
      <c r="W391" s="54">
        <f t="shared" si="18"/>
        <v>42</v>
      </c>
      <c r="X391" s="40">
        <f>IFERROR(IF(W391=0,"",ROUNDUP(W391/H391,0)*0.00753),"")</f>
        <v>7.5300000000000006E-2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417">
        <v>4607091389746</v>
      </c>
      <c r="E392" s="41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260</v>
      </c>
      <c r="W392" s="54">
        <f t="shared" si="18"/>
        <v>260.40000000000003</v>
      </c>
      <c r="X392" s="40">
        <f>IFERROR(IF(W392=0,"",ROUNDUP(W392/H392,0)*0.00753),"")</f>
        <v>0.46686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542</v>
      </c>
      <c r="B393" s="61" t="s">
        <v>543</v>
      </c>
      <c r="C393" s="35">
        <v>4301031236</v>
      </c>
      <c r="D393" s="417">
        <v>4680115882928</v>
      </c>
      <c r="E393" s="41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544</v>
      </c>
      <c r="B394" s="61" t="s">
        <v>545</v>
      </c>
      <c r="C394" s="35">
        <v>4301031257</v>
      </c>
      <c r="D394" s="417">
        <v>4680115883147</v>
      </c>
      <c r="E394" s="41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4301031178</v>
      </c>
      <c r="D395" s="417">
        <v>4607091384338</v>
      </c>
      <c r="E395" s="41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548</v>
      </c>
      <c r="B396" s="61" t="s">
        <v>549</v>
      </c>
      <c r="C396" s="35">
        <v>4301031254</v>
      </c>
      <c r="D396" s="417">
        <v>4680115883154</v>
      </c>
      <c r="E396" s="41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4301031171</v>
      </c>
      <c r="D397" s="417">
        <v>4607091389524</v>
      </c>
      <c r="E397" s="41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552</v>
      </c>
      <c r="B398" s="61" t="s">
        <v>553</v>
      </c>
      <c r="C398" s="35">
        <v>4301031258</v>
      </c>
      <c r="D398" s="417">
        <v>4680115883161</v>
      </c>
      <c r="E398" s="41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4301031170</v>
      </c>
      <c r="D399" s="417">
        <v>4607091384345</v>
      </c>
      <c r="E399" s="41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4301031256</v>
      </c>
      <c r="D400" s="417">
        <v>4680115883178</v>
      </c>
      <c r="E400" s="41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4301031172</v>
      </c>
      <c r="D401" s="417">
        <v>4607091389531</v>
      </c>
      <c r="E401" s="41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4301031255</v>
      </c>
      <c r="D402" s="417">
        <v>4680115883185</v>
      </c>
      <c r="E402" s="41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9"/>
      <c r="P402" s="419"/>
      <c r="Q402" s="419"/>
      <c r="R402" s="420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133.33333333333334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134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1.00902</v>
      </c>
      <c r="Y403" s="65"/>
      <c r="Z403" s="65"/>
    </row>
    <row r="404" spans="1:53" x14ac:dyDescent="0.2">
      <c r="A404" s="424"/>
      <c r="B404" s="424"/>
      <c r="C404" s="424"/>
      <c r="D404" s="424"/>
      <c r="E404" s="424"/>
      <c r="F404" s="424"/>
      <c r="G404" s="424"/>
      <c r="H404" s="424"/>
      <c r="I404" s="424"/>
      <c r="J404" s="424"/>
      <c r="K404" s="424"/>
      <c r="L404" s="424"/>
      <c r="M404" s="425"/>
      <c r="N404" s="421" t="s">
        <v>43</v>
      </c>
      <c r="O404" s="422"/>
      <c r="P404" s="422"/>
      <c r="Q404" s="422"/>
      <c r="R404" s="422"/>
      <c r="S404" s="422"/>
      <c r="T404" s="423"/>
      <c r="U404" s="41" t="s">
        <v>0</v>
      </c>
      <c r="V404" s="42">
        <f>IFERROR(SUM(V390:V402),"0")</f>
        <v>560</v>
      </c>
      <c r="W404" s="42">
        <f>IFERROR(SUM(W390:W402),"0")</f>
        <v>562.80000000000007</v>
      </c>
      <c r="X404" s="41"/>
      <c r="Y404" s="65"/>
      <c r="Z404" s="65"/>
    </row>
    <row r="405" spans="1:53" ht="14.25" hidden="1" customHeight="1" x14ac:dyDescent="0.25">
      <c r="A405" s="416" t="s">
        <v>81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417">
        <v>4607091389685</v>
      </c>
      <c r="E406" s="41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15</v>
      </c>
      <c r="W406" s="54">
        <f>IFERROR(IF(V406="",0,CEILING((V406/$H406),1)*$H406),"")</f>
        <v>15.6</v>
      </c>
      <c r="X406" s="40">
        <f>IFERROR(IF(W406=0,"",ROUNDUP(W406/H406,0)*0.02175),"")</f>
        <v>4.3499999999999997E-2</v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564</v>
      </c>
      <c r="B407" s="61" t="s">
        <v>565</v>
      </c>
      <c r="C407" s="35">
        <v>4301051431</v>
      </c>
      <c r="D407" s="417">
        <v>4607091389654</v>
      </c>
      <c r="E407" s="41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4301051284</v>
      </c>
      <c r="D408" s="417">
        <v>4607091384352</v>
      </c>
      <c r="E408" s="41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9"/>
      <c r="P408" s="419"/>
      <c r="Q408" s="419"/>
      <c r="R408" s="420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4301051257</v>
      </c>
      <c r="D409" s="417">
        <v>4607091389661</v>
      </c>
      <c r="E409" s="417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9"/>
      <c r="P409" s="419"/>
      <c r="Q409" s="419"/>
      <c r="R409" s="420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4"/>
      <c r="B410" s="424"/>
      <c r="C410" s="424"/>
      <c r="D410" s="424"/>
      <c r="E410" s="424"/>
      <c r="F410" s="424"/>
      <c r="G410" s="424"/>
      <c r="H410" s="424"/>
      <c r="I410" s="424"/>
      <c r="J410" s="424"/>
      <c r="K410" s="424"/>
      <c r="L410" s="424"/>
      <c r="M410" s="425"/>
      <c r="N410" s="421" t="s">
        <v>43</v>
      </c>
      <c r="O410" s="422"/>
      <c r="P410" s="422"/>
      <c r="Q410" s="422"/>
      <c r="R410" s="422"/>
      <c r="S410" s="422"/>
      <c r="T410" s="423"/>
      <c r="U410" s="41" t="s">
        <v>42</v>
      </c>
      <c r="V410" s="42">
        <f>IFERROR(V406/H406,"0")+IFERROR(V407/H407,"0")+IFERROR(V408/H408,"0")+IFERROR(V409/H409,"0")</f>
        <v>1.9230769230769231</v>
      </c>
      <c r="W410" s="42">
        <f>IFERROR(W406/H406,"0")+IFERROR(W407/H407,"0")+IFERROR(W408/H408,"0")+IFERROR(W409/H409,"0")</f>
        <v>2</v>
      </c>
      <c r="X410" s="42">
        <f>IFERROR(IF(X406="",0,X406),"0")+IFERROR(IF(X407="",0,X407),"0")+IFERROR(IF(X408="",0,X408),"0")+IFERROR(IF(X409="",0,X409),"0")</f>
        <v>4.3499999999999997E-2</v>
      </c>
      <c r="Y410" s="65"/>
      <c r="Z410" s="65"/>
    </row>
    <row r="411" spans="1:53" x14ac:dyDescent="0.2">
      <c r="A411" s="424"/>
      <c r="B411" s="424"/>
      <c r="C411" s="424"/>
      <c r="D411" s="424"/>
      <c r="E411" s="424"/>
      <c r="F411" s="424"/>
      <c r="G411" s="424"/>
      <c r="H411" s="424"/>
      <c r="I411" s="424"/>
      <c r="J411" s="424"/>
      <c r="K411" s="424"/>
      <c r="L411" s="424"/>
      <c r="M411" s="425"/>
      <c r="N411" s="421" t="s">
        <v>43</v>
      </c>
      <c r="O411" s="422"/>
      <c r="P411" s="422"/>
      <c r="Q411" s="422"/>
      <c r="R411" s="422"/>
      <c r="S411" s="422"/>
      <c r="T411" s="423"/>
      <c r="U411" s="41" t="s">
        <v>0</v>
      </c>
      <c r="V411" s="42">
        <f>IFERROR(SUM(V406:V409),"0")</f>
        <v>15</v>
      </c>
      <c r="W411" s="42">
        <f>IFERROR(SUM(W406:W409),"0")</f>
        <v>15.6</v>
      </c>
      <c r="X411" s="41"/>
      <c r="Y411" s="65"/>
      <c r="Z411" s="65"/>
    </row>
    <row r="412" spans="1:53" ht="14.25" hidden="1" customHeight="1" x14ac:dyDescent="0.25">
      <c r="A412" s="416" t="s">
        <v>216</v>
      </c>
      <c r="B412" s="416"/>
      <c r="C412" s="416"/>
      <c r="D412" s="416"/>
      <c r="E412" s="416"/>
      <c r="F412" s="416"/>
      <c r="G412" s="416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  <c r="T412" s="416"/>
      <c r="U412" s="416"/>
      <c r="V412" s="416"/>
      <c r="W412" s="416"/>
      <c r="X412" s="416"/>
      <c r="Y412" s="64"/>
      <c r="Z412" s="64"/>
    </row>
    <row r="413" spans="1:53" ht="27" hidden="1" customHeight="1" x14ac:dyDescent="0.25">
      <c r="A413" s="61" t="s">
        <v>570</v>
      </c>
      <c r="B413" s="61" t="s">
        <v>571</v>
      </c>
      <c r="C413" s="35">
        <v>4301060352</v>
      </c>
      <c r="D413" s="417">
        <v>4680115881648</v>
      </c>
      <c r="E413" s="417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9"/>
      <c r="P413" s="419"/>
      <c r="Q413" s="419"/>
      <c r="R413" s="420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424"/>
      <c r="B414" s="424"/>
      <c r="C414" s="424"/>
      <c r="D414" s="424"/>
      <c r="E414" s="424"/>
      <c r="F414" s="424"/>
      <c r="G414" s="424"/>
      <c r="H414" s="424"/>
      <c r="I414" s="424"/>
      <c r="J414" s="424"/>
      <c r="K414" s="424"/>
      <c r="L414" s="424"/>
      <c r="M414" s="425"/>
      <c r="N414" s="421" t="s">
        <v>43</v>
      </c>
      <c r="O414" s="422"/>
      <c r="P414" s="422"/>
      <c r="Q414" s="422"/>
      <c r="R414" s="422"/>
      <c r="S414" s="422"/>
      <c r="T414" s="423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424"/>
      <c r="B415" s="424"/>
      <c r="C415" s="424"/>
      <c r="D415" s="424"/>
      <c r="E415" s="424"/>
      <c r="F415" s="424"/>
      <c r="G415" s="424"/>
      <c r="H415" s="424"/>
      <c r="I415" s="424"/>
      <c r="J415" s="424"/>
      <c r="K415" s="424"/>
      <c r="L415" s="424"/>
      <c r="M415" s="425"/>
      <c r="N415" s="421" t="s">
        <v>43</v>
      </c>
      <c r="O415" s="422"/>
      <c r="P415" s="422"/>
      <c r="Q415" s="422"/>
      <c r="R415" s="422"/>
      <c r="S415" s="422"/>
      <c r="T415" s="423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416" t="s">
        <v>96</v>
      </c>
      <c r="B416" s="416"/>
      <c r="C416" s="416"/>
      <c r="D416" s="416"/>
      <c r="E416" s="416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  <c r="X416" s="416"/>
      <c r="Y416" s="64"/>
      <c r="Z416" s="64"/>
    </row>
    <row r="417" spans="1:53" ht="27" hidden="1" customHeight="1" x14ac:dyDescent="0.25">
      <c r="A417" s="61" t="s">
        <v>572</v>
      </c>
      <c r="B417" s="61" t="s">
        <v>573</v>
      </c>
      <c r="C417" s="35">
        <v>4301032045</v>
      </c>
      <c r="D417" s="417">
        <v>4680115884335</v>
      </c>
      <c r="E417" s="41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576</v>
      </c>
      <c r="B418" s="61" t="s">
        <v>577</v>
      </c>
      <c r="C418" s="35">
        <v>4301032047</v>
      </c>
      <c r="D418" s="417">
        <v>4680115884342</v>
      </c>
      <c r="E418" s="417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9"/>
      <c r="P418" s="419"/>
      <c r="Q418" s="419"/>
      <c r="R418" s="420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4301170011</v>
      </c>
      <c r="D419" s="417">
        <v>4680115884113</v>
      </c>
      <c r="E419" s="417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9"/>
      <c r="P419" s="419"/>
      <c r="Q419" s="419"/>
      <c r="R419" s="420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idden="1" x14ac:dyDescent="0.2">
      <c r="A420" s="424"/>
      <c r="B420" s="424"/>
      <c r="C420" s="424"/>
      <c r="D420" s="424"/>
      <c r="E420" s="424"/>
      <c r="F420" s="424"/>
      <c r="G420" s="424"/>
      <c r="H420" s="424"/>
      <c r="I420" s="424"/>
      <c r="J420" s="424"/>
      <c r="K420" s="424"/>
      <c r="L420" s="424"/>
      <c r="M420" s="425"/>
      <c r="N420" s="421" t="s">
        <v>43</v>
      </c>
      <c r="O420" s="422"/>
      <c r="P420" s="422"/>
      <c r="Q420" s="422"/>
      <c r="R420" s="422"/>
      <c r="S420" s="422"/>
      <c r="T420" s="423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hidden="1" x14ac:dyDescent="0.2">
      <c r="A421" s="424"/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5"/>
      <c r="N421" s="421" t="s">
        <v>43</v>
      </c>
      <c r="O421" s="422"/>
      <c r="P421" s="422"/>
      <c r="Q421" s="422"/>
      <c r="R421" s="422"/>
      <c r="S421" s="422"/>
      <c r="T421" s="423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hidden="1" customHeight="1" x14ac:dyDescent="0.25">
      <c r="A422" s="415" t="s">
        <v>580</v>
      </c>
      <c r="B422" s="415"/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  <c r="U422" s="415"/>
      <c r="V422" s="415"/>
      <c r="W422" s="415"/>
      <c r="X422" s="415"/>
      <c r="Y422" s="63"/>
      <c r="Z422" s="63"/>
    </row>
    <row r="423" spans="1:53" ht="14.25" hidden="1" customHeight="1" x14ac:dyDescent="0.25">
      <c r="A423" s="416" t="s">
        <v>110</v>
      </c>
      <c r="B423" s="416"/>
      <c r="C423" s="416"/>
      <c r="D423" s="416"/>
      <c r="E423" s="416"/>
      <c r="F423" s="416"/>
      <c r="G423" s="416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  <c r="T423" s="416"/>
      <c r="U423" s="416"/>
      <c r="V423" s="416"/>
      <c r="W423" s="416"/>
      <c r="X423" s="416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417">
        <v>4607091389388</v>
      </c>
      <c r="E424" s="417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9"/>
      <c r="P424" s="419"/>
      <c r="Q424" s="419"/>
      <c r="R424" s="420"/>
      <c r="S424" s="38" t="s">
        <v>48</v>
      </c>
      <c r="T424" s="38" t="s">
        <v>48</v>
      </c>
      <c r="U424" s="39" t="s">
        <v>0</v>
      </c>
      <c r="V424" s="57">
        <v>40</v>
      </c>
      <c r="W424" s="54">
        <f>IFERROR(IF(V424="",0,CEILING((V424/$H424),1)*$H424),"")</f>
        <v>41.6</v>
      </c>
      <c r="X424" s="40">
        <f>IFERROR(IF(W424=0,"",ROUNDUP(W424/H424,0)*0.01196),"")</f>
        <v>9.5680000000000001E-2</v>
      </c>
      <c r="Y424" s="66" t="s">
        <v>48</v>
      </c>
      <c r="Z424" s="67" t="s">
        <v>48</v>
      </c>
      <c r="AD424" s="68"/>
      <c r="BA424" s="300" t="s">
        <v>66</v>
      </c>
    </row>
    <row r="425" spans="1:53" ht="27" hidden="1" customHeight="1" x14ac:dyDescent="0.25">
      <c r="A425" s="61" t="s">
        <v>583</v>
      </c>
      <c r="B425" s="61" t="s">
        <v>584</v>
      </c>
      <c r="C425" s="35">
        <v>4301020185</v>
      </c>
      <c r="D425" s="417">
        <v>4607091389364</v>
      </c>
      <c r="E425" s="417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9"/>
      <c r="P425" s="419"/>
      <c r="Q425" s="419"/>
      <c r="R425" s="420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424"/>
      <c r="B426" s="424"/>
      <c r="C426" s="424"/>
      <c r="D426" s="424"/>
      <c r="E426" s="424"/>
      <c r="F426" s="424"/>
      <c r="G426" s="424"/>
      <c r="H426" s="424"/>
      <c r="I426" s="424"/>
      <c r="J426" s="424"/>
      <c r="K426" s="424"/>
      <c r="L426" s="424"/>
      <c r="M426" s="425"/>
      <c r="N426" s="421" t="s">
        <v>43</v>
      </c>
      <c r="O426" s="422"/>
      <c r="P426" s="422"/>
      <c r="Q426" s="422"/>
      <c r="R426" s="422"/>
      <c r="S426" s="422"/>
      <c r="T426" s="423"/>
      <c r="U426" s="41" t="s">
        <v>42</v>
      </c>
      <c r="V426" s="42">
        <f>IFERROR(V424/H424,"0")+IFERROR(V425/H425,"0")</f>
        <v>7.6923076923076916</v>
      </c>
      <c r="W426" s="42">
        <f>IFERROR(W424/H424,"0")+IFERROR(W425/H425,"0")</f>
        <v>8</v>
      </c>
      <c r="X426" s="42">
        <f>IFERROR(IF(X424="",0,X424),"0")+IFERROR(IF(X425="",0,X425),"0")</f>
        <v>9.5680000000000001E-2</v>
      </c>
      <c r="Y426" s="65"/>
      <c r="Z426" s="65"/>
    </row>
    <row r="427" spans="1:53" x14ac:dyDescent="0.2">
      <c r="A427" s="424"/>
      <c r="B427" s="424"/>
      <c r="C427" s="424"/>
      <c r="D427" s="424"/>
      <c r="E427" s="424"/>
      <c r="F427" s="424"/>
      <c r="G427" s="424"/>
      <c r="H427" s="424"/>
      <c r="I427" s="424"/>
      <c r="J427" s="424"/>
      <c r="K427" s="424"/>
      <c r="L427" s="424"/>
      <c r="M427" s="425"/>
      <c r="N427" s="421" t="s">
        <v>43</v>
      </c>
      <c r="O427" s="422"/>
      <c r="P427" s="422"/>
      <c r="Q427" s="422"/>
      <c r="R427" s="422"/>
      <c r="S427" s="422"/>
      <c r="T427" s="423"/>
      <c r="U427" s="41" t="s">
        <v>0</v>
      </c>
      <c r="V427" s="42">
        <f>IFERROR(SUM(V424:V425),"0")</f>
        <v>40</v>
      </c>
      <c r="W427" s="42">
        <f>IFERROR(SUM(W424:W425),"0")</f>
        <v>41.6</v>
      </c>
      <c r="X427" s="41"/>
      <c r="Y427" s="65"/>
      <c r="Z427" s="65"/>
    </row>
    <row r="428" spans="1:53" ht="14.25" hidden="1" customHeight="1" x14ac:dyDescent="0.25">
      <c r="A428" s="416" t="s">
        <v>76</v>
      </c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  <c r="T428" s="416"/>
      <c r="U428" s="416"/>
      <c r="V428" s="416"/>
      <c r="W428" s="416"/>
      <c r="X428" s="416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417">
        <v>4607091389739</v>
      </c>
      <c r="E429" s="417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270</v>
      </c>
      <c r="W429" s="54">
        <f t="shared" ref="W429:W435" si="20">IFERROR(IF(V429="",0,CEILING((V429/$H429),1)*$H429),"")</f>
        <v>273</v>
      </c>
      <c r="X429" s="40">
        <f>IFERROR(IF(W429=0,"",ROUNDUP(W429/H429,0)*0.00753),"")</f>
        <v>0.48945</v>
      </c>
      <c r="Y429" s="66" t="s">
        <v>48</v>
      </c>
      <c r="Z429" s="67" t="s">
        <v>48</v>
      </c>
      <c r="AD429" s="68"/>
      <c r="BA429" s="302" t="s">
        <v>66</v>
      </c>
    </row>
    <row r="430" spans="1:53" ht="27" hidden="1" customHeight="1" x14ac:dyDescent="0.25">
      <c r="A430" s="61" t="s">
        <v>587</v>
      </c>
      <c r="B430" s="61" t="s">
        <v>588</v>
      </c>
      <c r="C430" s="35">
        <v>4301031247</v>
      </c>
      <c r="D430" s="417">
        <v>4680115883048</v>
      </c>
      <c r="E430" s="417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4301031176</v>
      </c>
      <c r="D431" s="417">
        <v>4607091389425</v>
      </c>
      <c r="E431" s="417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4301031215</v>
      </c>
      <c r="D432" s="417">
        <v>4680115882911</v>
      </c>
      <c r="E432" s="417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4301031167</v>
      </c>
      <c r="D433" s="417">
        <v>4680115880771</v>
      </c>
      <c r="E433" s="417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4301031173</v>
      </c>
      <c r="D434" s="417">
        <v>4607091389500</v>
      </c>
      <c r="E434" s="417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9"/>
      <c r="P434" s="419"/>
      <c r="Q434" s="419"/>
      <c r="R434" s="420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4301031103</v>
      </c>
      <c r="D435" s="417">
        <v>4680115881983</v>
      </c>
      <c r="E435" s="417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9"/>
      <c r="P435" s="419"/>
      <c r="Q435" s="419"/>
      <c r="R435" s="420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424"/>
      <c r="B436" s="424"/>
      <c r="C436" s="424"/>
      <c r="D436" s="424"/>
      <c r="E436" s="424"/>
      <c r="F436" s="424"/>
      <c r="G436" s="424"/>
      <c r="H436" s="424"/>
      <c r="I436" s="424"/>
      <c r="J436" s="424"/>
      <c r="K436" s="424"/>
      <c r="L436" s="424"/>
      <c r="M436" s="425"/>
      <c r="N436" s="421" t="s">
        <v>43</v>
      </c>
      <c r="O436" s="422"/>
      <c r="P436" s="422"/>
      <c r="Q436" s="422"/>
      <c r="R436" s="422"/>
      <c r="S436" s="422"/>
      <c r="T436" s="423"/>
      <c r="U436" s="41" t="s">
        <v>42</v>
      </c>
      <c r="V436" s="42">
        <f>IFERROR(V429/H429,"0")+IFERROR(V430/H430,"0")+IFERROR(V431/H431,"0")+IFERROR(V432/H432,"0")+IFERROR(V433/H433,"0")+IFERROR(V434/H434,"0")+IFERROR(V435/H435,"0")</f>
        <v>64.285714285714278</v>
      </c>
      <c r="W436" s="42">
        <f>IFERROR(W429/H429,"0")+IFERROR(W430/H430,"0")+IFERROR(W431/H431,"0")+IFERROR(W432/H432,"0")+IFERROR(W433/H433,"0")+IFERROR(W434/H434,"0")+IFERROR(W435/H435,"0")</f>
        <v>65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0.48945</v>
      </c>
      <c r="Y436" s="65"/>
      <c r="Z436" s="65"/>
    </row>
    <row r="437" spans="1:53" x14ac:dyDescent="0.2">
      <c r="A437" s="424"/>
      <c r="B437" s="424"/>
      <c r="C437" s="424"/>
      <c r="D437" s="424"/>
      <c r="E437" s="424"/>
      <c r="F437" s="424"/>
      <c r="G437" s="424"/>
      <c r="H437" s="424"/>
      <c r="I437" s="424"/>
      <c r="J437" s="424"/>
      <c r="K437" s="424"/>
      <c r="L437" s="424"/>
      <c r="M437" s="425"/>
      <c r="N437" s="421" t="s">
        <v>43</v>
      </c>
      <c r="O437" s="422"/>
      <c r="P437" s="422"/>
      <c r="Q437" s="422"/>
      <c r="R437" s="422"/>
      <c r="S437" s="422"/>
      <c r="T437" s="423"/>
      <c r="U437" s="41" t="s">
        <v>0</v>
      </c>
      <c r="V437" s="42">
        <f>IFERROR(SUM(V429:V435),"0")</f>
        <v>270</v>
      </c>
      <c r="W437" s="42">
        <f>IFERROR(SUM(W429:W435),"0")</f>
        <v>273</v>
      </c>
      <c r="X437" s="41"/>
      <c r="Y437" s="65"/>
      <c r="Z437" s="65"/>
    </row>
    <row r="438" spans="1:53" ht="14.25" hidden="1" customHeight="1" x14ac:dyDescent="0.25">
      <c r="A438" s="416" t="s">
        <v>105</v>
      </c>
      <c r="B438" s="416"/>
      <c r="C438" s="416"/>
      <c r="D438" s="416"/>
      <c r="E438" s="416"/>
      <c r="F438" s="416"/>
      <c r="G438" s="416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  <c r="T438" s="416"/>
      <c r="U438" s="416"/>
      <c r="V438" s="416"/>
      <c r="W438" s="416"/>
      <c r="X438" s="416"/>
      <c r="Y438" s="64"/>
      <c r="Z438" s="64"/>
    </row>
    <row r="439" spans="1:53" ht="27" hidden="1" customHeight="1" x14ac:dyDescent="0.25">
      <c r="A439" s="61" t="s">
        <v>599</v>
      </c>
      <c r="B439" s="61" t="s">
        <v>600</v>
      </c>
      <c r="C439" s="35">
        <v>4301170010</v>
      </c>
      <c r="D439" s="417">
        <v>4680115884090</v>
      </c>
      <c r="E439" s="41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9"/>
      <c r="P439" s="419"/>
      <c r="Q439" s="419"/>
      <c r="R439" s="420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hidden="1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hidden="1" x14ac:dyDescent="0.2">
      <c r="A441" s="424"/>
      <c r="B441" s="424"/>
      <c r="C441" s="424"/>
      <c r="D441" s="424"/>
      <c r="E441" s="424"/>
      <c r="F441" s="424"/>
      <c r="G441" s="424"/>
      <c r="H441" s="424"/>
      <c r="I441" s="424"/>
      <c r="J441" s="424"/>
      <c r="K441" s="424"/>
      <c r="L441" s="424"/>
      <c r="M441" s="425"/>
      <c r="N441" s="421" t="s">
        <v>43</v>
      </c>
      <c r="O441" s="422"/>
      <c r="P441" s="422"/>
      <c r="Q441" s="422"/>
      <c r="R441" s="422"/>
      <c r="S441" s="422"/>
      <c r="T441" s="423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hidden="1" customHeight="1" x14ac:dyDescent="0.25">
      <c r="A442" s="416" t="s">
        <v>601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64"/>
      <c r="Z442" s="64"/>
    </row>
    <row r="443" spans="1:53" ht="27" hidden="1" customHeight="1" x14ac:dyDescent="0.25">
      <c r="A443" s="61" t="s">
        <v>602</v>
      </c>
      <c r="B443" s="61" t="s">
        <v>603</v>
      </c>
      <c r="C443" s="35">
        <v>4301040357</v>
      </c>
      <c r="D443" s="417">
        <v>4680115884564</v>
      </c>
      <c r="E443" s="41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9"/>
      <c r="P443" s="419"/>
      <c r="Q443" s="419"/>
      <c r="R443" s="420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hidden="1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hidden="1" x14ac:dyDescent="0.2">
      <c r="A445" s="424"/>
      <c r="B445" s="424"/>
      <c r="C445" s="424"/>
      <c r="D445" s="424"/>
      <c r="E445" s="424"/>
      <c r="F445" s="424"/>
      <c r="G445" s="424"/>
      <c r="H445" s="424"/>
      <c r="I445" s="424"/>
      <c r="J445" s="424"/>
      <c r="K445" s="424"/>
      <c r="L445" s="424"/>
      <c r="M445" s="425"/>
      <c r="N445" s="421" t="s">
        <v>43</v>
      </c>
      <c r="O445" s="422"/>
      <c r="P445" s="422"/>
      <c r="Q445" s="422"/>
      <c r="R445" s="422"/>
      <c r="S445" s="422"/>
      <c r="T445" s="423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hidden="1" customHeight="1" x14ac:dyDescent="0.2">
      <c r="A446" s="414" t="s">
        <v>604</v>
      </c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53"/>
      <c r="Z446" s="53"/>
    </row>
    <row r="447" spans="1:53" ht="16.5" hidden="1" customHeight="1" x14ac:dyDescent="0.25">
      <c r="A447" s="415" t="s">
        <v>604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63"/>
      <c r="Z447" s="63"/>
    </row>
    <row r="448" spans="1:53" ht="14.25" hidden="1" customHeight="1" x14ac:dyDescent="0.25">
      <c r="A448" s="416" t="s">
        <v>118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64"/>
      <c r="Z448" s="64"/>
    </row>
    <row r="449" spans="1:53" ht="27" hidden="1" customHeight="1" x14ac:dyDescent="0.25">
      <c r="A449" s="61" t="s">
        <v>605</v>
      </c>
      <c r="B449" s="61" t="s">
        <v>606</v>
      </c>
      <c r="C449" s="35">
        <v>4301011795</v>
      </c>
      <c r="D449" s="417">
        <v>4607091389067</v>
      </c>
      <c r="E449" s="417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666" t="s">
        <v>607</v>
      </c>
      <c r="O449" s="419"/>
      <c r="P449" s="419"/>
      <c r="Q449" s="419"/>
      <c r="R449" s="420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hidden="1" customHeight="1" x14ac:dyDescent="0.25">
      <c r="A450" s="61" t="s">
        <v>605</v>
      </c>
      <c r="B450" s="61" t="s">
        <v>608</v>
      </c>
      <c r="C450" s="35">
        <v>4301011371</v>
      </c>
      <c r="D450" s="417">
        <v>4607091389067</v>
      </c>
      <c r="E450" s="417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66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19"/>
      <c r="P450" s="419"/>
      <c r="Q450" s="419"/>
      <c r="R450" s="420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417">
        <v>4607091383522</v>
      </c>
      <c r="E451" s="417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68" t="s">
        <v>611</v>
      </c>
      <c r="O451" s="419"/>
      <c r="P451" s="419"/>
      <c r="Q451" s="419"/>
      <c r="R451" s="420"/>
      <c r="S451" s="38" t="s">
        <v>48</v>
      </c>
      <c r="T451" s="38" t="s">
        <v>48</v>
      </c>
      <c r="U451" s="39" t="s">
        <v>0</v>
      </c>
      <c r="V451" s="57">
        <v>575</v>
      </c>
      <c r="W451" s="54">
        <f t="shared" si="21"/>
        <v>575.52</v>
      </c>
      <c r="X451" s="40">
        <f t="shared" si="22"/>
        <v>1.3036399999999999</v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609</v>
      </c>
      <c r="B452" s="61" t="s">
        <v>612</v>
      </c>
      <c r="C452" s="35">
        <v>4301011363</v>
      </c>
      <c r="D452" s="417">
        <v>4607091383522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613</v>
      </c>
      <c r="B453" s="61" t="s">
        <v>614</v>
      </c>
      <c r="C453" s="35">
        <v>4301011785</v>
      </c>
      <c r="D453" s="417">
        <v>4607091384437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0" t="s">
        <v>615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hidden="1" customHeight="1" x14ac:dyDescent="0.25">
      <c r="A454" s="61" t="s">
        <v>616</v>
      </c>
      <c r="B454" s="61" t="s">
        <v>617</v>
      </c>
      <c r="C454" s="35">
        <v>4301011774</v>
      </c>
      <c r="D454" s="417">
        <v>4680115884502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1" t="s">
        <v>618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417">
        <v>4607091389104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2" t="s">
        <v>621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320</v>
      </c>
      <c r="W455" s="54">
        <f t="shared" si="21"/>
        <v>322.08000000000004</v>
      </c>
      <c r="X455" s="40">
        <f t="shared" si="22"/>
        <v>0.72955999999999999</v>
      </c>
      <c r="Y455" s="66" t="s">
        <v>48</v>
      </c>
      <c r="Z455" s="67" t="s">
        <v>48</v>
      </c>
      <c r="AD455" s="68"/>
      <c r="BA455" s="317" t="s">
        <v>66</v>
      </c>
    </row>
    <row r="456" spans="1:53" ht="27" hidden="1" customHeight="1" x14ac:dyDescent="0.25">
      <c r="A456" s="61" t="s">
        <v>619</v>
      </c>
      <c r="B456" s="61" t="s">
        <v>622</v>
      </c>
      <c r="C456" s="35">
        <v>4301011365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hidden="1" customHeight="1" x14ac:dyDescent="0.25">
      <c r="A457" s="61" t="s">
        <v>623</v>
      </c>
      <c r="B457" s="61" t="s">
        <v>624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4" t="s">
        <v>625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626</v>
      </c>
      <c r="B458" s="61" t="s">
        <v>627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5" t="s">
        <v>628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626</v>
      </c>
      <c r="B459" s="61" t="s">
        <v>629</v>
      </c>
      <c r="C459" s="35">
        <v>4301011367</v>
      </c>
      <c r="D459" s="417">
        <v>4680115880603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630</v>
      </c>
      <c r="B460" s="61" t="s">
        <v>631</v>
      </c>
      <c r="C460" s="35">
        <v>4301011775</v>
      </c>
      <c r="D460" s="417">
        <v>4607091389999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7" t="s">
        <v>632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630</v>
      </c>
      <c r="B461" s="61" t="s">
        <v>633</v>
      </c>
      <c r="C461" s="35">
        <v>4301011168</v>
      </c>
      <c r="D461" s="417">
        <v>4607091389999</v>
      </c>
      <c r="E461" s="417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634</v>
      </c>
      <c r="B462" s="61" t="s">
        <v>635</v>
      </c>
      <c r="C462" s="35">
        <v>4301011770</v>
      </c>
      <c r="D462" s="417">
        <v>4680115882782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79" t="s">
        <v>636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hidden="1" customHeight="1" x14ac:dyDescent="0.25">
      <c r="A463" s="61" t="s">
        <v>634</v>
      </c>
      <c r="B463" s="61" t="s">
        <v>637</v>
      </c>
      <c r="C463" s="35">
        <v>4301011372</v>
      </c>
      <c r="D463" s="417">
        <v>4680115882782</v>
      </c>
      <c r="E463" s="41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19"/>
      <c r="P463" s="419"/>
      <c r="Q463" s="419"/>
      <c r="R463" s="420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417">
        <v>4607091389098</v>
      </c>
      <c r="E464" s="417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6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419"/>
      <c r="P464" s="419"/>
      <c r="Q464" s="419"/>
      <c r="R464" s="420"/>
      <c r="S464" s="38" t="s">
        <v>48</v>
      </c>
      <c r="T464" s="38" t="s">
        <v>48</v>
      </c>
      <c r="U464" s="39" t="s">
        <v>0</v>
      </c>
      <c r="V464" s="57">
        <v>2</v>
      </c>
      <c r="W464" s="54">
        <f t="shared" si="21"/>
        <v>2.4</v>
      </c>
      <c r="X464" s="40">
        <f>IFERROR(IF(W464=0,"",ROUNDUP(W464/H464,0)*0.00753),"")</f>
        <v>7.5300000000000002E-3</v>
      </c>
      <c r="Y464" s="66" t="s">
        <v>48</v>
      </c>
      <c r="Z464" s="67" t="s">
        <v>48</v>
      </c>
      <c r="AD464" s="68"/>
      <c r="BA464" s="326" t="s">
        <v>66</v>
      </c>
    </row>
    <row r="465" spans="1:53" ht="27" hidden="1" customHeight="1" x14ac:dyDescent="0.25">
      <c r="A465" s="61" t="s">
        <v>640</v>
      </c>
      <c r="B465" s="61" t="s">
        <v>641</v>
      </c>
      <c r="C465" s="35">
        <v>4301011784</v>
      </c>
      <c r="D465" s="417">
        <v>4607091389982</v>
      </c>
      <c r="E465" s="41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682" t="s">
        <v>642</v>
      </c>
      <c r="O465" s="419"/>
      <c r="P465" s="419"/>
      <c r="Q465" s="419"/>
      <c r="R465" s="420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hidden="1" customHeight="1" x14ac:dyDescent="0.25">
      <c r="A466" s="61" t="s">
        <v>640</v>
      </c>
      <c r="B466" s="61" t="s">
        <v>643</v>
      </c>
      <c r="C466" s="35">
        <v>4301011366</v>
      </c>
      <c r="D466" s="417">
        <v>4607091389982</v>
      </c>
      <c r="E466" s="417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424"/>
      <c r="B467" s="424"/>
      <c r="C467" s="424"/>
      <c r="D467" s="424"/>
      <c r="E467" s="424"/>
      <c r="F467" s="424"/>
      <c r="G467" s="424"/>
      <c r="H467" s="424"/>
      <c r="I467" s="424"/>
      <c r="J467" s="424"/>
      <c r="K467" s="424"/>
      <c r="L467" s="424"/>
      <c r="M467" s="425"/>
      <c r="N467" s="421" t="s">
        <v>43</v>
      </c>
      <c r="O467" s="422"/>
      <c r="P467" s="422"/>
      <c r="Q467" s="422"/>
      <c r="R467" s="422"/>
      <c r="S467" s="422"/>
      <c r="T467" s="423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170.34090909090909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171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2.0407299999999999</v>
      </c>
      <c r="Y467" s="65"/>
      <c r="Z467" s="65"/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0</v>
      </c>
      <c r="V468" s="42">
        <f>IFERROR(SUM(V449:V466),"0")</f>
        <v>897</v>
      </c>
      <c r="W468" s="42">
        <f>IFERROR(SUM(W449:W466),"0")</f>
        <v>900</v>
      </c>
      <c r="X468" s="41"/>
      <c r="Y468" s="65"/>
      <c r="Z468" s="65"/>
    </row>
    <row r="469" spans="1:53" ht="14.25" hidden="1" customHeight="1" x14ac:dyDescent="0.25">
      <c r="A469" s="416" t="s">
        <v>110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417">
        <v>4607091388930</v>
      </c>
      <c r="E470" s="417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6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419"/>
      <c r="P470" s="419"/>
      <c r="Q470" s="419"/>
      <c r="R470" s="420"/>
      <c r="S470" s="38" t="s">
        <v>48</v>
      </c>
      <c r="T470" s="38" t="s">
        <v>48</v>
      </c>
      <c r="U470" s="39" t="s">
        <v>0</v>
      </c>
      <c r="V470" s="57">
        <v>560</v>
      </c>
      <c r="W470" s="54">
        <f>IFERROR(IF(V470="",0,CEILING((V470/$H470),1)*$H470),"")</f>
        <v>564.96</v>
      </c>
      <c r="X470" s="40">
        <f>IFERROR(IF(W470=0,"",ROUNDUP(W470/H470,0)*0.01196),"")</f>
        <v>1.27972</v>
      </c>
      <c r="Y470" s="66" t="s">
        <v>48</v>
      </c>
      <c r="Z470" s="67" t="s">
        <v>48</v>
      </c>
      <c r="AD470" s="68"/>
      <c r="BA470" s="329" t="s">
        <v>66</v>
      </c>
    </row>
    <row r="471" spans="1:53" ht="16.5" hidden="1" customHeight="1" x14ac:dyDescent="0.25">
      <c r="A471" s="61" t="s">
        <v>646</v>
      </c>
      <c r="B471" s="61" t="s">
        <v>647</v>
      </c>
      <c r="C471" s="35">
        <v>4301020206</v>
      </c>
      <c r="D471" s="417">
        <v>4680115880054</v>
      </c>
      <c r="E471" s="417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424"/>
      <c r="B472" s="424"/>
      <c r="C472" s="424"/>
      <c r="D472" s="424"/>
      <c r="E472" s="424"/>
      <c r="F472" s="424"/>
      <c r="G472" s="424"/>
      <c r="H472" s="424"/>
      <c r="I472" s="424"/>
      <c r="J472" s="424"/>
      <c r="K472" s="424"/>
      <c r="L472" s="424"/>
      <c r="M472" s="425"/>
      <c r="N472" s="421" t="s">
        <v>43</v>
      </c>
      <c r="O472" s="422"/>
      <c r="P472" s="422"/>
      <c r="Q472" s="422"/>
      <c r="R472" s="422"/>
      <c r="S472" s="422"/>
      <c r="T472" s="423"/>
      <c r="U472" s="41" t="s">
        <v>42</v>
      </c>
      <c r="V472" s="42">
        <f>IFERROR(V470/H470,"0")+IFERROR(V471/H471,"0")</f>
        <v>106.06060606060606</v>
      </c>
      <c r="W472" s="42">
        <f>IFERROR(W470/H470,"0")+IFERROR(W471/H471,"0")</f>
        <v>107</v>
      </c>
      <c r="X472" s="42">
        <f>IFERROR(IF(X470="",0,X470),"0")+IFERROR(IF(X471="",0,X471),"0")</f>
        <v>1.27972</v>
      </c>
      <c r="Y472" s="65"/>
      <c r="Z472" s="65"/>
    </row>
    <row r="473" spans="1:53" x14ac:dyDescent="0.2">
      <c r="A473" s="424"/>
      <c r="B473" s="424"/>
      <c r="C473" s="424"/>
      <c r="D473" s="424"/>
      <c r="E473" s="424"/>
      <c r="F473" s="424"/>
      <c r="G473" s="424"/>
      <c r="H473" s="424"/>
      <c r="I473" s="424"/>
      <c r="J473" s="424"/>
      <c r="K473" s="424"/>
      <c r="L473" s="424"/>
      <c r="M473" s="425"/>
      <c r="N473" s="421" t="s">
        <v>43</v>
      </c>
      <c r="O473" s="422"/>
      <c r="P473" s="422"/>
      <c r="Q473" s="422"/>
      <c r="R473" s="422"/>
      <c r="S473" s="422"/>
      <c r="T473" s="423"/>
      <c r="U473" s="41" t="s">
        <v>0</v>
      </c>
      <c r="V473" s="42">
        <f>IFERROR(SUM(V470:V471),"0")</f>
        <v>560</v>
      </c>
      <c r="W473" s="42">
        <f>IFERROR(SUM(W470:W471),"0")</f>
        <v>564.96</v>
      </c>
      <c r="X473" s="41"/>
      <c r="Y473" s="65"/>
      <c r="Z473" s="65"/>
    </row>
    <row r="474" spans="1:53" ht="14.25" hidden="1" customHeight="1" x14ac:dyDescent="0.25">
      <c r="A474" s="416" t="s">
        <v>76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417">
        <v>4680115883116</v>
      </c>
      <c r="E475" s="41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6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280</v>
      </c>
      <c r="W475" s="54">
        <f t="shared" ref="W475:W480" si="24">IFERROR(IF(V475="",0,CEILING((V475/$H475),1)*$H475),"")</f>
        <v>285.12</v>
      </c>
      <c r="X475" s="40">
        <f>IFERROR(IF(W475=0,"",ROUNDUP(W475/H475,0)*0.01196),"")</f>
        <v>0.64583999999999997</v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417">
        <v>4680115883093</v>
      </c>
      <c r="E476" s="41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60</v>
      </c>
      <c r="W476" s="54">
        <f t="shared" si="24"/>
        <v>63.36</v>
      </c>
      <c r="X476" s="40">
        <f>IFERROR(IF(W476=0,"",ROUNDUP(W476/H476,0)*0.01196),"")</f>
        <v>0.14352000000000001</v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417">
        <v>4680115883109</v>
      </c>
      <c r="E477" s="41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419"/>
      <c r="P477" s="419"/>
      <c r="Q477" s="419"/>
      <c r="R477" s="420"/>
      <c r="S477" s="38" t="s">
        <v>48</v>
      </c>
      <c r="T477" s="38" t="s">
        <v>48</v>
      </c>
      <c r="U477" s="39" t="s">
        <v>0</v>
      </c>
      <c r="V477" s="57">
        <v>260</v>
      </c>
      <c r="W477" s="54">
        <f t="shared" si="24"/>
        <v>264</v>
      </c>
      <c r="X477" s="40">
        <f>IFERROR(IF(W477=0,"",ROUNDUP(W477/H477,0)*0.01196),"")</f>
        <v>0.59799999999999998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417">
        <v>4680115882072</v>
      </c>
      <c r="E478" s="417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419"/>
      <c r="P478" s="419"/>
      <c r="Q478" s="419"/>
      <c r="R478" s="420"/>
      <c r="S478" s="38" t="s">
        <v>48</v>
      </c>
      <c r="T478" s="38" t="s">
        <v>48</v>
      </c>
      <c r="U478" s="39" t="s">
        <v>0</v>
      </c>
      <c r="V478" s="57">
        <v>5</v>
      </c>
      <c r="W478" s="54">
        <f t="shared" si="24"/>
        <v>7.2</v>
      </c>
      <c r="X478" s="40">
        <f>IFERROR(IF(W478=0,"",ROUNDUP(W478/H478,0)*0.00937),"")</f>
        <v>1.874E-2</v>
      </c>
      <c r="Y478" s="66" t="s">
        <v>48</v>
      </c>
      <c r="Z478" s="67" t="s">
        <v>48</v>
      </c>
      <c r="AD478" s="68"/>
      <c r="BA478" s="334" t="s">
        <v>66</v>
      </c>
    </row>
    <row r="479" spans="1:53" ht="27" hidden="1" customHeight="1" x14ac:dyDescent="0.25">
      <c r="A479" s="61" t="s">
        <v>656</v>
      </c>
      <c r="B479" s="61" t="s">
        <v>657</v>
      </c>
      <c r="C479" s="35">
        <v>4301031251</v>
      </c>
      <c r="D479" s="417">
        <v>4680115882102</v>
      </c>
      <c r="E479" s="417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6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419"/>
      <c r="P479" s="419"/>
      <c r="Q479" s="419"/>
      <c r="R479" s="420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hidden="1" customHeight="1" x14ac:dyDescent="0.25">
      <c r="A480" s="61" t="s">
        <v>658</v>
      </c>
      <c r="B480" s="61" t="s">
        <v>659</v>
      </c>
      <c r="C480" s="35">
        <v>4301031253</v>
      </c>
      <c r="D480" s="417">
        <v>4680115882096</v>
      </c>
      <c r="E480" s="41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424"/>
      <c r="B481" s="424"/>
      <c r="C481" s="424"/>
      <c r="D481" s="424"/>
      <c r="E481" s="424"/>
      <c r="F481" s="424"/>
      <c r="G481" s="424"/>
      <c r="H481" s="424"/>
      <c r="I481" s="424"/>
      <c r="J481" s="424"/>
      <c r="K481" s="424"/>
      <c r="L481" s="424"/>
      <c r="M481" s="425"/>
      <c r="N481" s="421" t="s">
        <v>43</v>
      </c>
      <c r="O481" s="422"/>
      <c r="P481" s="422"/>
      <c r="Q481" s="422"/>
      <c r="R481" s="422"/>
      <c r="S481" s="422"/>
      <c r="T481" s="423"/>
      <c r="U481" s="41" t="s">
        <v>42</v>
      </c>
      <c r="V481" s="42">
        <f>IFERROR(V475/H475,"0")+IFERROR(V476/H476,"0")+IFERROR(V477/H477,"0")+IFERROR(V478/H478,"0")+IFERROR(V479/H479,"0")+IFERROR(V480/H480,"0")</f>
        <v>115.02525252525251</v>
      </c>
      <c r="W481" s="42">
        <f>IFERROR(W475/H475,"0")+IFERROR(W476/H476,"0")+IFERROR(W477/H477,"0")+IFERROR(W478/H478,"0")+IFERROR(W479/H479,"0")+IFERROR(W480/H480,"0")</f>
        <v>118</v>
      </c>
      <c r="X481" s="42">
        <f>IFERROR(IF(X475="",0,X475),"0")+IFERROR(IF(X476="",0,X476),"0")+IFERROR(IF(X477="",0,X477),"0")+IFERROR(IF(X478="",0,X478),"0")+IFERROR(IF(X479="",0,X479),"0")+IFERROR(IF(X480="",0,X480),"0")</f>
        <v>1.4060999999999999</v>
      </c>
      <c r="Y481" s="65"/>
      <c r="Z481" s="65"/>
    </row>
    <row r="482" spans="1:53" x14ac:dyDescent="0.2">
      <c r="A482" s="424"/>
      <c r="B482" s="424"/>
      <c r="C482" s="424"/>
      <c r="D482" s="424"/>
      <c r="E482" s="424"/>
      <c r="F482" s="424"/>
      <c r="G482" s="424"/>
      <c r="H482" s="424"/>
      <c r="I482" s="424"/>
      <c r="J482" s="424"/>
      <c r="K482" s="424"/>
      <c r="L482" s="424"/>
      <c r="M482" s="425"/>
      <c r="N482" s="421" t="s">
        <v>43</v>
      </c>
      <c r="O482" s="422"/>
      <c r="P482" s="422"/>
      <c r="Q482" s="422"/>
      <c r="R482" s="422"/>
      <c r="S482" s="422"/>
      <c r="T482" s="423"/>
      <c r="U482" s="41" t="s">
        <v>0</v>
      </c>
      <c r="V482" s="42">
        <f>IFERROR(SUM(V475:V480),"0")</f>
        <v>605</v>
      </c>
      <c r="W482" s="42">
        <f>IFERROR(SUM(W475:W480),"0")</f>
        <v>619.68000000000006</v>
      </c>
      <c r="X482" s="41"/>
      <c r="Y482" s="65"/>
      <c r="Z482" s="65"/>
    </row>
    <row r="483" spans="1:53" ht="14.25" hidden="1" customHeight="1" x14ac:dyDescent="0.25">
      <c r="A483" s="416" t="s">
        <v>81</v>
      </c>
      <c r="B483" s="416"/>
      <c r="C483" s="416"/>
      <c r="D483" s="416"/>
      <c r="E483" s="416"/>
      <c r="F483" s="416"/>
      <c r="G483" s="416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  <c r="T483" s="416"/>
      <c r="U483" s="416"/>
      <c r="V483" s="416"/>
      <c r="W483" s="416"/>
      <c r="X483" s="416"/>
      <c r="Y483" s="64"/>
      <c r="Z483" s="64"/>
    </row>
    <row r="484" spans="1:53" ht="16.5" hidden="1" customHeight="1" x14ac:dyDescent="0.25">
      <c r="A484" s="61" t="s">
        <v>660</v>
      </c>
      <c r="B484" s="61" t="s">
        <v>661</v>
      </c>
      <c r="C484" s="35">
        <v>4301051230</v>
      </c>
      <c r="D484" s="417">
        <v>4607091383409</v>
      </c>
      <c r="E484" s="417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6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419"/>
      <c r="P484" s="419"/>
      <c r="Q484" s="419"/>
      <c r="R484" s="420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hidden="1" customHeight="1" x14ac:dyDescent="0.25">
      <c r="A485" s="61" t="s">
        <v>662</v>
      </c>
      <c r="B485" s="61" t="s">
        <v>663</v>
      </c>
      <c r="C485" s="35">
        <v>4301051231</v>
      </c>
      <c r="D485" s="417">
        <v>4607091383416</v>
      </c>
      <c r="E485" s="41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419"/>
      <c r="P485" s="419"/>
      <c r="Q485" s="419"/>
      <c r="R485" s="420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idden="1" x14ac:dyDescent="0.2">
      <c r="A486" s="424"/>
      <c r="B486" s="424"/>
      <c r="C486" s="424"/>
      <c r="D486" s="424"/>
      <c r="E486" s="424"/>
      <c r="F486" s="424"/>
      <c r="G486" s="424"/>
      <c r="H486" s="424"/>
      <c r="I486" s="424"/>
      <c r="J486" s="424"/>
      <c r="K486" s="424"/>
      <c r="L486" s="424"/>
      <c r="M486" s="425"/>
      <c r="N486" s="421" t="s">
        <v>43</v>
      </c>
      <c r="O486" s="422"/>
      <c r="P486" s="422"/>
      <c r="Q486" s="422"/>
      <c r="R486" s="422"/>
      <c r="S486" s="422"/>
      <c r="T486" s="423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hidden="1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hidden="1" customHeight="1" x14ac:dyDescent="0.2">
      <c r="A488" s="414" t="s">
        <v>664</v>
      </c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53"/>
      <c r="Z488" s="53"/>
    </row>
    <row r="489" spans="1:53" ht="16.5" hidden="1" customHeight="1" x14ac:dyDescent="0.25">
      <c r="A489" s="415" t="s">
        <v>665</v>
      </c>
      <c r="B489" s="415"/>
      <c r="C489" s="415"/>
      <c r="D489" s="415"/>
      <c r="E489" s="415"/>
      <c r="F489" s="415"/>
      <c r="G489" s="415"/>
      <c r="H489" s="415"/>
      <c r="I489" s="415"/>
      <c r="J489" s="415"/>
      <c r="K489" s="415"/>
      <c r="L489" s="415"/>
      <c r="M489" s="415"/>
      <c r="N489" s="415"/>
      <c r="O489" s="415"/>
      <c r="P489" s="415"/>
      <c r="Q489" s="415"/>
      <c r="R489" s="415"/>
      <c r="S489" s="415"/>
      <c r="T489" s="415"/>
      <c r="U489" s="415"/>
      <c r="V489" s="415"/>
      <c r="W489" s="415"/>
      <c r="X489" s="415"/>
      <c r="Y489" s="63"/>
      <c r="Z489" s="63"/>
    </row>
    <row r="490" spans="1:53" ht="14.25" hidden="1" customHeight="1" x14ac:dyDescent="0.25">
      <c r="A490" s="416" t="s">
        <v>118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64"/>
      <c r="Z490" s="64"/>
    </row>
    <row r="491" spans="1:53" ht="27" hidden="1" customHeight="1" x14ac:dyDescent="0.25">
      <c r="A491" s="61" t="s">
        <v>666</v>
      </c>
      <c r="B491" s="61" t="s">
        <v>667</v>
      </c>
      <c r="C491" s="35">
        <v>4301011763</v>
      </c>
      <c r="D491" s="417">
        <v>4640242181011</v>
      </c>
      <c r="E491" s="417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694" t="s">
        <v>668</v>
      </c>
      <c r="O491" s="419"/>
      <c r="P491" s="419"/>
      <c r="Q491" s="419"/>
      <c r="R491" s="420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hidden="1" customHeight="1" x14ac:dyDescent="0.25">
      <c r="A492" s="61" t="s">
        <v>669</v>
      </c>
      <c r="B492" s="61" t="s">
        <v>670</v>
      </c>
      <c r="C492" s="35">
        <v>4301011585</v>
      </c>
      <c r="D492" s="417">
        <v>4640242180441</v>
      </c>
      <c r="E492" s="417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695" t="s">
        <v>671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417">
        <v>4640242180564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6" t="s">
        <v>674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140</v>
      </c>
      <c r="W493" s="54">
        <f>IFERROR(IF(V493="",0,CEILING((V493/$H493),1)*$H493),"")</f>
        <v>144</v>
      </c>
      <c r="X493" s="40">
        <f>IFERROR(IF(W493=0,"",ROUNDUP(W493/H493,0)*0.02175),"")</f>
        <v>0.26100000000000001</v>
      </c>
      <c r="Y493" s="66" t="s">
        <v>48</v>
      </c>
      <c r="Z493" s="67" t="s">
        <v>48</v>
      </c>
      <c r="AD493" s="68"/>
      <c r="BA493" s="341" t="s">
        <v>66</v>
      </c>
    </row>
    <row r="494" spans="1:53" ht="27" hidden="1" customHeight="1" x14ac:dyDescent="0.25">
      <c r="A494" s="61" t="s">
        <v>675</v>
      </c>
      <c r="B494" s="61" t="s">
        <v>676</v>
      </c>
      <c r="C494" s="35">
        <v>4301011762</v>
      </c>
      <c r="D494" s="417">
        <v>4640242180922</v>
      </c>
      <c r="E494" s="417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697" t="s">
        <v>677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hidden="1" customHeight="1" x14ac:dyDescent="0.25">
      <c r="A495" s="61" t="s">
        <v>678</v>
      </c>
      <c r="B495" s="61" t="s">
        <v>679</v>
      </c>
      <c r="C495" s="35">
        <v>4301011551</v>
      </c>
      <c r="D495" s="417">
        <v>4640242180038</v>
      </c>
      <c r="E495" s="417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698" t="s">
        <v>680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424"/>
      <c r="B496" s="424"/>
      <c r="C496" s="424"/>
      <c r="D496" s="424"/>
      <c r="E496" s="424"/>
      <c r="F496" s="424"/>
      <c r="G496" s="424"/>
      <c r="H496" s="424"/>
      <c r="I496" s="424"/>
      <c r="J496" s="424"/>
      <c r="K496" s="424"/>
      <c r="L496" s="424"/>
      <c r="M496" s="425"/>
      <c r="N496" s="421" t="s">
        <v>43</v>
      </c>
      <c r="O496" s="422"/>
      <c r="P496" s="422"/>
      <c r="Q496" s="422"/>
      <c r="R496" s="422"/>
      <c r="S496" s="422"/>
      <c r="T496" s="423"/>
      <c r="U496" s="41" t="s">
        <v>42</v>
      </c>
      <c r="V496" s="42">
        <f>IFERROR(V491/H491,"0")+IFERROR(V492/H492,"0")+IFERROR(V493/H493,"0")+IFERROR(V494/H494,"0")+IFERROR(V495/H495,"0")</f>
        <v>11.666666666666666</v>
      </c>
      <c r="W496" s="42">
        <f>IFERROR(W491/H491,"0")+IFERROR(W492/H492,"0")+IFERROR(W493/H493,"0")+IFERROR(W494/H494,"0")+IFERROR(W495/H495,"0")</f>
        <v>12</v>
      </c>
      <c r="X496" s="42">
        <f>IFERROR(IF(X491="",0,X491),"0")+IFERROR(IF(X492="",0,X492),"0")+IFERROR(IF(X493="",0,X493),"0")+IFERROR(IF(X494="",0,X494),"0")+IFERROR(IF(X495="",0,X495),"0")</f>
        <v>0.26100000000000001</v>
      </c>
      <c r="Y496" s="65"/>
      <c r="Z496" s="65"/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0</v>
      </c>
      <c r="V497" s="42">
        <f>IFERROR(SUM(V491:V495),"0")</f>
        <v>140</v>
      </c>
      <c r="W497" s="42">
        <f>IFERROR(SUM(W491:W495),"0")</f>
        <v>144</v>
      </c>
      <c r="X497" s="41"/>
      <c r="Y497" s="65"/>
      <c r="Z497" s="65"/>
    </row>
    <row r="498" spans="1:53" ht="14.25" hidden="1" customHeight="1" x14ac:dyDescent="0.25">
      <c r="A498" s="416" t="s">
        <v>110</v>
      </c>
      <c r="B498" s="416"/>
      <c r="C498" s="416"/>
      <c r="D498" s="416"/>
      <c r="E498" s="416"/>
      <c r="F498" s="416"/>
      <c r="G498" s="416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  <c r="T498" s="416"/>
      <c r="U498" s="416"/>
      <c r="V498" s="416"/>
      <c r="W498" s="416"/>
      <c r="X498" s="416"/>
      <c r="Y498" s="64"/>
      <c r="Z498" s="64"/>
    </row>
    <row r="499" spans="1:53" ht="27" hidden="1" customHeight="1" x14ac:dyDescent="0.25">
      <c r="A499" s="61" t="s">
        <v>681</v>
      </c>
      <c r="B499" s="61" t="s">
        <v>682</v>
      </c>
      <c r="C499" s="35">
        <v>4301020260</v>
      </c>
      <c r="D499" s="417">
        <v>4640242180526</v>
      </c>
      <c r="E499" s="417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699" t="s">
        <v>683</v>
      </c>
      <c r="O499" s="419"/>
      <c r="P499" s="419"/>
      <c r="Q499" s="419"/>
      <c r="R499" s="420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hidden="1" customHeight="1" x14ac:dyDescent="0.25">
      <c r="A500" s="61" t="s">
        <v>684</v>
      </c>
      <c r="B500" s="61" t="s">
        <v>685</v>
      </c>
      <c r="C500" s="35">
        <v>4301020269</v>
      </c>
      <c r="D500" s="417">
        <v>4640242180519</v>
      </c>
      <c r="E500" s="41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700" t="s">
        <v>686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hidden="1" customHeight="1" x14ac:dyDescent="0.25">
      <c r="A501" s="61" t="s">
        <v>687</v>
      </c>
      <c r="B501" s="61" t="s">
        <v>688</v>
      </c>
      <c r="C501" s="35">
        <v>4301020309</v>
      </c>
      <c r="D501" s="417">
        <v>4640242180090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1" t="s">
        <v>689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idden="1" x14ac:dyDescent="0.2">
      <c r="A502" s="424"/>
      <c r="B502" s="424"/>
      <c r="C502" s="424"/>
      <c r="D502" s="424"/>
      <c r="E502" s="424"/>
      <c r="F502" s="424"/>
      <c r="G502" s="424"/>
      <c r="H502" s="424"/>
      <c r="I502" s="424"/>
      <c r="J502" s="424"/>
      <c r="K502" s="424"/>
      <c r="L502" s="424"/>
      <c r="M502" s="425"/>
      <c r="N502" s="421" t="s">
        <v>43</v>
      </c>
      <c r="O502" s="422"/>
      <c r="P502" s="422"/>
      <c r="Q502" s="422"/>
      <c r="R502" s="422"/>
      <c r="S502" s="422"/>
      <c r="T502" s="423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hidden="1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hidden="1" customHeight="1" x14ac:dyDescent="0.25">
      <c r="A504" s="416" t="s">
        <v>76</v>
      </c>
      <c r="B504" s="416"/>
      <c r="C504" s="416"/>
      <c r="D504" s="416"/>
      <c r="E504" s="416"/>
      <c r="F504" s="416"/>
      <c r="G504" s="416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  <c r="T504" s="416"/>
      <c r="U504" s="416"/>
      <c r="V504" s="416"/>
      <c r="W504" s="416"/>
      <c r="X504" s="416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417">
        <v>4640242180816</v>
      </c>
      <c r="E505" s="417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702" t="s">
        <v>692</v>
      </c>
      <c r="O505" s="419"/>
      <c r="P505" s="419"/>
      <c r="Q505" s="419"/>
      <c r="R505" s="420"/>
      <c r="S505" s="38" t="s">
        <v>48</v>
      </c>
      <c r="T505" s="38" t="s">
        <v>48</v>
      </c>
      <c r="U505" s="39" t="s">
        <v>0</v>
      </c>
      <c r="V505" s="57">
        <v>70</v>
      </c>
      <c r="W505" s="54">
        <f>IFERROR(IF(V505="",0,CEILING((V505/$H505),1)*$H505),"")</f>
        <v>71.400000000000006</v>
      </c>
      <c r="X505" s="40">
        <f>IFERROR(IF(W505=0,"",ROUNDUP(W505/H505,0)*0.00753),"")</f>
        <v>0.12801000000000001</v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417">
        <v>4640242180595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3" t="s">
        <v>695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80</v>
      </c>
      <c r="W506" s="54">
        <f>IFERROR(IF(V506="",0,CEILING((V506/$H506),1)*$H506),"")</f>
        <v>84</v>
      </c>
      <c r="X506" s="40">
        <f>IFERROR(IF(W506=0,"",ROUNDUP(W506/H506,0)*0.00753),"")</f>
        <v>0.15060000000000001</v>
      </c>
      <c r="Y506" s="66" t="s">
        <v>48</v>
      </c>
      <c r="Z506" s="67" t="s">
        <v>48</v>
      </c>
      <c r="AD506" s="68"/>
      <c r="BA506" s="348" t="s">
        <v>66</v>
      </c>
    </row>
    <row r="507" spans="1:53" ht="27" hidden="1" customHeight="1" x14ac:dyDescent="0.25">
      <c r="A507" s="61" t="s">
        <v>696</v>
      </c>
      <c r="B507" s="61" t="s">
        <v>697</v>
      </c>
      <c r="C507" s="35">
        <v>4301031203</v>
      </c>
      <c r="D507" s="417">
        <v>4640242180908</v>
      </c>
      <c r="E507" s="417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704" t="s">
        <v>698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hidden="1" customHeight="1" x14ac:dyDescent="0.25">
      <c r="A508" s="61" t="s">
        <v>699</v>
      </c>
      <c r="B508" s="61" t="s">
        <v>700</v>
      </c>
      <c r="C508" s="35">
        <v>4301031200</v>
      </c>
      <c r="D508" s="417">
        <v>4640242180489</v>
      </c>
      <c r="E508" s="417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705" t="s">
        <v>701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424"/>
      <c r="B509" s="424"/>
      <c r="C509" s="424"/>
      <c r="D509" s="424"/>
      <c r="E509" s="424"/>
      <c r="F509" s="424"/>
      <c r="G509" s="424"/>
      <c r="H509" s="424"/>
      <c r="I509" s="424"/>
      <c r="J509" s="424"/>
      <c r="K509" s="424"/>
      <c r="L509" s="424"/>
      <c r="M509" s="425"/>
      <c r="N509" s="421" t="s">
        <v>43</v>
      </c>
      <c r="O509" s="422"/>
      <c r="P509" s="422"/>
      <c r="Q509" s="422"/>
      <c r="R509" s="422"/>
      <c r="S509" s="422"/>
      <c r="T509" s="423"/>
      <c r="U509" s="41" t="s">
        <v>42</v>
      </c>
      <c r="V509" s="42">
        <f>IFERROR(V505/H505,"0")+IFERROR(V506/H506,"0")+IFERROR(V507/H507,"0")+IFERROR(V508/H508,"0")</f>
        <v>35.714285714285708</v>
      </c>
      <c r="W509" s="42">
        <f>IFERROR(W505/H505,"0")+IFERROR(W506/H506,"0")+IFERROR(W507/H507,"0")+IFERROR(W508/H508,"0")</f>
        <v>37</v>
      </c>
      <c r="X509" s="42">
        <f>IFERROR(IF(X505="",0,X505),"0")+IFERROR(IF(X506="",0,X506),"0")+IFERROR(IF(X507="",0,X507),"0")+IFERROR(IF(X508="",0,X508),"0")</f>
        <v>0.27861000000000002</v>
      </c>
      <c r="Y509" s="65"/>
      <c r="Z509" s="65"/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0</v>
      </c>
      <c r="V510" s="42">
        <f>IFERROR(SUM(V505:V508),"0")</f>
        <v>150</v>
      </c>
      <c r="W510" s="42">
        <f>IFERROR(SUM(W505:W508),"0")</f>
        <v>155.4</v>
      </c>
      <c r="X510" s="41"/>
      <c r="Y510" s="65"/>
      <c r="Z510" s="65"/>
    </row>
    <row r="511" spans="1:53" ht="14.25" hidden="1" customHeight="1" x14ac:dyDescent="0.25">
      <c r="A511" s="416" t="s">
        <v>81</v>
      </c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416"/>
      <c r="V511" s="416"/>
      <c r="W511" s="416"/>
      <c r="X511" s="416"/>
      <c r="Y511" s="64"/>
      <c r="Z511" s="64"/>
    </row>
    <row r="512" spans="1:53" ht="27" hidden="1" customHeight="1" x14ac:dyDescent="0.25">
      <c r="A512" s="61" t="s">
        <v>702</v>
      </c>
      <c r="B512" s="61" t="s">
        <v>703</v>
      </c>
      <c r="C512" s="35">
        <v>4301051310</v>
      </c>
      <c r="D512" s="417">
        <v>4680115880870</v>
      </c>
      <c r="E512" s="417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70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419"/>
      <c r="P512" s="419"/>
      <c r="Q512" s="419"/>
      <c r="R512" s="420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417">
        <v>4640242180540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707" t="s">
        <v>706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20</v>
      </c>
      <c r="W513" s="54">
        <f>IFERROR(IF(V513="",0,CEILING((V513/$H513),1)*$H513),"")</f>
        <v>23.4</v>
      </c>
      <c r="X513" s="40">
        <f>IFERROR(IF(W513=0,"",ROUNDUP(W513/H513,0)*0.02175),"")</f>
        <v>6.5250000000000002E-2</v>
      </c>
      <c r="Y513" s="66" t="s">
        <v>48</v>
      </c>
      <c r="Z513" s="67" t="s">
        <v>48</v>
      </c>
      <c r="AD513" s="68"/>
      <c r="BA513" s="352" t="s">
        <v>66</v>
      </c>
    </row>
    <row r="514" spans="1:53" ht="27" hidden="1" customHeight="1" x14ac:dyDescent="0.25">
      <c r="A514" s="61" t="s">
        <v>707</v>
      </c>
      <c r="B514" s="61" t="s">
        <v>708</v>
      </c>
      <c r="C514" s="35">
        <v>4301051390</v>
      </c>
      <c r="D514" s="417">
        <v>4640242181233</v>
      </c>
      <c r="E514" s="417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708" t="s">
        <v>709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hidden="1" customHeight="1" x14ac:dyDescent="0.25">
      <c r="A515" s="61" t="s">
        <v>710</v>
      </c>
      <c r="B515" s="61" t="s">
        <v>711</v>
      </c>
      <c r="C515" s="35">
        <v>4301051508</v>
      </c>
      <c r="D515" s="417">
        <v>4640242180557</v>
      </c>
      <c r="E515" s="417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710" t="s">
        <v>712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hidden="1" customHeight="1" x14ac:dyDescent="0.25">
      <c r="A516" s="61" t="s">
        <v>713</v>
      </c>
      <c r="B516" s="61" t="s">
        <v>714</v>
      </c>
      <c r="C516" s="35">
        <v>4301051448</v>
      </c>
      <c r="D516" s="417">
        <v>4640242181226</v>
      </c>
      <c r="E516" s="417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711" t="s">
        <v>715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424"/>
      <c r="B517" s="424"/>
      <c r="C517" s="424"/>
      <c r="D517" s="424"/>
      <c r="E517" s="424"/>
      <c r="F517" s="424"/>
      <c r="G517" s="424"/>
      <c r="H517" s="424"/>
      <c r="I517" s="424"/>
      <c r="J517" s="424"/>
      <c r="K517" s="424"/>
      <c r="L517" s="424"/>
      <c r="M517" s="425"/>
      <c r="N517" s="421" t="s">
        <v>43</v>
      </c>
      <c r="O517" s="422"/>
      <c r="P517" s="422"/>
      <c r="Q517" s="422"/>
      <c r="R517" s="422"/>
      <c r="S517" s="422"/>
      <c r="T517" s="423"/>
      <c r="U517" s="41" t="s">
        <v>42</v>
      </c>
      <c r="V517" s="42">
        <f>IFERROR(V512/H512,"0")+IFERROR(V513/H513,"0")+IFERROR(V514/H514,"0")+IFERROR(V515/H515,"0")+IFERROR(V516/H516,"0")</f>
        <v>2.5641025641025643</v>
      </c>
      <c r="W517" s="42">
        <f>IFERROR(W512/H512,"0")+IFERROR(W513/H513,"0")+IFERROR(W514/H514,"0")+IFERROR(W515/H515,"0")+IFERROR(W516/H516,"0")</f>
        <v>3</v>
      </c>
      <c r="X517" s="42">
        <f>IFERROR(IF(X512="",0,X512),"0")+IFERROR(IF(X513="",0,X513),"0")+IFERROR(IF(X514="",0,X514),"0")+IFERROR(IF(X515="",0,X515),"0")+IFERROR(IF(X516="",0,X516),"0")</f>
        <v>6.5250000000000002E-2</v>
      </c>
      <c r="Y517" s="65"/>
      <c r="Z517" s="65"/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0</v>
      </c>
      <c r="V518" s="42">
        <f>IFERROR(SUM(V512:V516),"0")</f>
        <v>20</v>
      </c>
      <c r="W518" s="42">
        <f>IFERROR(SUM(W512:W516),"0")</f>
        <v>23.4</v>
      </c>
      <c r="X518" s="41"/>
      <c r="Y518" s="65"/>
      <c r="Z518" s="65"/>
    </row>
    <row r="519" spans="1:53" ht="15" customHeight="1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715"/>
      <c r="N519" s="712" t="s">
        <v>36</v>
      </c>
      <c r="O519" s="713"/>
      <c r="P519" s="713"/>
      <c r="Q519" s="713"/>
      <c r="R519" s="713"/>
      <c r="S519" s="713"/>
      <c r="T519" s="714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17901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18080.640000000003</v>
      </c>
      <c r="X519" s="41"/>
      <c r="Y519" s="65"/>
      <c r="Z519" s="65"/>
    </row>
    <row r="520" spans="1:53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5"/>
      <c r="N520" s="712" t="s">
        <v>37</v>
      </c>
      <c r="O520" s="713"/>
      <c r="P520" s="713"/>
      <c r="Q520" s="713"/>
      <c r="R520" s="713"/>
      <c r="S520" s="713"/>
      <c r="T520" s="714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18823.607806852775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19014.473999999998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5"/>
      <c r="N521" s="712" t="s">
        <v>38</v>
      </c>
      <c r="O521" s="713"/>
      <c r="P521" s="713"/>
      <c r="Q521" s="713"/>
      <c r="R521" s="713"/>
      <c r="S521" s="713"/>
      <c r="T521" s="714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32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5"/>
      <c r="N522" s="712" t="s">
        <v>39</v>
      </c>
      <c r="O522" s="713"/>
      <c r="P522" s="713"/>
      <c r="Q522" s="713"/>
      <c r="R522" s="713"/>
      <c r="S522" s="713"/>
      <c r="T522" s="714"/>
      <c r="U522" s="41" t="s">
        <v>0</v>
      </c>
      <c r="V522" s="42">
        <f>GrossWeightTotal+PalletQtyTotal*25</f>
        <v>19623.607806852775</v>
      </c>
      <c r="W522" s="42">
        <f>GrossWeightTotalR+PalletQtyTotalR*25</f>
        <v>19814.473999999998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5"/>
      <c r="N523" s="712" t="s">
        <v>40</v>
      </c>
      <c r="O523" s="713"/>
      <c r="P523" s="713"/>
      <c r="Q523" s="713"/>
      <c r="R523" s="713"/>
      <c r="S523" s="713"/>
      <c r="T523" s="714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2424.8607231132028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2454</v>
      </c>
      <c r="X523" s="41"/>
      <c r="Y523" s="65"/>
      <c r="Z523" s="65"/>
    </row>
    <row r="524" spans="1:53" ht="14.25" hidden="1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5"/>
      <c r="N524" s="712" t="s">
        <v>41</v>
      </c>
      <c r="O524" s="713"/>
      <c r="P524" s="713"/>
      <c r="Q524" s="713"/>
      <c r="R524" s="713"/>
      <c r="S524" s="713"/>
      <c r="T524" s="714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36.099629999999998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709" t="s">
        <v>108</v>
      </c>
      <c r="D526" s="709" t="s">
        <v>108</v>
      </c>
      <c r="E526" s="709" t="s">
        <v>108</v>
      </c>
      <c r="F526" s="709" t="s">
        <v>108</v>
      </c>
      <c r="G526" s="709" t="s">
        <v>238</v>
      </c>
      <c r="H526" s="709" t="s">
        <v>238</v>
      </c>
      <c r="I526" s="709" t="s">
        <v>238</v>
      </c>
      <c r="J526" s="709" t="s">
        <v>238</v>
      </c>
      <c r="K526" s="716"/>
      <c r="L526" s="709" t="s">
        <v>238</v>
      </c>
      <c r="M526" s="709" t="s">
        <v>238</v>
      </c>
      <c r="N526" s="709" t="s">
        <v>238</v>
      </c>
      <c r="O526" s="709" t="s">
        <v>238</v>
      </c>
      <c r="P526" s="69" t="s">
        <v>473</v>
      </c>
      <c r="Q526" s="709" t="s">
        <v>477</v>
      </c>
      <c r="R526" s="709" t="s">
        <v>477</v>
      </c>
      <c r="S526" s="709" t="s">
        <v>530</v>
      </c>
      <c r="T526" s="709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717" t="s">
        <v>10</v>
      </c>
      <c r="B527" s="709" t="s">
        <v>75</v>
      </c>
      <c r="C527" s="709" t="s">
        <v>109</v>
      </c>
      <c r="D527" s="709" t="s">
        <v>117</v>
      </c>
      <c r="E527" s="709" t="s">
        <v>108</v>
      </c>
      <c r="F527" s="709" t="s">
        <v>230</v>
      </c>
      <c r="G527" s="709" t="s">
        <v>239</v>
      </c>
      <c r="H527" s="709" t="s">
        <v>246</v>
      </c>
      <c r="I527" s="709" t="s">
        <v>265</v>
      </c>
      <c r="J527" s="709" t="s">
        <v>324</v>
      </c>
      <c r="K527" s="1"/>
      <c r="L527" s="709" t="s">
        <v>345</v>
      </c>
      <c r="M527" s="709" t="s">
        <v>364</v>
      </c>
      <c r="N527" s="709" t="s">
        <v>444</v>
      </c>
      <c r="O527" s="709" t="s">
        <v>462</v>
      </c>
      <c r="P527" s="709" t="s">
        <v>474</v>
      </c>
      <c r="Q527" s="709" t="s">
        <v>478</v>
      </c>
      <c r="R527" s="709" t="s">
        <v>505</v>
      </c>
      <c r="S527" s="709" t="s">
        <v>531</v>
      </c>
      <c r="T527" s="709" t="s">
        <v>580</v>
      </c>
      <c r="U527" s="709" t="s">
        <v>604</v>
      </c>
      <c r="V527" s="709" t="s">
        <v>665</v>
      </c>
      <c r="Z527" s="9"/>
      <c r="AC527" s="1"/>
    </row>
    <row r="528" spans="1:53" ht="13.5" thickBot="1" x14ac:dyDescent="0.25">
      <c r="A528" s="718"/>
      <c r="B528" s="709"/>
      <c r="C528" s="709"/>
      <c r="D528" s="709"/>
      <c r="E528" s="709"/>
      <c r="F528" s="709"/>
      <c r="G528" s="709"/>
      <c r="H528" s="709"/>
      <c r="I528" s="709"/>
      <c r="J528" s="709"/>
      <c r="K528" s="1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40.500000000000007</v>
      </c>
      <c r="D529" s="51">
        <f>IFERROR(W56*1,"0")+IFERROR(W57*1,"0")+IFERROR(W58*1,"0")+IFERROR(W59*1,"0")</f>
        <v>81.900000000000006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225.3</v>
      </c>
      <c r="F529" s="51">
        <f>IFERROR(W132*1,"0")+IFERROR(W133*1,"0")+IFERROR(W134*1,"0")+IFERROR(W135*1,"0")</f>
        <v>84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281.39999999999998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2929.1999999999994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658.2</v>
      </c>
      <c r="N529" s="51">
        <f>IFERROR(W290*1,"0")+IFERROR(W291*1,"0")+IFERROR(W292*1,"0")+IFERROR(W293*1,"0")+IFERROR(W294*1,"0")+IFERROR(W295*1,"0")+IFERROR(W296*1,"0")+IFERROR(W297*1,"0")+IFERROR(W301*1,"0")+IFERROR(W302*1,"0")</f>
        <v>101.68</v>
      </c>
      <c r="O529" s="51">
        <f>IFERROR(W307*1,"0")+IFERROR(W311*1,"0")+IFERROR(W312*1,"0")+IFERROR(W316*1,"0")+IFERROR(W320*1,"0")</f>
        <v>98.699999999999989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9384.0000000000018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895.31999999999994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578.40000000000009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314.60000000000002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2084.6399999999994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322.79999999999995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0,00"/>
        <filter val="1 780,00"/>
        <filter val="1 980,00"/>
        <filter val="1,92"/>
        <filter val="10,00"/>
        <filter val="100,00"/>
        <filter val="106,06"/>
        <filter val="11,67"/>
        <filter val="115,03"/>
        <filter val="118,16"/>
        <filter val="120,00"/>
        <filter val="125,00"/>
        <filter val="13,44"/>
        <filter val="133,33"/>
        <filter val="135,00"/>
        <filter val="140,00"/>
        <filter val="15,00"/>
        <filter val="15,38"/>
        <filter val="15,98"/>
        <filter val="150,00"/>
        <filter val="154,00"/>
        <filter val="16,67"/>
        <filter val="17 901,00"/>
        <filter val="170,34"/>
        <filter val="176,00"/>
        <filter val="18 823,61"/>
        <filter val="19 623,61"/>
        <filter val="19,00"/>
        <filter val="2 040,00"/>
        <filter val="2 424,86"/>
        <filter val="2 430,00"/>
        <filter val="2,00"/>
        <filter val="2,56"/>
        <filter val="20,00"/>
        <filter val="25,84"/>
        <filter val="26,17"/>
        <filter val="260,00"/>
        <filter val="270,00"/>
        <filter val="275,00"/>
        <filter val="280,00"/>
        <filter val="3 280,00"/>
        <filter val="3,85"/>
        <filter val="30,00"/>
        <filter val="311,54"/>
        <filter val="32"/>
        <filter val="320,00"/>
        <filter val="35,71"/>
        <filter val="350,00"/>
        <filter val="36,00"/>
        <filter val="366,67"/>
        <filter val="37,62"/>
        <filter val="380,00"/>
        <filter val="4,00"/>
        <filter val="40,00"/>
        <filter val="41,03"/>
        <filter val="410,00"/>
        <filter val="42,00"/>
        <filter val="440,00"/>
        <filter val="45,00"/>
        <filter val="450,00"/>
        <filter val="48,00"/>
        <filter val="48,72"/>
        <filter val="480,00"/>
        <filter val="5,00"/>
        <filter val="5,13"/>
        <filter val="50,00"/>
        <filter val="510,00"/>
        <filter val="56,78"/>
        <filter val="560,00"/>
        <filter val="575,00"/>
        <filter val="580,00"/>
        <filter val="6 600,00"/>
        <filter val="6,00"/>
        <filter val="60,00"/>
        <filter val="605,00"/>
        <filter val="63,93"/>
        <filter val="64,29"/>
        <filter val="65,48"/>
        <filter val="650,00"/>
        <filter val="68,00"/>
        <filter val="698,00"/>
        <filter val="7,69"/>
        <filter val="70,00"/>
        <filter val="73,33"/>
        <filter val="78,00"/>
        <filter val="8,33"/>
        <filter val="80,00"/>
        <filter val="897,00"/>
        <filter val="9,52"/>
        <filter val="92,00"/>
      </filters>
    </filterColumn>
  </autoFilter>
  <dataConsolidate/>
  <mergeCells count="945"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