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D5A685-0EA8-4A3C-ACBF-CD3DD63CD6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2" l="1"/>
  <c r="V520" i="2"/>
  <c r="V518" i="2"/>
  <c r="V517" i="2"/>
  <c r="W516" i="2"/>
  <c r="X516" i="2" s="1"/>
  <c r="W515" i="2"/>
  <c r="X515" i="2" s="1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V502" i="2"/>
  <c r="W501" i="2"/>
  <c r="X501" i="2" s="1"/>
  <c r="X500" i="2"/>
  <c r="W500" i="2"/>
  <c r="W499" i="2"/>
  <c r="V497" i="2"/>
  <c r="V496" i="2"/>
  <c r="W495" i="2"/>
  <c r="X495" i="2" s="1"/>
  <c r="W494" i="2"/>
  <c r="X494" i="2" s="1"/>
  <c r="W493" i="2"/>
  <c r="X493" i="2" s="1"/>
  <c r="W492" i="2"/>
  <c r="X492" i="2" s="1"/>
  <c r="W491" i="2"/>
  <c r="V487" i="2"/>
  <c r="V486" i="2"/>
  <c r="W485" i="2"/>
  <c r="X485" i="2" s="1"/>
  <c r="N485" i="2"/>
  <c r="W484" i="2"/>
  <c r="W487" i="2" s="1"/>
  <c r="N484" i="2"/>
  <c r="V482" i="2"/>
  <c r="V481" i="2"/>
  <c r="W480" i="2"/>
  <c r="X480" i="2" s="1"/>
  <c r="N480" i="2"/>
  <c r="X479" i="2"/>
  <c r="W479" i="2"/>
  <c r="N479" i="2"/>
  <c r="W478" i="2"/>
  <c r="X478" i="2" s="1"/>
  <c r="N478" i="2"/>
  <c r="W477" i="2"/>
  <c r="X477" i="2" s="1"/>
  <c r="N477" i="2"/>
  <c r="W476" i="2"/>
  <c r="X476" i="2" s="1"/>
  <c r="N476" i="2"/>
  <c r="W475" i="2"/>
  <c r="N475" i="2"/>
  <c r="V473" i="2"/>
  <c r="V472" i="2"/>
  <c r="W471" i="2"/>
  <c r="X471" i="2" s="1"/>
  <c r="N471" i="2"/>
  <c r="W470" i="2"/>
  <c r="N470" i="2"/>
  <c r="V468" i="2"/>
  <c r="V467" i="2"/>
  <c r="W466" i="2"/>
  <c r="X466" i="2" s="1"/>
  <c r="N466" i="2"/>
  <c r="W465" i="2"/>
  <c r="X465" i="2" s="1"/>
  <c r="W464" i="2"/>
  <c r="X464" i="2" s="1"/>
  <c r="N464" i="2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W450" i="2"/>
  <c r="X450" i="2" s="1"/>
  <c r="N450" i="2"/>
  <c r="W449" i="2"/>
  <c r="V445" i="2"/>
  <c r="V444" i="2"/>
  <c r="W443" i="2"/>
  <c r="W445" i="2" s="1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V427" i="2"/>
  <c r="V426" i="2"/>
  <c r="W425" i="2"/>
  <c r="X425" i="2" s="1"/>
  <c r="N425" i="2"/>
  <c r="W424" i="2"/>
  <c r="X424" i="2" s="1"/>
  <c r="X426" i="2" s="1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X413" i="2" s="1"/>
  <c r="X414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X396" i="2"/>
  <c r="W396" i="2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W387" i="2" s="1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X367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X346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V322" i="2"/>
  <c r="V321" i="2"/>
  <c r="W320" i="2"/>
  <c r="X320" i="2" s="1"/>
  <c r="X321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X301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X272" i="2" s="1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X248" i="2"/>
  <c r="X249" i="2" s="1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X220" i="2" s="1"/>
  <c r="V217" i="2"/>
  <c r="V216" i="2"/>
  <c r="W215" i="2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X207" i="2" s="1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W175" i="2" s="1"/>
  <c r="N171" i="2"/>
  <c r="V169" i="2"/>
  <c r="V168" i="2"/>
  <c r="W167" i="2"/>
  <c r="X167" i="2" s="1"/>
  <c r="N167" i="2"/>
  <c r="W166" i="2"/>
  <c r="W169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X148" i="2"/>
  <c r="W148" i="2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W133" i="2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X113" i="2"/>
  <c r="W113" i="2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X100" i="2"/>
  <c r="W100" i="2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N89" i="2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N58" i="2"/>
  <c r="W57" i="2"/>
  <c r="X57" i="2" s="1"/>
  <c r="N57" i="2"/>
  <c r="W56" i="2"/>
  <c r="X56" i="2" s="1"/>
  <c r="N56" i="2"/>
  <c r="V53" i="2"/>
  <c r="V52" i="2"/>
  <c r="W51" i="2"/>
  <c r="N51" i="2"/>
  <c r="W50" i="2"/>
  <c r="C529" i="2" s="1"/>
  <c r="N50" i="2"/>
  <c r="V46" i="2"/>
  <c r="V45" i="2"/>
  <c r="X44" i="2"/>
  <c r="X45" i="2" s="1"/>
  <c r="W44" i="2"/>
  <c r="W45" i="2" s="1"/>
  <c r="N44" i="2"/>
  <c r="V42" i="2"/>
  <c r="V41" i="2"/>
  <c r="W40" i="2"/>
  <c r="W42" i="2" s="1"/>
  <c r="N40" i="2"/>
  <c r="V38" i="2"/>
  <c r="V37" i="2"/>
  <c r="W36" i="2"/>
  <c r="N36" i="2"/>
  <c r="V34" i="2"/>
  <c r="V33" i="2"/>
  <c r="W32" i="2"/>
  <c r="X32" i="2" s="1"/>
  <c r="N32" i="2"/>
  <c r="W31" i="2"/>
  <c r="X31" i="2" s="1"/>
  <c r="N31" i="2"/>
  <c r="W30" i="2"/>
  <c r="X30" i="2" s="1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X316" i="2" l="1"/>
  <c r="X317" i="2" s="1"/>
  <c r="W317" i="2"/>
  <c r="X303" i="2"/>
  <c r="I529" i="2"/>
  <c r="W212" i="2"/>
  <c r="W269" i="2"/>
  <c r="X385" i="2"/>
  <c r="W168" i="2"/>
  <c r="W303" i="2"/>
  <c r="W304" i="2"/>
  <c r="W308" i="2"/>
  <c r="W369" i="2"/>
  <c r="X387" i="2"/>
  <c r="W426" i="2"/>
  <c r="W444" i="2"/>
  <c r="W60" i="2"/>
  <c r="X166" i="2"/>
  <c r="X168" i="2" s="1"/>
  <c r="W355" i="2"/>
  <c r="W414" i="2"/>
  <c r="W415" i="2"/>
  <c r="X484" i="2"/>
  <c r="W486" i="2"/>
  <c r="W496" i="2"/>
  <c r="V522" i="2"/>
  <c r="W203" i="2"/>
  <c r="X198" i="2"/>
  <c r="X202" i="2" s="1"/>
  <c r="X50" i="2"/>
  <c r="X161" i="2"/>
  <c r="X163" i="2" s="1"/>
  <c r="W34" i="2"/>
  <c r="W38" i="2"/>
  <c r="W37" i="2"/>
  <c r="W93" i="2"/>
  <c r="X89" i="2"/>
  <c r="X92" i="2" s="1"/>
  <c r="W119" i="2"/>
  <c r="W137" i="2"/>
  <c r="W216" i="2"/>
  <c r="W217" i="2"/>
  <c r="W246" i="2"/>
  <c r="P529" i="2"/>
  <c r="W327" i="2"/>
  <c r="W328" i="2"/>
  <c r="X326" i="2"/>
  <c r="X327" i="2" s="1"/>
  <c r="W352" i="2"/>
  <c r="X349" i="2"/>
  <c r="X351" i="2" s="1"/>
  <c r="W351" i="2"/>
  <c r="W365" i="2"/>
  <c r="X403" i="2"/>
  <c r="X436" i="2"/>
  <c r="W503" i="2"/>
  <c r="W502" i="2"/>
  <c r="X499" i="2"/>
  <c r="X502" i="2" s="1"/>
  <c r="V519" i="2"/>
  <c r="X36" i="2"/>
  <c r="X37" i="2" s="1"/>
  <c r="W61" i="2"/>
  <c r="E529" i="2"/>
  <c r="X107" i="2"/>
  <c r="X133" i="2"/>
  <c r="W196" i="2"/>
  <c r="X215" i="2"/>
  <c r="X216" i="2" s="1"/>
  <c r="Q529" i="2"/>
  <c r="X332" i="2"/>
  <c r="W136" i="2"/>
  <c r="X132" i="2"/>
  <c r="U529" i="2"/>
  <c r="X449" i="2"/>
  <c r="W275" i="2"/>
  <c r="W411" i="2"/>
  <c r="W482" i="2"/>
  <c r="W521" i="2"/>
  <c r="W33" i="2"/>
  <c r="W46" i="2"/>
  <c r="W92" i="2"/>
  <c r="G529" i="2"/>
  <c r="W158" i="2"/>
  <c r="W213" i="2"/>
  <c r="W245" i="2"/>
  <c r="W249" i="2"/>
  <c r="X271" i="2"/>
  <c r="X274" i="2" s="1"/>
  <c r="W281" i="2"/>
  <c r="W287" i="2"/>
  <c r="W286" i="2"/>
  <c r="W370" i="2"/>
  <c r="W410" i="2"/>
  <c r="X407" i="2"/>
  <c r="X420" i="2"/>
  <c r="X443" i="2"/>
  <c r="X444" i="2" s="1"/>
  <c r="W473" i="2"/>
  <c r="X475" i="2"/>
  <c r="X481" i="2" s="1"/>
  <c r="X509" i="2"/>
  <c r="W518" i="2"/>
  <c r="W299" i="2"/>
  <c r="V523" i="2"/>
  <c r="W52" i="2"/>
  <c r="D529" i="2"/>
  <c r="W104" i="2"/>
  <c r="H529" i="2"/>
  <c r="W176" i="2"/>
  <c r="L529" i="2"/>
  <c r="W314" i="2"/>
  <c r="X369" i="2"/>
  <c r="S529" i="2"/>
  <c r="X406" i="2"/>
  <c r="X410" i="2" s="1"/>
  <c r="T529" i="2"/>
  <c r="W437" i="2"/>
  <c r="X486" i="2"/>
  <c r="V529" i="2"/>
  <c r="W509" i="2"/>
  <c r="X144" i="2"/>
  <c r="X340" i="2"/>
  <c r="X128" i="2"/>
  <c r="X256" i="2"/>
  <c r="X118" i="2"/>
  <c r="X103" i="2"/>
  <c r="X226" i="2"/>
  <c r="X467" i="2"/>
  <c r="X136" i="2"/>
  <c r="X157" i="2"/>
  <c r="X286" i="2"/>
  <c r="X376" i="2"/>
  <c r="X22" i="2"/>
  <c r="X23" i="2" s="1"/>
  <c r="X51" i="2"/>
  <c r="X52" i="2" s="1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X33" i="2" s="1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X60" i="2" s="1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F529" i="2"/>
  <c r="W376" i="2"/>
  <c r="W467" i="2"/>
  <c r="W164" i="2"/>
  <c r="X491" i="2"/>
  <c r="X496" i="2" s="1"/>
  <c r="W522" i="2" l="1"/>
  <c r="W519" i="2"/>
  <c r="W523" i="2"/>
  <c r="X245" i="2"/>
  <c r="X175" i="2"/>
  <c r="X524" i="2" l="1"/>
</calcChain>
</file>

<file path=xl/sharedStrings.xml><?xml version="1.0" encoding="utf-8"?>
<sst xmlns="http://schemas.openxmlformats.org/spreadsheetml/2006/main" count="3481" uniqueCount="762">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</sst>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9" t="s">
        <v>29</v>
      </c>
      <c r="E1" s="709"/>
      <c r="F1" s="709"/>
      <c r="G1" s="14" t="s">
        <v>66</v>
      </c>
      <c r="H1" s="709" t="s">
        <v>49</v>
      </c>
      <c r="I1" s="709"/>
      <c r="J1" s="709"/>
      <c r="K1" s="709"/>
      <c r="L1" s="709"/>
      <c r="M1" s="709"/>
      <c r="N1" s="709"/>
      <c r="O1" s="709"/>
      <c r="P1" s="710" t="s">
        <v>67</v>
      </c>
      <c r="Q1" s="711"/>
      <c r="R1" s="711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2"/>
      <c r="P2" s="712"/>
      <c r="Q2" s="712"/>
      <c r="R2" s="712"/>
      <c r="S2" s="712"/>
      <c r="T2" s="712"/>
      <c r="U2" s="712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2"/>
      <c r="O3" s="712"/>
      <c r="P3" s="712"/>
      <c r="Q3" s="712"/>
      <c r="R3" s="712"/>
      <c r="S3" s="712"/>
      <c r="T3" s="712"/>
      <c r="U3" s="712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1" t="s">
        <v>8</v>
      </c>
      <c r="B5" s="691"/>
      <c r="C5" s="691"/>
      <c r="D5" s="713"/>
      <c r="E5" s="713"/>
      <c r="F5" s="714" t="s">
        <v>14</v>
      </c>
      <c r="G5" s="714"/>
      <c r="H5" s="713" t="s">
        <v>761</v>
      </c>
      <c r="I5" s="713"/>
      <c r="J5" s="713"/>
      <c r="K5" s="713"/>
      <c r="L5" s="713"/>
      <c r="N5" s="26" t="s">
        <v>4</v>
      </c>
      <c r="O5" s="708">
        <v>45358</v>
      </c>
      <c r="P5" s="708"/>
      <c r="R5" s="715" t="s">
        <v>3</v>
      </c>
      <c r="S5" s="716"/>
      <c r="T5" s="717" t="s">
        <v>718</v>
      </c>
      <c r="U5" s="718"/>
      <c r="Z5" s="58"/>
      <c r="AA5" s="58"/>
      <c r="AB5" s="58"/>
    </row>
    <row r="6" spans="1:29" s="17" customFormat="1" ht="24" customHeight="1" x14ac:dyDescent="0.2">
      <c r="A6" s="691" t="s">
        <v>1</v>
      </c>
      <c r="B6" s="691"/>
      <c r="C6" s="691"/>
      <c r="D6" s="692" t="s">
        <v>734</v>
      </c>
      <c r="E6" s="692"/>
      <c r="F6" s="692"/>
      <c r="G6" s="692"/>
      <c r="H6" s="692"/>
      <c r="I6" s="692"/>
      <c r="J6" s="692"/>
      <c r="K6" s="692"/>
      <c r="L6" s="692"/>
      <c r="N6" s="26" t="s">
        <v>30</v>
      </c>
      <c r="O6" s="693" t="str">
        <f>IF(O5=0," ",CHOOSE(WEEKDAY(O5,2),"Понедельник","Вторник","Среда","Четверг","Пятница","Суббота","Воскресенье"))</f>
        <v>Четверг</v>
      </c>
      <c r="P6" s="693"/>
      <c r="R6" s="694" t="s">
        <v>5</v>
      </c>
      <c r="S6" s="695"/>
      <c r="T6" s="696" t="s">
        <v>69</v>
      </c>
      <c r="U6" s="697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2" t="str">
        <f>IFERROR(VLOOKUP(DeliveryAddress,Table,3,0),1)</f>
        <v>6</v>
      </c>
      <c r="E7" s="703"/>
      <c r="F7" s="703"/>
      <c r="G7" s="703"/>
      <c r="H7" s="703"/>
      <c r="I7" s="703"/>
      <c r="J7" s="703"/>
      <c r="K7" s="703"/>
      <c r="L7" s="704"/>
      <c r="N7" s="26"/>
      <c r="O7" s="47"/>
      <c r="P7" s="47"/>
      <c r="R7" s="694"/>
      <c r="S7" s="695"/>
      <c r="T7" s="698"/>
      <c r="U7" s="699"/>
      <c r="Z7" s="58"/>
      <c r="AA7" s="58"/>
      <c r="AB7" s="58"/>
    </row>
    <row r="8" spans="1:29" s="17" customFormat="1" ht="25.5" customHeight="1" x14ac:dyDescent="0.2">
      <c r="A8" s="705" t="s">
        <v>60</v>
      </c>
      <c r="B8" s="705"/>
      <c r="C8" s="705"/>
      <c r="D8" s="706"/>
      <c r="E8" s="706"/>
      <c r="F8" s="706"/>
      <c r="G8" s="706"/>
      <c r="H8" s="706"/>
      <c r="I8" s="706"/>
      <c r="J8" s="706"/>
      <c r="K8" s="706"/>
      <c r="L8" s="706"/>
      <c r="N8" s="26" t="s">
        <v>11</v>
      </c>
      <c r="O8" s="686">
        <v>0.45833333333333331</v>
      </c>
      <c r="P8" s="686"/>
      <c r="R8" s="694"/>
      <c r="S8" s="695"/>
      <c r="T8" s="698"/>
      <c r="U8" s="699"/>
      <c r="Z8" s="58"/>
      <c r="AA8" s="58"/>
      <c r="AB8" s="58"/>
    </row>
    <row r="9" spans="1:29" s="17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2"/>
      <c r="C9" s="682"/>
      <c r="D9" s="683" t="s">
        <v>48</v>
      </c>
      <c r="E9" s="68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2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N9" s="29" t="s">
        <v>15</v>
      </c>
      <c r="O9" s="708"/>
      <c r="P9" s="708"/>
      <c r="R9" s="694"/>
      <c r="S9" s="695"/>
      <c r="T9" s="700"/>
      <c r="U9" s="701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2"/>
      <c r="C10" s="682"/>
      <c r="D10" s="683"/>
      <c r="E10" s="68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2"/>
      <c r="H10" s="685" t="str">
        <f>IFERROR(VLOOKUP($D$10,Proxy,2,FALSE),"")</f>
        <v/>
      </c>
      <c r="I10" s="685"/>
      <c r="J10" s="685"/>
      <c r="K10" s="685"/>
      <c r="L10" s="685"/>
      <c r="N10" s="29" t="s">
        <v>35</v>
      </c>
      <c r="O10" s="686"/>
      <c r="P10" s="686"/>
      <c r="S10" s="26" t="s">
        <v>12</v>
      </c>
      <c r="T10" s="687" t="s">
        <v>70</v>
      </c>
      <c r="U10" s="688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86"/>
      <c r="P11" s="686"/>
      <c r="S11" s="26" t="s">
        <v>31</v>
      </c>
      <c r="T11" s="674" t="s">
        <v>57</v>
      </c>
      <c r="U11" s="674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3" t="s">
        <v>71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N12" s="26" t="s">
        <v>33</v>
      </c>
      <c r="O12" s="689"/>
      <c r="P12" s="689"/>
      <c r="Q12" s="27"/>
      <c r="R12"/>
      <c r="S12" s="26" t="s">
        <v>48</v>
      </c>
      <c r="T12" s="690"/>
      <c r="U12" s="690"/>
      <c r="V12"/>
      <c r="Z12" s="58"/>
      <c r="AA12" s="58"/>
      <c r="AB12" s="58"/>
    </row>
    <row r="13" spans="1:29" s="17" customFormat="1" ht="23.25" customHeight="1" x14ac:dyDescent="0.2">
      <c r="A13" s="673" t="s">
        <v>72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29"/>
      <c r="N13" s="29" t="s">
        <v>34</v>
      </c>
      <c r="O13" s="674"/>
      <c r="P13" s="674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3" t="s">
        <v>73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5" t="s">
        <v>74</v>
      </c>
      <c r="B15" s="675"/>
      <c r="C15" s="675"/>
      <c r="D15" s="675"/>
      <c r="E15" s="675"/>
      <c r="F15" s="675"/>
      <c r="G15" s="675"/>
      <c r="H15" s="675"/>
      <c r="I15" s="675"/>
      <c r="J15" s="675"/>
      <c r="K15" s="675"/>
      <c r="L15" s="675"/>
      <c r="M15"/>
      <c r="N15" s="676" t="s">
        <v>63</v>
      </c>
      <c r="O15" s="676"/>
      <c r="P15" s="676"/>
      <c r="Q15" s="676"/>
      <c r="R15" s="67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7"/>
      <c r="O16" s="677"/>
      <c r="P16" s="677"/>
      <c r="Q16" s="677"/>
      <c r="R16" s="67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1" t="s">
        <v>61</v>
      </c>
      <c r="B17" s="661" t="s">
        <v>51</v>
      </c>
      <c r="C17" s="679" t="s">
        <v>50</v>
      </c>
      <c r="D17" s="661" t="s">
        <v>52</v>
      </c>
      <c r="E17" s="661"/>
      <c r="F17" s="661" t="s">
        <v>24</v>
      </c>
      <c r="G17" s="661" t="s">
        <v>27</v>
      </c>
      <c r="H17" s="661" t="s">
        <v>25</v>
      </c>
      <c r="I17" s="661" t="s">
        <v>26</v>
      </c>
      <c r="J17" s="680" t="s">
        <v>16</v>
      </c>
      <c r="K17" s="680" t="s">
        <v>65</v>
      </c>
      <c r="L17" s="680" t="s">
        <v>2</v>
      </c>
      <c r="M17" s="661" t="s">
        <v>28</v>
      </c>
      <c r="N17" s="661" t="s">
        <v>17</v>
      </c>
      <c r="O17" s="661"/>
      <c r="P17" s="661"/>
      <c r="Q17" s="661"/>
      <c r="R17" s="661"/>
      <c r="S17" s="678" t="s">
        <v>58</v>
      </c>
      <c r="T17" s="661"/>
      <c r="U17" s="661" t="s">
        <v>6</v>
      </c>
      <c r="V17" s="661" t="s">
        <v>44</v>
      </c>
      <c r="W17" s="662" t="s">
        <v>56</v>
      </c>
      <c r="X17" s="661" t="s">
        <v>18</v>
      </c>
      <c r="Y17" s="664" t="s">
        <v>62</v>
      </c>
      <c r="Z17" s="664" t="s">
        <v>19</v>
      </c>
      <c r="AA17" s="665" t="s">
        <v>59</v>
      </c>
      <c r="AB17" s="666"/>
      <c r="AC17" s="667"/>
      <c r="AD17" s="671"/>
      <c r="BA17" s="672" t="s">
        <v>64</v>
      </c>
    </row>
    <row r="18" spans="1:53" ht="14.25" customHeight="1" x14ac:dyDescent="0.2">
      <c r="A18" s="661"/>
      <c r="B18" s="661"/>
      <c r="C18" s="679"/>
      <c r="D18" s="661"/>
      <c r="E18" s="661"/>
      <c r="F18" s="661" t="s">
        <v>20</v>
      </c>
      <c r="G18" s="661" t="s">
        <v>21</v>
      </c>
      <c r="H18" s="661" t="s">
        <v>22</v>
      </c>
      <c r="I18" s="661" t="s">
        <v>22</v>
      </c>
      <c r="J18" s="681"/>
      <c r="K18" s="681"/>
      <c r="L18" s="681"/>
      <c r="M18" s="661"/>
      <c r="N18" s="661"/>
      <c r="O18" s="661"/>
      <c r="P18" s="661"/>
      <c r="Q18" s="661"/>
      <c r="R18" s="661"/>
      <c r="S18" s="34" t="s">
        <v>47</v>
      </c>
      <c r="T18" s="34" t="s">
        <v>46</v>
      </c>
      <c r="U18" s="661"/>
      <c r="V18" s="661"/>
      <c r="W18" s="663"/>
      <c r="X18" s="661"/>
      <c r="Y18" s="664"/>
      <c r="Z18" s="664"/>
      <c r="AA18" s="668"/>
      <c r="AB18" s="669"/>
      <c r="AC18" s="670"/>
      <c r="AD18" s="671"/>
      <c r="BA18" s="672"/>
    </row>
    <row r="19" spans="1:53" ht="27.75" hidden="1" customHeight="1" x14ac:dyDescent="0.2">
      <c r="A19" s="388" t="s">
        <v>75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53"/>
      <c r="Z19" s="53"/>
    </row>
    <row r="20" spans="1:53" ht="16.5" hidden="1" customHeight="1" x14ac:dyDescent="0.25">
      <c r="A20" s="389" t="s">
        <v>75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63"/>
      <c r="Z20" s="63"/>
    </row>
    <row r="21" spans="1:53" ht="14.25" hidden="1" customHeight="1" x14ac:dyDescent="0.25">
      <c r="A21" s="374" t="s">
        <v>76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360">
        <v>4607091389258</v>
      </c>
      <c r="E22" s="36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368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9"/>
      <c r="N23" s="365" t="s">
        <v>43</v>
      </c>
      <c r="O23" s="366"/>
      <c r="P23" s="366"/>
      <c r="Q23" s="366"/>
      <c r="R23" s="366"/>
      <c r="S23" s="366"/>
      <c r="T23" s="367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9"/>
      <c r="N24" s="365" t="s">
        <v>43</v>
      </c>
      <c r="O24" s="366"/>
      <c r="P24" s="366"/>
      <c r="Q24" s="366"/>
      <c r="R24" s="366"/>
      <c r="S24" s="366"/>
      <c r="T24" s="367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374" t="s">
        <v>81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64"/>
      <c r="Z25" s="64"/>
    </row>
    <row r="26" spans="1:53" ht="27" hidden="1" customHeight="1" x14ac:dyDescent="0.25">
      <c r="A26" s="61" t="s">
        <v>82</v>
      </c>
      <c r="B26" s="61" t="s">
        <v>83</v>
      </c>
      <c r="C26" s="35">
        <v>4301051176</v>
      </c>
      <c r="D26" s="360">
        <v>4607091383881</v>
      </c>
      <c r="E26" s="36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6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360">
        <v>4607091388237</v>
      </c>
      <c r="E27" s="36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360">
        <v>4607091383935</v>
      </c>
      <c r="E28" s="36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360">
        <v>4680115881853</v>
      </c>
      <c r="E29" s="36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5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3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4301051593</v>
      </c>
      <c r="D30" s="360">
        <v>4607091383911</v>
      </c>
      <c r="E30" s="36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40</v>
      </c>
      <c r="N30" s="659" t="s">
        <v>92</v>
      </c>
      <c r="O30" s="362"/>
      <c r="P30" s="362"/>
      <c r="Q30" s="362"/>
      <c r="R30" s="363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90</v>
      </c>
      <c r="B31" s="61" t="s">
        <v>93</v>
      </c>
      <c r="C31" s="35">
        <v>4301051178</v>
      </c>
      <c r="D31" s="360">
        <v>4607091383911</v>
      </c>
      <c r="E31" s="36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35</v>
      </c>
      <c r="N31" s="65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2"/>
      <c r="P31" s="362"/>
      <c r="Q31" s="362"/>
      <c r="R31" s="363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94</v>
      </c>
      <c r="B32" s="61" t="s">
        <v>95</v>
      </c>
      <c r="C32" s="35">
        <v>4301051592</v>
      </c>
      <c r="D32" s="360">
        <v>4607091388244</v>
      </c>
      <c r="E32" s="360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idden="1" x14ac:dyDescent="0.2">
      <c r="A33" s="368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9"/>
      <c r="N33" s="365" t="s">
        <v>43</v>
      </c>
      <c r="O33" s="366"/>
      <c r="P33" s="366"/>
      <c r="Q33" s="366"/>
      <c r="R33" s="366"/>
      <c r="S33" s="366"/>
      <c r="T33" s="367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hidden="1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9"/>
      <c r="N34" s="365" t="s">
        <v>43</v>
      </c>
      <c r="O34" s="366"/>
      <c r="P34" s="366"/>
      <c r="Q34" s="366"/>
      <c r="R34" s="366"/>
      <c r="S34" s="366"/>
      <c r="T34" s="367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hidden="1" customHeight="1" x14ac:dyDescent="0.25">
      <c r="A35" s="374" t="s">
        <v>96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64"/>
      <c r="Z35" s="64"/>
    </row>
    <row r="36" spans="1:53" ht="27" hidden="1" customHeight="1" x14ac:dyDescent="0.25">
      <c r="A36" s="61" t="s">
        <v>97</v>
      </c>
      <c r="B36" s="61" t="s">
        <v>98</v>
      </c>
      <c r="C36" s="35">
        <v>4301032013</v>
      </c>
      <c r="D36" s="360">
        <v>4607091388503</v>
      </c>
      <c r="E36" s="360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hidden="1" x14ac:dyDescent="0.2">
      <c r="A37" s="368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9"/>
      <c r="N37" s="365" t="s">
        <v>43</v>
      </c>
      <c r="O37" s="366"/>
      <c r="P37" s="366"/>
      <c r="Q37" s="366"/>
      <c r="R37" s="366"/>
      <c r="S37" s="366"/>
      <c r="T37" s="367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hidden="1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9"/>
      <c r="N38" s="365" t="s">
        <v>43</v>
      </c>
      <c r="O38" s="366"/>
      <c r="P38" s="366"/>
      <c r="Q38" s="366"/>
      <c r="R38" s="366"/>
      <c r="S38" s="366"/>
      <c r="T38" s="367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hidden="1" customHeight="1" x14ac:dyDescent="0.25">
      <c r="A39" s="374" t="s">
        <v>101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64"/>
      <c r="Z39" s="64"/>
    </row>
    <row r="40" spans="1:53" ht="80.25" hidden="1" customHeight="1" x14ac:dyDescent="0.25">
      <c r="A40" s="61" t="s">
        <v>102</v>
      </c>
      <c r="B40" s="61" t="s">
        <v>103</v>
      </c>
      <c r="C40" s="35">
        <v>4301160001</v>
      </c>
      <c r="D40" s="360">
        <v>4607091388282</v>
      </c>
      <c r="E40" s="360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hidden="1" x14ac:dyDescent="0.2">
      <c r="A41" s="368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9"/>
      <c r="N41" s="365" t="s">
        <v>43</v>
      </c>
      <c r="O41" s="366"/>
      <c r="P41" s="366"/>
      <c r="Q41" s="366"/>
      <c r="R41" s="366"/>
      <c r="S41" s="366"/>
      <c r="T41" s="367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hidden="1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5" t="s">
        <v>43</v>
      </c>
      <c r="O42" s="366"/>
      <c r="P42" s="366"/>
      <c r="Q42" s="366"/>
      <c r="R42" s="366"/>
      <c r="S42" s="366"/>
      <c r="T42" s="367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hidden="1" customHeight="1" x14ac:dyDescent="0.25">
      <c r="A43" s="374" t="s">
        <v>105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64"/>
      <c r="Z43" s="64"/>
    </row>
    <row r="44" spans="1:53" ht="27" hidden="1" customHeight="1" x14ac:dyDescent="0.25">
      <c r="A44" s="61" t="s">
        <v>106</v>
      </c>
      <c r="B44" s="61" t="s">
        <v>107</v>
      </c>
      <c r="C44" s="35">
        <v>4301170002</v>
      </c>
      <c r="D44" s="360">
        <v>4607091389111</v>
      </c>
      <c r="E44" s="360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hidden="1" x14ac:dyDescent="0.2">
      <c r="A45" s="368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9"/>
      <c r="N45" s="365" t="s">
        <v>43</v>
      </c>
      <c r="O45" s="366"/>
      <c r="P45" s="366"/>
      <c r="Q45" s="366"/>
      <c r="R45" s="366"/>
      <c r="S45" s="366"/>
      <c r="T45" s="367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hidden="1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9"/>
      <c r="N46" s="365" t="s">
        <v>43</v>
      </c>
      <c r="O46" s="366"/>
      <c r="P46" s="366"/>
      <c r="Q46" s="366"/>
      <c r="R46" s="366"/>
      <c r="S46" s="366"/>
      <c r="T46" s="367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hidden="1" customHeight="1" x14ac:dyDescent="0.2">
      <c r="A47" s="388" t="s">
        <v>108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53"/>
      <c r="Z47" s="53"/>
    </row>
    <row r="48" spans="1:53" ht="16.5" hidden="1" customHeight="1" x14ac:dyDescent="0.25">
      <c r="A48" s="389" t="s">
        <v>109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89"/>
      <c r="O48" s="389"/>
      <c r="P48" s="389"/>
      <c r="Q48" s="389"/>
      <c r="R48" s="389"/>
      <c r="S48" s="389"/>
      <c r="T48" s="389"/>
      <c r="U48" s="389"/>
      <c r="V48" s="389"/>
      <c r="W48" s="389"/>
      <c r="X48" s="389"/>
      <c r="Y48" s="63"/>
      <c r="Z48" s="63"/>
    </row>
    <row r="49" spans="1:53" ht="14.25" hidden="1" customHeight="1" x14ac:dyDescent="0.25">
      <c r="A49" s="374" t="s">
        <v>110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64"/>
      <c r="Z49" s="64"/>
    </row>
    <row r="50" spans="1:53" ht="27" hidden="1" customHeight="1" x14ac:dyDescent="0.25">
      <c r="A50" s="61" t="s">
        <v>111</v>
      </c>
      <c r="B50" s="61" t="s">
        <v>112</v>
      </c>
      <c r="C50" s="35">
        <v>4301020234</v>
      </c>
      <c r="D50" s="360">
        <v>4680115881440</v>
      </c>
      <c r="E50" s="360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hidden="1" customHeight="1" x14ac:dyDescent="0.25">
      <c r="A51" s="61" t="s">
        <v>115</v>
      </c>
      <c r="B51" s="61" t="s">
        <v>116</v>
      </c>
      <c r="C51" s="35">
        <v>4301020232</v>
      </c>
      <c r="D51" s="360">
        <v>4680115881433</v>
      </c>
      <c r="E51" s="360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idden="1" x14ac:dyDescent="0.2">
      <c r="A52" s="368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69"/>
      <c r="N52" s="365" t="s">
        <v>43</v>
      </c>
      <c r="O52" s="366"/>
      <c r="P52" s="366"/>
      <c r="Q52" s="366"/>
      <c r="R52" s="366"/>
      <c r="S52" s="366"/>
      <c r="T52" s="367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hidden="1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9"/>
      <c r="N53" s="365" t="s">
        <v>43</v>
      </c>
      <c r="O53" s="366"/>
      <c r="P53" s="366"/>
      <c r="Q53" s="366"/>
      <c r="R53" s="366"/>
      <c r="S53" s="366"/>
      <c r="T53" s="367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hidden="1" customHeight="1" x14ac:dyDescent="0.25">
      <c r="A54" s="389" t="s">
        <v>117</v>
      </c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389"/>
      <c r="P54" s="389"/>
      <c r="Q54" s="389"/>
      <c r="R54" s="389"/>
      <c r="S54" s="389"/>
      <c r="T54" s="389"/>
      <c r="U54" s="389"/>
      <c r="V54" s="389"/>
      <c r="W54" s="389"/>
      <c r="X54" s="389"/>
      <c r="Y54" s="63"/>
      <c r="Z54" s="63"/>
    </row>
    <row r="55" spans="1:53" ht="14.25" hidden="1" customHeight="1" x14ac:dyDescent="0.25">
      <c r="A55" s="374" t="s">
        <v>118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64"/>
      <c r="Z55" s="64"/>
    </row>
    <row r="56" spans="1:53" ht="27" hidden="1" customHeight="1" x14ac:dyDescent="0.25">
      <c r="A56" s="61" t="s">
        <v>119</v>
      </c>
      <c r="B56" s="61" t="s">
        <v>120</v>
      </c>
      <c r="C56" s="35">
        <v>4301011481</v>
      </c>
      <c r="D56" s="360">
        <v>4680115881426</v>
      </c>
      <c r="E56" s="360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114</v>
      </c>
      <c r="L56" s="37" t="s">
        <v>121</v>
      </c>
      <c r="M56" s="36">
        <v>55</v>
      </c>
      <c r="N56" s="6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119</v>
      </c>
      <c r="B57" s="61" t="s">
        <v>122</v>
      </c>
      <c r="C57" s="35">
        <v>4301011452</v>
      </c>
      <c r="D57" s="360">
        <v>4680115881426</v>
      </c>
      <c r="E57" s="36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114</v>
      </c>
      <c r="L57" s="37" t="s">
        <v>113</v>
      </c>
      <c r="M57" s="36">
        <v>50</v>
      </c>
      <c r="N57" s="6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123</v>
      </c>
      <c r="B58" s="61" t="s">
        <v>124</v>
      </c>
      <c r="C58" s="35">
        <v>4301011437</v>
      </c>
      <c r="D58" s="360">
        <v>4680115881419</v>
      </c>
      <c r="E58" s="360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125</v>
      </c>
      <c r="B59" s="61" t="s">
        <v>126</v>
      </c>
      <c r="C59" s="35">
        <v>4301011458</v>
      </c>
      <c r="D59" s="360">
        <v>4680115881525</v>
      </c>
      <c r="E59" s="360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47" t="s">
        <v>127</v>
      </c>
      <c r="O59" s="362"/>
      <c r="P59" s="362"/>
      <c r="Q59" s="362"/>
      <c r="R59" s="363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idden="1" x14ac:dyDescent="0.2">
      <c r="A60" s="368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69"/>
      <c r="N60" s="365" t="s">
        <v>43</v>
      </c>
      <c r="O60" s="366"/>
      <c r="P60" s="366"/>
      <c r="Q60" s="366"/>
      <c r="R60" s="366"/>
      <c r="S60" s="366"/>
      <c r="T60" s="367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hidden="1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9"/>
      <c r="N61" s="365" t="s">
        <v>43</v>
      </c>
      <c r="O61" s="366"/>
      <c r="P61" s="366"/>
      <c r="Q61" s="366"/>
      <c r="R61" s="366"/>
      <c r="S61" s="366"/>
      <c r="T61" s="367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hidden="1" customHeight="1" x14ac:dyDescent="0.25">
      <c r="A62" s="389" t="s">
        <v>108</v>
      </c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63"/>
      <c r="Z62" s="63"/>
    </row>
    <row r="63" spans="1:53" ht="14.25" hidden="1" customHeight="1" x14ac:dyDescent="0.25">
      <c r="A63" s="374" t="s">
        <v>118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64"/>
      <c r="Z63" s="64"/>
    </row>
    <row r="64" spans="1:53" ht="27" hidden="1" customHeight="1" x14ac:dyDescent="0.25">
      <c r="A64" s="61" t="s">
        <v>128</v>
      </c>
      <c r="B64" s="61" t="s">
        <v>129</v>
      </c>
      <c r="C64" s="35">
        <v>4301011623</v>
      </c>
      <c r="D64" s="360">
        <v>4607091382945</v>
      </c>
      <c r="E64" s="360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130</v>
      </c>
      <c r="B65" s="61" t="s">
        <v>131</v>
      </c>
      <c r="C65" s="35">
        <v>4301011540</v>
      </c>
      <c r="D65" s="360">
        <v>4607091385670</v>
      </c>
      <c r="E65" s="36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6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63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130</v>
      </c>
      <c r="B66" s="61" t="s">
        <v>133</v>
      </c>
      <c r="C66" s="35">
        <v>4301011380</v>
      </c>
      <c r="D66" s="360">
        <v>4607091385670</v>
      </c>
      <c r="E66" s="36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2"/>
      <c r="P66" s="362"/>
      <c r="Q66" s="362"/>
      <c r="R66" s="363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134</v>
      </c>
      <c r="B67" s="61" t="s">
        <v>135</v>
      </c>
      <c r="C67" s="35">
        <v>4301011625</v>
      </c>
      <c r="D67" s="360">
        <v>4680115883956</v>
      </c>
      <c r="E67" s="36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136</v>
      </c>
      <c r="B68" s="61" t="s">
        <v>137</v>
      </c>
      <c r="C68" s="35">
        <v>4301011468</v>
      </c>
      <c r="D68" s="360">
        <v>4680115881327</v>
      </c>
      <c r="E68" s="36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139</v>
      </c>
      <c r="B69" s="61" t="s">
        <v>140</v>
      </c>
      <c r="C69" s="35">
        <v>4301011514</v>
      </c>
      <c r="D69" s="360">
        <v>4680115882133</v>
      </c>
      <c r="E69" s="36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3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139</v>
      </c>
      <c r="B70" s="61" t="s">
        <v>141</v>
      </c>
      <c r="C70" s="35">
        <v>4301011703</v>
      </c>
      <c r="D70" s="360">
        <v>4680115882133</v>
      </c>
      <c r="E70" s="36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142</v>
      </c>
      <c r="B71" s="61" t="s">
        <v>143</v>
      </c>
      <c r="C71" s="35">
        <v>4301011192</v>
      </c>
      <c r="D71" s="360">
        <v>4607091382952</v>
      </c>
      <c r="E71" s="360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144</v>
      </c>
      <c r="B72" s="61" t="s">
        <v>145</v>
      </c>
      <c r="C72" s="35">
        <v>4301011565</v>
      </c>
      <c r="D72" s="360">
        <v>4680115882539</v>
      </c>
      <c r="E72" s="360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63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146</v>
      </c>
      <c r="B73" s="61" t="s">
        <v>147</v>
      </c>
      <c r="C73" s="35">
        <v>4301011382</v>
      </c>
      <c r="D73" s="360">
        <v>4607091385687</v>
      </c>
      <c r="E73" s="36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2"/>
      <c r="P73" s="362"/>
      <c r="Q73" s="362"/>
      <c r="R73" s="363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148</v>
      </c>
      <c r="B74" s="61" t="s">
        <v>149</v>
      </c>
      <c r="C74" s="35">
        <v>4301011344</v>
      </c>
      <c r="D74" s="360">
        <v>4607091384604</v>
      </c>
      <c r="E74" s="360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150</v>
      </c>
      <c r="B75" s="61" t="s">
        <v>151</v>
      </c>
      <c r="C75" s="35">
        <v>4301011386</v>
      </c>
      <c r="D75" s="360">
        <v>4680115880283</v>
      </c>
      <c r="E75" s="360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6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3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152</v>
      </c>
      <c r="B76" s="61" t="s">
        <v>153</v>
      </c>
      <c r="C76" s="35">
        <v>4301011624</v>
      </c>
      <c r="D76" s="360">
        <v>4680115883949</v>
      </c>
      <c r="E76" s="360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6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3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hidden="1" customHeight="1" x14ac:dyDescent="0.25">
      <c r="A77" s="61" t="s">
        <v>154</v>
      </c>
      <c r="B77" s="61" t="s">
        <v>155</v>
      </c>
      <c r="C77" s="35">
        <v>4301011476</v>
      </c>
      <c r="D77" s="360">
        <v>4680115881518</v>
      </c>
      <c r="E77" s="360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63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2"/>
      <c r="P77" s="362"/>
      <c r="Q77" s="362"/>
      <c r="R77" s="363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hidden="1" customHeight="1" x14ac:dyDescent="0.25">
      <c r="A78" s="61" t="s">
        <v>156</v>
      </c>
      <c r="B78" s="61" t="s">
        <v>157</v>
      </c>
      <c r="C78" s="35">
        <v>4301011443</v>
      </c>
      <c r="D78" s="360">
        <v>4680115881303</v>
      </c>
      <c r="E78" s="360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62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158</v>
      </c>
      <c r="B79" s="61" t="s">
        <v>159</v>
      </c>
      <c r="C79" s="35">
        <v>4301011562</v>
      </c>
      <c r="D79" s="360">
        <v>4680115882577</v>
      </c>
      <c r="E79" s="360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6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158</v>
      </c>
      <c r="B80" s="61" t="s">
        <v>160</v>
      </c>
      <c r="C80" s="35">
        <v>4301011564</v>
      </c>
      <c r="D80" s="360">
        <v>4680115882577</v>
      </c>
      <c r="E80" s="36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161</v>
      </c>
      <c r="B81" s="61" t="s">
        <v>162</v>
      </c>
      <c r="C81" s="35">
        <v>4301011432</v>
      </c>
      <c r="D81" s="360">
        <v>4680115882720</v>
      </c>
      <c r="E81" s="360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62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163</v>
      </c>
      <c r="B82" s="61" t="s">
        <v>164</v>
      </c>
      <c r="C82" s="35">
        <v>4301011417</v>
      </c>
      <c r="D82" s="360">
        <v>4680115880269</v>
      </c>
      <c r="E82" s="360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6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165</v>
      </c>
      <c r="B83" s="61" t="s">
        <v>166</v>
      </c>
      <c r="C83" s="35">
        <v>4301011415</v>
      </c>
      <c r="D83" s="360">
        <v>4680115880429</v>
      </c>
      <c r="E83" s="360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6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167</v>
      </c>
      <c r="B84" s="61" t="s">
        <v>168</v>
      </c>
      <c r="C84" s="35">
        <v>4301011462</v>
      </c>
      <c r="D84" s="360">
        <v>4680115881457</v>
      </c>
      <c r="E84" s="360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6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idden="1" x14ac:dyDescent="0.2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9"/>
      <c r="N85" s="365" t="s">
        <v>43</v>
      </c>
      <c r="O85" s="366"/>
      <c r="P85" s="366"/>
      <c r="Q85" s="366"/>
      <c r="R85" s="366"/>
      <c r="S85" s="366"/>
      <c r="T85" s="367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5"/>
      <c r="Z85" s="65"/>
    </row>
    <row r="86" spans="1:53" hidden="1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9"/>
      <c r="N86" s="365" t="s">
        <v>43</v>
      </c>
      <c r="O86" s="366"/>
      <c r="P86" s="366"/>
      <c r="Q86" s="366"/>
      <c r="R86" s="366"/>
      <c r="S86" s="366"/>
      <c r="T86" s="367"/>
      <c r="U86" s="41" t="s">
        <v>0</v>
      </c>
      <c r="V86" s="42">
        <f>IFERROR(SUM(V64:V84),"0")</f>
        <v>0</v>
      </c>
      <c r="W86" s="42">
        <f>IFERROR(SUM(W64:W84),"0")</f>
        <v>0</v>
      </c>
      <c r="X86" s="41"/>
      <c r="Y86" s="65"/>
      <c r="Z86" s="65"/>
    </row>
    <row r="87" spans="1:53" ht="14.25" hidden="1" customHeight="1" x14ac:dyDescent="0.25">
      <c r="A87" s="374" t="s">
        <v>110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64"/>
      <c r="Z87" s="64"/>
    </row>
    <row r="88" spans="1:53" ht="16.5" hidden="1" customHeight="1" x14ac:dyDescent="0.25">
      <c r="A88" s="61" t="s">
        <v>169</v>
      </c>
      <c r="B88" s="61" t="s">
        <v>170</v>
      </c>
      <c r="C88" s="35">
        <v>4301020235</v>
      </c>
      <c r="D88" s="360">
        <v>4680115881488</v>
      </c>
      <c r="E88" s="360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6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171</v>
      </c>
      <c r="B89" s="61" t="s">
        <v>172</v>
      </c>
      <c r="C89" s="35">
        <v>4301020228</v>
      </c>
      <c r="D89" s="360">
        <v>4680115882751</v>
      </c>
      <c r="E89" s="360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61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2"/>
      <c r="P89" s="362"/>
      <c r="Q89" s="362"/>
      <c r="R89" s="363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173</v>
      </c>
      <c r="B90" s="61" t="s">
        <v>174</v>
      </c>
      <c r="C90" s="35">
        <v>4301020258</v>
      </c>
      <c r="D90" s="360">
        <v>4680115882775</v>
      </c>
      <c r="E90" s="360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2"/>
      <c r="P90" s="362"/>
      <c r="Q90" s="362"/>
      <c r="R90" s="363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176</v>
      </c>
      <c r="B91" s="61" t="s">
        <v>177</v>
      </c>
      <c r="C91" s="35">
        <v>4301020217</v>
      </c>
      <c r="D91" s="360">
        <v>4680115880658</v>
      </c>
      <c r="E91" s="360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2"/>
      <c r="P91" s="362"/>
      <c r="Q91" s="362"/>
      <c r="R91" s="363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idden="1" x14ac:dyDescent="0.2">
      <c r="A92" s="368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69"/>
      <c r="N92" s="365" t="s">
        <v>43</v>
      </c>
      <c r="O92" s="366"/>
      <c r="P92" s="366"/>
      <c r="Q92" s="366"/>
      <c r="R92" s="366"/>
      <c r="S92" s="366"/>
      <c r="T92" s="367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hidden="1" x14ac:dyDescent="0.2">
      <c r="A93" s="368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69"/>
      <c r="N93" s="365" t="s">
        <v>43</v>
      </c>
      <c r="O93" s="366"/>
      <c r="P93" s="366"/>
      <c r="Q93" s="366"/>
      <c r="R93" s="366"/>
      <c r="S93" s="366"/>
      <c r="T93" s="367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hidden="1" customHeight="1" x14ac:dyDescent="0.25">
      <c r="A94" s="374" t="s">
        <v>76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64"/>
      <c r="Z94" s="64"/>
    </row>
    <row r="95" spans="1:53" ht="16.5" hidden="1" customHeight="1" x14ac:dyDescent="0.25">
      <c r="A95" s="61" t="s">
        <v>178</v>
      </c>
      <c r="B95" s="61" t="s">
        <v>179</v>
      </c>
      <c r="C95" s="35">
        <v>4301030895</v>
      </c>
      <c r="D95" s="360">
        <v>4607091387667</v>
      </c>
      <c r="E95" s="360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2"/>
      <c r="P95" s="362"/>
      <c r="Q95" s="362"/>
      <c r="R95" s="363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ref="W95:W102" si="5">IFERROR(IF(V95="",0,CEILING((V95/$H95),1)*$H95),"")</f>
        <v>0</v>
      </c>
      <c r="X95" s="40" t="str">
        <f>IFERROR(IF(W95=0,"",ROUNDUP(W95/H95,0)*0.02175),"")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27" hidden="1" customHeight="1" x14ac:dyDescent="0.25">
      <c r="A96" s="61" t="s">
        <v>180</v>
      </c>
      <c r="B96" s="61" t="s">
        <v>181</v>
      </c>
      <c r="C96" s="35">
        <v>4301030961</v>
      </c>
      <c r="D96" s="360">
        <v>4607091387636</v>
      </c>
      <c r="E96" s="360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6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2"/>
      <c r="P96" s="362"/>
      <c r="Q96" s="362"/>
      <c r="R96" s="363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hidden="1" customHeight="1" x14ac:dyDescent="0.25">
      <c r="A97" s="61" t="s">
        <v>182</v>
      </c>
      <c r="B97" s="61" t="s">
        <v>183</v>
      </c>
      <c r="C97" s="35">
        <v>4301030963</v>
      </c>
      <c r="D97" s="360">
        <v>4607091382426</v>
      </c>
      <c r="E97" s="360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6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2"/>
      <c r="P97" s="362"/>
      <c r="Q97" s="362"/>
      <c r="R97" s="363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IFERROR(IF(W97=0,"",ROUNDUP(W97/H97,0)*0.02175),"")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hidden="1" customHeight="1" x14ac:dyDescent="0.25">
      <c r="A98" s="61" t="s">
        <v>184</v>
      </c>
      <c r="B98" s="61" t="s">
        <v>185</v>
      </c>
      <c r="C98" s="35">
        <v>4301030962</v>
      </c>
      <c r="D98" s="360">
        <v>4607091386547</v>
      </c>
      <c r="E98" s="360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2"/>
      <c r="P98" s="362"/>
      <c r="Q98" s="362"/>
      <c r="R98" s="363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186</v>
      </c>
      <c r="B99" s="61" t="s">
        <v>187</v>
      </c>
      <c r="C99" s="35">
        <v>4301031079</v>
      </c>
      <c r="D99" s="360">
        <v>4607091384734</v>
      </c>
      <c r="E99" s="360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2"/>
      <c r="P99" s="362"/>
      <c r="Q99" s="362"/>
      <c r="R99" s="363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188</v>
      </c>
      <c r="B100" s="61" t="s">
        <v>189</v>
      </c>
      <c r="C100" s="35">
        <v>4301030964</v>
      </c>
      <c r="D100" s="360">
        <v>4607091382464</v>
      </c>
      <c r="E100" s="360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6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2"/>
      <c r="P100" s="362"/>
      <c r="Q100" s="362"/>
      <c r="R100" s="363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190</v>
      </c>
      <c r="B101" s="61" t="s">
        <v>191</v>
      </c>
      <c r="C101" s="35">
        <v>4301031234</v>
      </c>
      <c r="D101" s="360">
        <v>4680115883444</v>
      </c>
      <c r="E101" s="360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6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63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190</v>
      </c>
      <c r="B102" s="61" t="s">
        <v>192</v>
      </c>
      <c r="C102" s="35">
        <v>4301031235</v>
      </c>
      <c r="D102" s="360">
        <v>4680115883444</v>
      </c>
      <c r="E102" s="36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idden="1" x14ac:dyDescent="0.2">
      <c r="A103" s="368"/>
      <c r="B103" s="368"/>
      <c r="C103" s="368"/>
      <c r="D103" s="368"/>
      <c r="E103" s="368"/>
      <c r="F103" s="368"/>
      <c r="G103" s="368"/>
      <c r="H103" s="368"/>
      <c r="I103" s="368"/>
      <c r="J103" s="368"/>
      <c r="K103" s="368"/>
      <c r="L103" s="368"/>
      <c r="M103" s="369"/>
      <c r="N103" s="365" t="s">
        <v>43</v>
      </c>
      <c r="O103" s="366"/>
      <c r="P103" s="366"/>
      <c r="Q103" s="366"/>
      <c r="R103" s="366"/>
      <c r="S103" s="366"/>
      <c r="T103" s="367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0</v>
      </c>
      <c r="W103" s="42">
        <f>IFERROR(W95/H95,"0")+IFERROR(W96/H96,"0")+IFERROR(W97/H97,"0")+IFERROR(W98/H98,"0")+IFERROR(W99/H99,"0")+IFERROR(W100/H100,"0")+IFERROR(W101/H101,"0")+IFERROR(W102/H102,"0")</f>
        <v>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5"/>
      <c r="Z103" s="65"/>
    </row>
    <row r="104" spans="1:53" hidden="1" x14ac:dyDescent="0.2">
      <c r="A104" s="368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69"/>
      <c r="N104" s="365" t="s">
        <v>43</v>
      </c>
      <c r="O104" s="366"/>
      <c r="P104" s="366"/>
      <c r="Q104" s="366"/>
      <c r="R104" s="366"/>
      <c r="S104" s="366"/>
      <c r="T104" s="367"/>
      <c r="U104" s="41" t="s">
        <v>0</v>
      </c>
      <c r="V104" s="42">
        <f>IFERROR(SUM(V95:V102),"0")</f>
        <v>0</v>
      </c>
      <c r="W104" s="42">
        <f>IFERROR(SUM(W95:W102),"0")</f>
        <v>0</v>
      </c>
      <c r="X104" s="41"/>
      <c r="Y104" s="65"/>
      <c r="Z104" s="65"/>
    </row>
    <row r="105" spans="1:53" ht="14.25" hidden="1" customHeight="1" x14ac:dyDescent="0.25">
      <c r="A105" s="374" t="s">
        <v>81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64"/>
      <c r="Z105" s="64"/>
    </row>
    <row r="106" spans="1:53" ht="27" hidden="1" customHeight="1" x14ac:dyDescent="0.25">
      <c r="A106" s="61" t="s">
        <v>193</v>
      </c>
      <c r="B106" s="61" t="s">
        <v>194</v>
      </c>
      <c r="C106" s="35">
        <v>4301051437</v>
      </c>
      <c r="D106" s="360">
        <v>4607091386967</v>
      </c>
      <c r="E106" s="360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63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ref="W106:W117" si="6">IFERROR(IF(V106="",0,CEILING((V106/$H106),1)*$H106),"")</f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27" hidden="1" customHeight="1" x14ac:dyDescent="0.25">
      <c r="A107" s="61" t="s">
        <v>193</v>
      </c>
      <c r="B107" s="61" t="s">
        <v>195</v>
      </c>
      <c r="C107" s="35">
        <v>4301051543</v>
      </c>
      <c r="D107" s="360">
        <v>4607091386967</v>
      </c>
      <c r="E107" s="360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6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2"/>
      <c r="P107" s="362"/>
      <c r="Q107" s="362"/>
      <c r="R107" s="363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hidden="1" customHeight="1" x14ac:dyDescent="0.25">
      <c r="A108" s="61" t="s">
        <v>196</v>
      </c>
      <c r="B108" s="61" t="s">
        <v>197</v>
      </c>
      <c r="C108" s="35">
        <v>4301051611</v>
      </c>
      <c r="D108" s="360">
        <v>4607091385304</v>
      </c>
      <c r="E108" s="360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2"/>
      <c r="P108" s="362"/>
      <c r="Q108" s="362"/>
      <c r="R108" s="363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hidden="1" customHeight="1" x14ac:dyDescent="0.25">
      <c r="A109" s="61" t="s">
        <v>199</v>
      </c>
      <c r="B109" s="61" t="s">
        <v>200</v>
      </c>
      <c r="C109" s="35">
        <v>4301051648</v>
      </c>
      <c r="D109" s="360">
        <v>4607091386264</v>
      </c>
      <c r="E109" s="360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610" t="s">
        <v>201</v>
      </c>
      <c r="O109" s="362"/>
      <c r="P109" s="362"/>
      <c r="Q109" s="362"/>
      <c r="R109" s="363"/>
      <c r="S109" s="38" t="s">
        <v>198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199</v>
      </c>
      <c r="B110" s="61" t="s">
        <v>202</v>
      </c>
      <c r="C110" s="35">
        <v>4301051306</v>
      </c>
      <c r="D110" s="360">
        <v>4607091386264</v>
      </c>
      <c r="E110" s="360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60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2"/>
      <c r="P110" s="362"/>
      <c r="Q110" s="362"/>
      <c r="R110" s="363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203</v>
      </c>
      <c r="B111" s="61" t="s">
        <v>204</v>
      </c>
      <c r="C111" s="35">
        <v>4301051477</v>
      </c>
      <c r="D111" s="360">
        <v>4680115882584</v>
      </c>
      <c r="E111" s="360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2"/>
      <c r="P111" s="362"/>
      <c r="Q111" s="362"/>
      <c r="R111" s="363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203</v>
      </c>
      <c r="B112" s="61" t="s">
        <v>205</v>
      </c>
      <c r="C112" s="35">
        <v>4301051476</v>
      </c>
      <c r="D112" s="360">
        <v>4680115882584</v>
      </c>
      <c r="E112" s="36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2"/>
      <c r="P112" s="362"/>
      <c r="Q112" s="362"/>
      <c r="R112" s="363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206</v>
      </c>
      <c r="B113" s="61" t="s">
        <v>207</v>
      </c>
      <c r="C113" s="35">
        <v>4301051436</v>
      </c>
      <c r="D113" s="360">
        <v>4607091385731</v>
      </c>
      <c r="E113" s="360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6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2"/>
      <c r="P113" s="362"/>
      <c r="Q113" s="362"/>
      <c r="R113" s="363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208</v>
      </c>
      <c r="B114" s="61" t="s">
        <v>209</v>
      </c>
      <c r="C114" s="35">
        <v>4301051439</v>
      </c>
      <c r="D114" s="360">
        <v>4680115880214</v>
      </c>
      <c r="E114" s="360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6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2"/>
      <c r="P114" s="362"/>
      <c r="Q114" s="362"/>
      <c r="R114" s="363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210</v>
      </c>
      <c r="B115" s="61" t="s">
        <v>211</v>
      </c>
      <c r="C115" s="35">
        <v>4301051438</v>
      </c>
      <c r="D115" s="360">
        <v>4680115880894</v>
      </c>
      <c r="E115" s="360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2"/>
      <c r="P115" s="362"/>
      <c r="Q115" s="362"/>
      <c r="R115" s="363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hidden="1" customHeight="1" x14ac:dyDescent="0.25">
      <c r="A116" s="61" t="s">
        <v>212</v>
      </c>
      <c r="B116" s="61" t="s">
        <v>213</v>
      </c>
      <c r="C116" s="35">
        <v>4301051313</v>
      </c>
      <c r="D116" s="360">
        <v>4607091385427</v>
      </c>
      <c r="E116" s="360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6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2"/>
      <c r="P116" s="362"/>
      <c r="Q116" s="362"/>
      <c r="R116" s="363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214</v>
      </c>
      <c r="B117" s="61" t="s">
        <v>215</v>
      </c>
      <c r="C117" s="35">
        <v>4301051480</v>
      </c>
      <c r="D117" s="360">
        <v>4680115882645</v>
      </c>
      <c r="E117" s="360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60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2"/>
      <c r="P117" s="362"/>
      <c r="Q117" s="362"/>
      <c r="R117" s="363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idden="1" x14ac:dyDescent="0.2">
      <c r="A118" s="368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69"/>
      <c r="N118" s="365" t="s">
        <v>43</v>
      </c>
      <c r="O118" s="366"/>
      <c r="P118" s="366"/>
      <c r="Q118" s="366"/>
      <c r="R118" s="366"/>
      <c r="S118" s="366"/>
      <c r="T118" s="367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5"/>
      <c r="Z118" s="65"/>
    </row>
    <row r="119" spans="1:53" hidden="1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69"/>
      <c r="N119" s="365" t="s">
        <v>43</v>
      </c>
      <c r="O119" s="366"/>
      <c r="P119" s="366"/>
      <c r="Q119" s="366"/>
      <c r="R119" s="366"/>
      <c r="S119" s="366"/>
      <c r="T119" s="367"/>
      <c r="U119" s="41" t="s">
        <v>0</v>
      </c>
      <c r="V119" s="42">
        <f>IFERROR(SUM(V106:V117),"0")</f>
        <v>0</v>
      </c>
      <c r="W119" s="42">
        <f>IFERROR(SUM(W106:W117),"0")</f>
        <v>0</v>
      </c>
      <c r="X119" s="41"/>
      <c r="Y119" s="65"/>
      <c r="Z119" s="65"/>
    </row>
    <row r="120" spans="1:53" ht="14.25" hidden="1" customHeight="1" x14ac:dyDescent="0.25">
      <c r="A120" s="374" t="s">
        <v>216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64"/>
      <c r="Z120" s="64"/>
    </row>
    <row r="121" spans="1:53" ht="27" hidden="1" customHeight="1" x14ac:dyDescent="0.25">
      <c r="A121" s="61" t="s">
        <v>217</v>
      </c>
      <c r="B121" s="61" t="s">
        <v>218</v>
      </c>
      <c r="C121" s="35">
        <v>4301060296</v>
      </c>
      <c r="D121" s="360">
        <v>4607091383065</v>
      </c>
      <c r="E121" s="360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5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2"/>
      <c r="P121" s="362"/>
      <c r="Q121" s="362"/>
      <c r="R121" s="363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hidden="1" customHeight="1" x14ac:dyDescent="0.25">
      <c r="A122" s="61" t="s">
        <v>219</v>
      </c>
      <c r="B122" s="61" t="s">
        <v>220</v>
      </c>
      <c r="C122" s="35">
        <v>4301060366</v>
      </c>
      <c r="D122" s="360">
        <v>4680115881532</v>
      </c>
      <c r="E122" s="360"/>
      <c r="F122" s="60">
        <v>1.3</v>
      </c>
      <c r="G122" s="36">
        <v>6</v>
      </c>
      <c r="H122" s="60">
        <v>7.8</v>
      </c>
      <c r="I122" s="60">
        <v>8.2799999999999994</v>
      </c>
      <c r="J122" s="36">
        <v>56</v>
      </c>
      <c r="K122" s="36" t="s">
        <v>114</v>
      </c>
      <c r="L122" s="37" t="s">
        <v>79</v>
      </c>
      <c r="M122" s="36">
        <v>30</v>
      </c>
      <c r="N122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2"/>
      <c r="P122" s="362"/>
      <c r="Q122" s="362"/>
      <c r="R122" s="363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219</v>
      </c>
      <c r="B123" s="61" t="s">
        <v>221</v>
      </c>
      <c r="C123" s="35">
        <v>4301060371</v>
      </c>
      <c r="D123" s="360">
        <v>4680115881532</v>
      </c>
      <c r="E123" s="360"/>
      <c r="F123" s="60">
        <v>1.4</v>
      </c>
      <c r="G123" s="36">
        <v>6</v>
      </c>
      <c r="H123" s="60">
        <v>8.4</v>
      </c>
      <c r="I123" s="60">
        <v>8.9640000000000004</v>
      </c>
      <c r="J123" s="36">
        <v>56</v>
      </c>
      <c r="K123" s="36" t="s">
        <v>114</v>
      </c>
      <c r="L123" s="37" t="s">
        <v>79</v>
      </c>
      <c r="M123" s="36">
        <v>30</v>
      </c>
      <c r="N123" s="597" t="s">
        <v>222</v>
      </c>
      <c r="O123" s="362"/>
      <c r="P123" s="362"/>
      <c r="Q123" s="362"/>
      <c r="R123" s="363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219</v>
      </c>
      <c r="B124" s="61" t="s">
        <v>223</v>
      </c>
      <c r="C124" s="35">
        <v>4301060350</v>
      </c>
      <c r="D124" s="360">
        <v>4680115881532</v>
      </c>
      <c r="E124" s="360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114</v>
      </c>
      <c r="L124" s="37" t="s">
        <v>132</v>
      </c>
      <c r="M124" s="36">
        <v>30</v>
      </c>
      <c r="N124" s="5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2"/>
      <c r="P124" s="362"/>
      <c r="Q124" s="362"/>
      <c r="R124" s="363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224</v>
      </c>
      <c r="B125" s="61" t="s">
        <v>225</v>
      </c>
      <c r="C125" s="35">
        <v>4301060356</v>
      </c>
      <c r="D125" s="360">
        <v>4680115882652</v>
      </c>
      <c r="E125" s="360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2"/>
      <c r="P125" s="362"/>
      <c r="Q125" s="362"/>
      <c r="R125" s="363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hidden="1" customHeight="1" x14ac:dyDescent="0.25">
      <c r="A126" s="61" t="s">
        <v>226</v>
      </c>
      <c r="B126" s="61" t="s">
        <v>227</v>
      </c>
      <c r="C126" s="35">
        <v>4301060309</v>
      </c>
      <c r="D126" s="360">
        <v>4680115880238</v>
      </c>
      <c r="E126" s="360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2"/>
      <c r="P126" s="362"/>
      <c r="Q126" s="362"/>
      <c r="R126" s="363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hidden="1" customHeight="1" x14ac:dyDescent="0.25">
      <c r="A127" s="61" t="s">
        <v>228</v>
      </c>
      <c r="B127" s="61" t="s">
        <v>229</v>
      </c>
      <c r="C127" s="35">
        <v>4301060351</v>
      </c>
      <c r="D127" s="360">
        <v>4680115881464</v>
      </c>
      <c r="E127" s="360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5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2"/>
      <c r="P127" s="362"/>
      <c r="Q127" s="362"/>
      <c r="R127" s="363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idden="1" x14ac:dyDescent="0.2">
      <c r="A128" s="368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69"/>
      <c r="N128" s="365" t="s">
        <v>43</v>
      </c>
      <c r="O128" s="366"/>
      <c r="P128" s="366"/>
      <c r="Q128" s="366"/>
      <c r="R128" s="366"/>
      <c r="S128" s="366"/>
      <c r="T128" s="367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hidden="1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9"/>
      <c r="N129" s="365" t="s">
        <v>43</v>
      </c>
      <c r="O129" s="366"/>
      <c r="P129" s="366"/>
      <c r="Q129" s="366"/>
      <c r="R129" s="366"/>
      <c r="S129" s="366"/>
      <c r="T129" s="367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hidden="1" customHeight="1" x14ac:dyDescent="0.25">
      <c r="A130" s="389" t="s">
        <v>230</v>
      </c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89"/>
      <c r="O130" s="389"/>
      <c r="P130" s="389"/>
      <c r="Q130" s="389"/>
      <c r="R130" s="389"/>
      <c r="S130" s="389"/>
      <c r="T130" s="389"/>
      <c r="U130" s="389"/>
      <c r="V130" s="389"/>
      <c r="W130" s="389"/>
      <c r="X130" s="389"/>
      <c r="Y130" s="63"/>
      <c r="Z130" s="63"/>
    </row>
    <row r="131" spans="1:53" ht="14.25" hidden="1" customHeight="1" x14ac:dyDescent="0.25">
      <c r="A131" s="374" t="s">
        <v>81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64"/>
      <c r="Z131" s="64"/>
    </row>
    <row r="132" spans="1:53" ht="27" hidden="1" customHeight="1" x14ac:dyDescent="0.25">
      <c r="A132" s="61" t="s">
        <v>231</v>
      </c>
      <c r="B132" s="61" t="s">
        <v>232</v>
      </c>
      <c r="C132" s="35">
        <v>4301051612</v>
      </c>
      <c r="D132" s="360">
        <v>4607091385168</v>
      </c>
      <c r="E132" s="360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79</v>
      </c>
      <c r="M132" s="36">
        <v>45</v>
      </c>
      <c r="N132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2"/>
      <c r="P132" s="362"/>
      <c r="Q132" s="362"/>
      <c r="R132" s="363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IFERROR(IF(W132=0,"",ROUNDUP(W132/H132,0)*0.02175),"")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27" hidden="1" customHeight="1" x14ac:dyDescent="0.25">
      <c r="A133" s="61" t="s">
        <v>231</v>
      </c>
      <c r="B133" s="61" t="s">
        <v>233</v>
      </c>
      <c r="C133" s="35">
        <v>4301051360</v>
      </c>
      <c r="D133" s="360">
        <v>4607091385168</v>
      </c>
      <c r="E133" s="360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114</v>
      </c>
      <c r="L133" s="37" t="s">
        <v>132</v>
      </c>
      <c r="M133" s="36">
        <v>45</v>
      </c>
      <c r="N133" s="5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2"/>
      <c r="P133" s="362"/>
      <c r="Q133" s="362"/>
      <c r="R133" s="363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hidden="1" customHeight="1" x14ac:dyDescent="0.25">
      <c r="A134" s="61" t="s">
        <v>234</v>
      </c>
      <c r="B134" s="61" t="s">
        <v>235</v>
      </c>
      <c r="C134" s="35">
        <v>4301051362</v>
      </c>
      <c r="D134" s="360">
        <v>4607091383256</v>
      </c>
      <c r="E134" s="360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2"/>
      <c r="P134" s="362"/>
      <c r="Q134" s="362"/>
      <c r="R134" s="363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hidden="1" customHeight="1" x14ac:dyDescent="0.25">
      <c r="A135" s="61" t="s">
        <v>236</v>
      </c>
      <c r="B135" s="61" t="s">
        <v>237</v>
      </c>
      <c r="C135" s="35">
        <v>4301051358</v>
      </c>
      <c r="D135" s="360">
        <v>4607091385748</v>
      </c>
      <c r="E135" s="360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5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2"/>
      <c r="P135" s="362"/>
      <c r="Q135" s="362"/>
      <c r="R135" s="363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idden="1" x14ac:dyDescent="0.2">
      <c r="A136" s="368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69"/>
      <c r="N136" s="365" t="s">
        <v>43</v>
      </c>
      <c r="O136" s="366"/>
      <c r="P136" s="366"/>
      <c r="Q136" s="366"/>
      <c r="R136" s="366"/>
      <c r="S136" s="366"/>
      <c r="T136" s="367"/>
      <c r="U136" s="41" t="s">
        <v>42</v>
      </c>
      <c r="V136" s="42">
        <f>IFERROR(V132/H132,"0")+IFERROR(V133/H133,"0")+IFERROR(V134/H134,"0")+IFERROR(V135/H135,"0")</f>
        <v>0</v>
      </c>
      <c r="W136" s="42">
        <f>IFERROR(W132/H132,"0")+IFERROR(W133/H133,"0")+IFERROR(W134/H134,"0")+IFERROR(W135/H135,"0")</f>
        <v>0</v>
      </c>
      <c r="X136" s="42">
        <f>IFERROR(IF(X132="",0,X132),"0")+IFERROR(IF(X133="",0,X133),"0")+IFERROR(IF(X134="",0,X134),"0")+IFERROR(IF(X135="",0,X135),"0")</f>
        <v>0</v>
      </c>
      <c r="Y136" s="65"/>
      <c r="Z136" s="65"/>
    </row>
    <row r="137" spans="1:53" hidden="1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9"/>
      <c r="N137" s="365" t="s">
        <v>43</v>
      </c>
      <c r="O137" s="366"/>
      <c r="P137" s="366"/>
      <c r="Q137" s="366"/>
      <c r="R137" s="366"/>
      <c r="S137" s="366"/>
      <c r="T137" s="367"/>
      <c r="U137" s="41" t="s">
        <v>0</v>
      </c>
      <c r="V137" s="42">
        <f>IFERROR(SUM(V132:V135),"0")</f>
        <v>0</v>
      </c>
      <c r="W137" s="42">
        <f>IFERROR(SUM(W132:W135),"0")</f>
        <v>0</v>
      </c>
      <c r="X137" s="41"/>
      <c r="Y137" s="65"/>
      <c r="Z137" s="65"/>
    </row>
    <row r="138" spans="1:53" ht="27.75" hidden="1" customHeight="1" x14ac:dyDescent="0.2">
      <c r="A138" s="388" t="s">
        <v>238</v>
      </c>
      <c r="B138" s="388"/>
      <c r="C138" s="388"/>
      <c r="D138" s="388"/>
      <c r="E138" s="388"/>
      <c r="F138" s="388"/>
      <c r="G138" s="388"/>
      <c r="H138" s="388"/>
      <c r="I138" s="388"/>
      <c r="J138" s="388"/>
      <c r="K138" s="388"/>
      <c r="L138" s="388"/>
      <c r="M138" s="388"/>
      <c r="N138" s="388"/>
      <c r="O138" s="388"/>
      <c r="P138" s="388"/>
      <c r="Q138" s="388"/>
      <c r="R138" s="388"/>
      <c r="S138" s="388"/>
      <c r="T138" s="388"/>
      <c r="U138" s="388"/>
      <c r="V138" s="388"/>
      <c r="W138" s="388"/>
      <c r="X138" s="388"/>
      <c r="Y138" s="53"/>
      <c r="Z138" s="53"/>
    </row>
    <row r="139" spans="1:53" ht="16.5" hidden="1" customHeight="1" x14ac:dyDescent="0.25">
      <c r="A139" s="389" t="s">
        <v>239</v>
      </c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89"/>
      <c r="O139" s="389"/>
      <c r="P139" s="389"/>
      <c r="Q139" s="389"/>
      <c r="R139" s="389"/>
      <c r="S139" s="389"/>
      <c r="T139" s="389"/>
      <c r="U139" s="389"/>
      <c r="V139" s="389"/>
      <c r="W139" s="389"/>
      <c r="X139" s="389"/>
      <c r="Y139" s="63"/>
      <c r="Z139" s="63"/>
    </row>
    <row r="140" spans="1:53" ht="14.25" hidden="1" customHeight="1" x14ac:dyDescent="0.25">
      <c r="A140" s="374" t="s">
        <v>118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64"/>
      <c r="Z140" s="64"/>
    </row>
    <row r="141" spans="1:53" ht="27" hidden="1" customHeight="1" x14ac:dyDescent="0.25">
      <c r="A141" s="61" t="s">
        <v>240</v>
      </c>
      <c r="B141" s="61" t="s">
        <v>241</v>
      </c>
      <c r="C141" s="35">
        <v>4301011223</v>
      </c>
      <c r="D141" s="360">
        <v>4607091383423</v>
      </c>
      <c r="E141" s="360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2"/>
      <c r="P141" s="362"/>
      <c r="Q141" s="362"/>
      <c r="R141" s="363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hidden="1" customHeight="1" x14ac:dyDescent="0.25">
      <c r="A142" s="61" t="s">
        <v>242</v>
      </c>
      <c r="B142" s="61" t="s">
        <v>243</v>
      </c>
      <c r="C142" s="35">
        <v>4301011338</v>
      </c>
      <c r="D142" s="360">
        <v>4607091381405</v>
      </c>
      <c r="E142" s="360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2"/>
      <c r="P142" s="362"/>
      <c r="Q142" s="362"/>
      <c r="R142" s="363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hidden="1" customHeight="1" x14ac:dyDescent="0.25">
      <c r="A143" s="61" t="s">
        <v>244</v>
      </c>
      <c r="B143" s="61" t="s">
        <v>245</v>
      </c>
      <c r="C143" s="35">
        <v>4301011333</v>
      </c>
      <c r="D143" s="360">
        <v>4607091386516</v>
      </c>
      <c r="E143" s="360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2"/>
      <c r="P143" s="362"/>
      <c r="Q143" s="362"/>
      <c r="R143" s="363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idden="1" x14ac:dyDescent="0.2">
      <c r="A144" s="368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9"/>
      <c r="N144" s="365" t="s">
        <v>43</v>
      </c>
      <c r="O144" s="366"/>
      <c r="P144" s="366"/>
      <c r="Q144" s="366"/>
      <c r="R144" s="366"/>
      <c r="S144" s="366"/>
      <c r="T144" s="367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hidden="1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9"/>
      <c r="N145" s="365" t="s">
        <v>43</v>
      </c>
      <c r="O145" s="366"/>
      <c r="P145" s="366"/>
      <c r="Q145" s="366"/>
      <c r="R145" s="366"/>
      <c r="S145" s="366"/>
      <c r="T145" s="367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hidden="1" customHeight="1" x14ac:dyDescent="0.25">
      <c r="A146" s="389" t="s">
        <v>246</v>
      </c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63"/>
      <c r="Z146" s="63"/>
    </row>
    <row r="147" spans="1:53" ht="14.25" hidden="1" customHeight="1" x14ac:dyDescent="0.25">
      <c r="A147" s="374" t="s">
        <v>76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64"/>
      <c r="Z147" s="64"/>
    </row>
    <row r="148" spans="1:53" ht="27" hidden="1" customHeight="1" x14ac:dyDescent="0.25">
      <c r="A148" s="61" t="s">
        <v>247</v>
      </c>
      <c r="B148" s="61" t="s">
        <v>248</v>
      </c>
      <c r="C148" s="35">
        <v>4301031191</v>
      </c>
      <c r="D148" s="360">
        <v>4680115880993</v>
      </c>
      <c r="E148" s="360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2"/>
      <c r="P148" s="362"/>
      <c r="Q148" s="362"/>
      <c r="R148" s="363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249</v>
      </c>
      <c r="B149" s="61" t="s">
        <v>250</v>
      </c>
      <c r="C149" s="35">
        <v>4301031204</v>
      </c>
      <c r="D149" s="360">
        <v>4680115881761</v>
      </c>
      <c r="E149" s="360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2"/>
      <c r="P149" s="362"/>
      <c r="Q149" s="362"/>
      <c r="R149" s="363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251</v>
      </c>
      <c r="B150" s="61" t="s">
        <v>252</v>
      </c>
      <c r="C150" s="35">
        <v>4301031201</v>
      </c>
      <c r="D150" s="360">
        <v>4680115881563</v>
      </c>
      <c r="E150" s="360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2"/>
      <c r="P150" s="362"/>
      <c r="Q150" s="362"/>
      <c r="R150" s="363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253</v>
      </c>
      <c r="B151" s="61" t="s">
        <v>254</v>
      </c>
      <c r="C151" s="35">
        <v>4301031199</v>
      </c>
      <c r="D151" s="360">
        <v>4680115880986</v>
      </c>
      <c r="E151" s="360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5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2"/>
      <c r="P151" s="362"/>
      <c r="Q151" s="362"/>
      <c r="R151" s="363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255</v>
      </c>
      <c r="B152" s="61" t="s">
        <v>256</v>
      </c>
      <c r="C152" s="35">
        <v>4301031190</v>
      </c>
      <c r="D152" s="360">
        <v>4680115880207</v>
      </c>
      <c r="E152" s="360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8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2"/>
      <c r="P152" s="362"/>
      <c r="Q152" s="362"/>
      <c r="R152" s="363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257</v>
      </c>
      <c r="B153" s="61" t="s">
        <v>258</v>
      </c>
      <c r="C153" s="35">
        <v>4301031205</v>
      </c>
      <c r="D153" s="360">
        <v>4680115881785</v>
      </c>
      <c r="E153" s="360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2"/>
      <c r="P153" s="362"/>
      <c r="Q153" s="362"/>
      <c r="R153" s="363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259</v>
      </c>
      <c r="B154" s="61" t="s">
        <v>260</v>
      </c>
      <c r="C154" s="35">
        <v>4301031202</v>
      </c>
      <c r="D154" s="360">
        <v>4680115881679</v>
      </c>
      <c r="E154" s="360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2"/>
      <c r="P154" s="362"/>
      <c r="Q154" s="362"/>
      <c r="R154" s="363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261</v>
      </c>
      <c r="B155" s="61" t="s">
        <v>262</v>
      </c>
      <c r="C155" s="35">
        <v>4301031158</v>
      </c>
      <c r="D155" s="360">
        <v>4680115880191</v>
      </c>
      <c r="E155" s="360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2"/>
      <c r="P155" s="362"/>
      <c r="Q155" s="362"/>
      <c r="R155" s="363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hidden="1" customHeight="1" x14ac:dyDescent="0.25">
      <c r="A156" s="61" t="s">
        <v>263</v>
      </c>
      <c r="B156" s="61" t="s">
        <v>264</v>
      </c>
      <c r="C156" s="35">
        <v>4301031245</v>
      </c>
      <c r="D156" s="360">
        <v>4680115883963</v>
      </c>
      <c r="E156" s="360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2"/>
      <c r="P156" s="362"/>
      <c r="Q156" s="362"/>
      <c r="R156" s="363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idden="1" x14ac:dyDescent="0.2">
      <c r="A157" s="368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69"/>
      <c r="N157" s="365" t="s">
        <v>43</v>
      </c>
      <c r="O157" s="366"/>
      <c r="P157" s="366"/>
      <c r="Q157" s="366"/>
      <c r="R157" s="366"/>
      <c r="S157" s="366"/>
      <c r="T157" s="367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hidden="1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69"/>
      <c r="N158" s="365" t="s">
        <v>43</v>
      </c>
      <c r="O158" s="366"/>
      <c r="P158" s="366"/>
      <c r="Q158" s="366"/>
      <c r="R158" s="366"/>
      <c r="S158" s="366"/>
      <c r="T158" s="367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hidden="1" customHeight="1" x14ac:dyDescent="0.25">
      <c r="A159" s="389" t="s">
        <v>265</v>
      </c>
      <c r="B159" s="389"/>
      <c r="C159" s="389"/>
      <c r="D159" s="389"/>
      <c r="E159" s="389"/>
      <c r="F159" s="389"/>
      <c r="G159" s="389"/>
      <c r="H159" s="389"/>
      <c r="I159" s="389"/>
      <c r="J159" s="389"/>
      <c r="K159" s="389"/>
      <c r="L159" s="389"/>
      <c r="M159" s="389"/>
      <c r="N159" s="389"/>
      <c r="O159" s="389"/>
      <c r="P159" s="389"/>
      <c r="Q159" s="389"/>
      <c r="R159" s="389"/>
      <c r="S159" s="389"/>
      <c r="T159" s="389"/>
      <c r="U159" s="389"/>
      <c r="V159" s="389"/>
      <c r="W159" s="389"/>
      <c r="X159" s="389"/>
      <c r="Y159" s="63"/>
      <c r="Z159" s="63"/>
    </row>
    <row r="160" spans="1:53" ht="14.25" hidden="1" customHeight="1" x14ac:dyDescent="0.25">
      <c r="A160" s="374" t="s">
        <v>118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64"/>
      <c r="Z160" s="64"/>
    </row>
    <row r="161" spans="1:53" ht="16.5" hidden="1" customHeight="1" x14ac:dyDescent="0.25">
      <c r="A161" s="61" t="s">
        <v>266</v>
      </c>
      <c r="B161" s="61" t="s">
        <v>267</v>
      </c>
      <c r="C161" s="35">
        <v>4301011450</v>
      </c>
      <c r="D161" s="360">
        <v>4680115881402</v>
      </c>
      <c r="E161" s="360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2"/>
      <c r="P161" s="362"/>
      <c r="Q161" s="362"/>
      <c r="R161" s="363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hidden="1" customHeight="1" x14ac:dyDescent="0.25">
      <c r="A162" s="61" t="s">
        <v>268</v>
      </c>
      <c r="B162" s="61" t="s">
        <v>269</v>
      </c>
      <c r="C162" s="35">
        <v>4301011454</v>
      </c>
      <c r="D162" s="360">
        <v>4680115881396</v>
      </c>
      <c r="E162" s="360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2"/>
      <c r="P162" s="362"/>
      <c r="Q162" s="362"/>
      <c r="R162" s="363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idden="1" x14ac:dyDescent="0.2">
      <c r="A163" s="368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9"/>
      <c r="N163" s="365" t="s">
        <v>43</v>
      </c>
      <c r="O163" s="366"/>
      <c r="P163" s="366"/>
      <c r="Q163" s="366"/>
      <c r="R163" s="366"/>
      <c r="S163" s="366"/>
      <c r="T163" s="367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hidden="1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9"/>
      <c r="N164" s="365" t="s">
        <v>43</v>
      </c>
      <c r="O164" s="366"/>
      <c r="P164" s="366"/>
      <c r="Q164" s="366"/>
      <c r="R164" s="366"/>
      <c r="S164" s="366"/>
      <c r="T164" s="367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hidden="1" customHeight="1" x14ac:dyDescent="0.25">
      <c r="A165" s="374" t="s">
        <v>110</v>
      </c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  <c r="X165" s="374"/>
      <c r="Y165" s="64"/>
      <c r="Z165" s="64"/>
    </row>
    <row r="166" spans="1:53" ht="16.5" hidden="1" customHeight="1" x14ac:dyDescent="0.25">
      <c r="A166" s="61" t="s">
        <v>270</v>
      </c>
      <c r="B166" s="61" t="s">
        <v>271</v>
      </c>
      <c r="C166" s="35">
        <v>4301020262</v>
      </c>
      <c r="D166" s="360">
        <v>4680115882935</v>
      </c>
      <c r="E166" s="360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2"/>
      <c r="P166" s="362"/>
      <c r="Q166" s="362"/>
      <c r="R166" s="363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hidden="1" customHeight="1" x14ac:dyDescent="0.25">
      <c r="A167" s="61" t="s">
        <v>272</v>
      </c>
      <c r="B167" s="61" t="s">
        <v>273</v>
      </c>
      <c r="C167" s="35">
        <v>4301020220</v>
      </c>
      <c r="D167" s="360">
        <v>4680115880764</v>
      </c>
      <c r="E167" s="360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2"/>
      <c r="P167" s="362"/>
      <c r="Q167" s="362"/>
      <c r="R167" s="363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idden="1" x14ac:dyDescent="0.2">
      <c r="A168" s="368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9"/>
      <c r="N168" s="365" t="s">
        <v>43</v>
      </c>
      <c r="O168" s="366"/>
      <c r="P168" s="366"/>
      <c r="Q168" s="366"/>
      <c r="R168" s="366"/>
      <c r="S168" s="366"/>
      <c r="T168" s="367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hidden="1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69"/>
      <c r="N169" s="365" t="s">
        <v>43</v>
      </c>
      <c r="O169" s="366"/>
      <c r="P169" s="366"/>
      <c r="Q169" s="366"/>
      <c r="R169" s="366"/>
      <c r="S169" s="366"/>
      <c r="T169" s="367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hidden="1" customHeight="1" x14ac:dyDescent="0.25">
      <c r="A170" s="374" t="s">
        <v>76</v>
      </c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  <c r="X170" s="374"/>
      <c r="Y170" s="64"/>
      <c r="Z170" s="64"/>
    </row>
    <row r="171" spans="1:53" ht="27" hidden="1" customHeight="1" x14ac:dyDescent="0.25">
      <c r="A171" s="61" t="s">
        <v>274</v>
      </c>
      <c r="B171" s="61" t="s">
        <v>275</v>
      </c>
      <c r="C171" s="35">
        <v>4301031224</v>
      </c>
      <c r="D171" s="360">
        <v>4680115882683</v>
      </c>
      <c r="E171" s="360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2"/>
      <c r="P171" s="362"/>
      <c r="Q171" s="362"/>
      <c r="R171" s="363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hidden="1" customHeight="1" x14ac:dyDescent="0.25">
      <c r="A172" s="61" t="s">
        <v>276</v>
      </c>
      <c r="B172" s="61" t="s">
        <v>277</v>
      </c>
      <c r="C172" s="35">
        <v>4301031230</v>
      </c>
      <c r="D172" s="360">
        <v>4680115882690</v>
      </c>
      <c r="E172" s="360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2"/>
      <c r="P172" s="362"/>
      <c r="Q172" s="362"/>
      <c r="R172" s="363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hidden="1" customHeight="1" x14ac:dyDescent="0.25">
      <c r="A173" s="61" t="s">
        <v>278</v>
      </c>
      <c r="B173" s="61" t="s">
        <v>279</v>
      </c>
      <c r="C173" s="35">
        <v>4301031220</v>
      </c>
      <c r="D173" s="360">
        <v>4680115882669</v>
      </c>
      <c r="E173" s="360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2"/>
      <c r="P173" s="362"/>
      <c r="Q173" s="362"/>
      <c r="R173" s="363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hidden="1" customHeight="1" x14ac:dyDescent="0.25">
      <c r="A174" s="61" t="s">
        <v>280</v>
      </c>
      <c r="B174" s="61" t="s">
        <v>281</v>
      </c>
      <c r="C174" s="35">
        <v>4301031221</v>
      </c>
      <c r="D174" s="360">
        <v>4680115882676</v>
      </c>
      <c r="E174" s="36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2"/>
      <c r="P174" s="362"/>
      <c r="Q174" s="362"/>
      <c r="R174" s="363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hidden="1" x14ac:dyDescent="0.2">
      <c r="A175" s="368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69"/>
      <c r="N175" s="365" t="s">
        <v>43</v>
      </c>
      <c r="O175" s="366"/>
      <c r="P175" s="366"/>
      <c r="Q175" s="366"/>
      <c r="R175" s="366"/>
      <c r="S175" s="366"/>
      <c r="T175" s="367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hidden="1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9"/>
      <c r="N176" s="365" t="s">
        <v>43</v>
      </c>
      <c r="O176" s="366"/>
      <c r="P176" s="366"/>
      <c r="Q176" s="366"/>
      <c r="R176" s="366"/>
      <c r="S176" s="366"/>
      <c r="T176" s="367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hidden="1" customHeight="1" x14ac:dyDescent="0.25">
      <c r="A177" s="374" t="s">
        <v>81</v>
      </c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64"/>
      <c r="Z177" s="64"/>
    </row>
    <row r="178" spans="1:53" ht="27" hidden="1" customHeight="1" x14ac:dyDescent="0.25">
      <c r="A178" s="61" t="s">
        <v>282</v>
      </c>
      <c r="B178" s="61" t="s">
        <v>283</v>
      </c>
      <c r="C178" s="35">
        <v>4301051409</v>
      </c>
      <c r="D178" s="360">
        <v>4680115881556</v>
      </c>
      <c r="E178" s="360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2"/>
      <c r="P178" s="362"/>
      <c r="Q178" s="362"/>
      <c r="R178" s="363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hidden="1" customHeight="1" x14ac:dyDescent="0.25">
      <c r="A179" s="61" t="s">
        <v>284</v>
      </c>
      <c r="B179" s="61" t="s">
        <v>285</v>
      </c>
      <c r="C179" s="35">
        <v>4301051538</v>
      </c>
      <c r="D179" s="360">
        <v>4680115880573</v>
      </c>
      <c r="E179" s="360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6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2"/>
      <c r="P179" s="362"/>
      <c r="Q179" s="362"/>
      <c r="R179" s="363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hidden="1" customHeight="1" x14ac:dyDescent="0.25">
      <c r="A180" s="61" t="s">
        <v>286</v>
      </c>
      <c r="B180" s="61" t="s">
        <v>287</v>
      </c>
      <c r="C180" s="35">
        <v>4301051408</v>
      </c>
      <c r="D180" s="360">
        <v>4680115881594</v>
      </c>
      <c r="E180" s="360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2"/>
      <c r="P180" s="362"/>
      <c r="Q180" s="362"/>
      <c r="R180" s="363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288</v>
      </c>
      <c r="B181" s="61" t="s">
        <v>289</v>
      </c>
      <c r="C181" s="35">
        <v>4301051505</v>
      </c>
      <c r="D181" s="360">
        <v>4680115881587</v>
      </c>
      <c r="E181" s="360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6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2"/>
      <c r="P181" s="362"/>
      <c r="Q181" s="362"/>
      <c r="R181" s="363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hidden="1" customHeight="1" x14ac:dyDescent="0.25">
      <c r="A182" s="61" t="s">
        <v>290</v>
      </c>
      <c r="B182" s="61" t="s">
        <v>291</v>
      </c>
      <c r="C182" s="35">
        <v>4301051380</v>
      </c>
      <c r="D182" s="360">
        <v>4680115880962</v>
      </c>
      <c r="E182" s="360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5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2"/>
      <c r="P182" s="362"/>
      <c r="Q182" s="362"/>
      <c r="R182" s="363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292</v>
      </c>
      <c r="B183" s="61" t="s">
        <v>293</v>
      </c>
      <c r="C183" s="35">
        <v>4301051411</v>
      </c>
      <c r="D183" s="360">
        <v>4680115881617</v>
      </c>
      <c r="E183" s="360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2"/>
      <c r="P183" s="362"/>
      <c r="Q183" s="362"/>
      <c r="R183" s="363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294</v>
      </c>
      <c r="B184" s="61" t="s">
        <v>295</v>
      </c>
      <c r="C184" s="35">
        <v>4301051487</v>
      </c>
      <c r="D184" s="360">
        <v>4680115881228</v>
      </c>
      <c r="E184" s="360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2"/>
      <c r="P184" s="362"/>
      <c r="Q184" s="362"/>
      <c r="R184" s="363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296</v>
      </c>
      <c r="B185" s="61" t="s">
        <v>297</v>
      </c>
      <c r="C185" s="35">
        <v>4301051506</v>
      </c>
      <c r="D185" s="360">
        <v>4680115881037</v>
      </c>
      <c r="E185" s="360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2"/>
      <c r="P185" s="362"/>
      <c r="Q185" s="362"/>
      <c r="R185" s="363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298</v>
      </c>
      <c r="B186" s="61" t="s">
        <v>299</v>
      </c>
      <c r="C186" s="35">
        <v>4301051384</v>
      </c>
      <c r="D186" s="360">
        <v>4680115881211</v>
      </c>
      <c r="E186" s="360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2"/>
      <c r="P186" s="362"/>
      <c r="Q186" s="362"/>
      <c r="R186" s="363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300</v>
      </c>
      <c r="B187" s="61" t="s">
        <v>301</v>
      </c>
      <c r="C187" s="35">
        <v>4301051378</v>
      </c>
      <c r="D187" s="360">
        <v>4680115881020</v>
      </c>
      <c r="E187" s="360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2"/>
      <c r="P187" s="362"/>
      <c r="Q187" s="362"/>
      <c r="R187" s="363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302</v>
      </c>
      <c r="B188" s="61" t="s">
        <v>303</v>
      </c>
      <c r="C188" s="35">
        <v>4301051407</v>
      </c>
      <c r="D188" s="360">
        <v>4680115882195</v>
      </c>
      <c r="E188" s="360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2"/>
      <c r="P188" s="362"/>
      <c r="Q188" s="362"/>
      <c r="R188" s="363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304</v>
      </c>
      <c r="B189" s="61" t="s">
        <v>305</v>
      </c>
      <c r="C189" s="35">
        <v>4301051479</v>
      </c>
      <c r="D189" s="360">
        <v>4680115882607</v>
      </c>
      <c r="E189" s="360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2"/>
      <c r="P189" s="362"/>
      <c r="Q189" s="362"/>
      <c r="R189" s="363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306</v>
      </c>
      <c r="B190" s="61" t="s">
        <v>307</v>
      </c>
      <c r="C190" s="35">
        <v>4301051468</v>
      </c>
      <c r="D190" s="360">
        <v>4680115880092</v>
      </c>
      <c r="E190" s="360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2"/>
      <c r="P190" s="362"/>
      <c r="Q190" s="362"/>
      <c r="R190" s="363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308</v>
      </c>
      <c r="B191" s="61" t="s">
        <v>309</v>
      </c>
      <c r="C191" s="35">
        <v>4301051469</v>
      </c>
      <c r="D191" s="360">
        <v>4680115880221</v>
      </c>
      <c r="E191" s="360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2"/>
      <c r="P191" s="362"/>
      <c r="Q191" s="362"/>
      <c r="R191" s="363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hidden="1" customHeight="1" x14ac:dyDescent="0.25">
      <c r="A192" s="61" t="s">
        <v>310</v>
      </c>
      <c r="B192" s="61" t="s">
        <v>311</v>
      </c>
      <c r="C192" s="35">
        <v>4301051523</v>
      </c>
      <c r="D192" s="360">
        <v>4680115882942</v>
      </c>
      <c r="E192" s="360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2"/>
      <c r="P192" s="362"/>
      <c r="Q192" s="362"/>
      <c r="R192" s="363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hidden="1" customHeight="1" x14ac:dyDescent="0.25">
      <c r="A193" s="61" t="s">
        <v>312</v>
      </c>
      <c r="B193" s="61" t="s">
        <v>313</v>
      </c>
      <c r="C193" s="35">
        <v>4301051326</v>
      </c>
      <c r="D193" s="360">
        <v>4680115880504</v>
      </c>
      <c r="E193" s="36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2"/>
      <c r="P193" s="362"/>
      <c r="Q193" s="362"/>
      <c r="R193" s="363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hidden="1" customHeight="1" x14ac:dyDescent="0.25">
      <c r="A194" s="61" t="s">
        <v>314</v>
      </c>
      <c r="B194" s="61" t="s">
        <v>315</v>
      </c>
      <c r="C194" s="35">
        <v>4301051410</v>
      </c>
      <c r="D194" s="360">
        <v>4680115882164</v>
      </c>
      <c r="E194" s="360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2"/>
      <c r="P194" s="362"/>
      <c r="Q194" s="362"/>
      <c r="R194" s="363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idden="1" x14ac:dyDescent="0.2">
      <c r="A195" s="368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69"/>
      <c r="N195" s="365" t="s">
        <v>43</v>
      </c>
      <c r="O195" s="366"/>
      <c r="P195" s="366"/>
      <c r="Q195" s="366"/>
      <c r="R195" s="366"/>
      <c r="S195" s="366"/>
      <c r="T195" s="367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hidden="1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69"/>
      <c r="N196" s="365" t="s">
        <v>43</v>
      </c>
      <c r="O196" s="366"/>
      <c r="P196" s="366"/>
      <c r="Q196" s="366"/>
      <c r="R196" s="366"/>
      <c r="S196" s="366"/>
      <c r="T196" s="367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hidden="1" customHeight="1" x14ac:dyDescent="0.25">
      <c r="A197" s="374" t="s">
        <v>216</v>
      </c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64"/>
      <c r="Z197" s="64"/>
    </row>
    <row r="198" spans="1:53" ht="16.5" hidden="1" customHeight="1" x14ac:dyDescent="0.25">
      <c r="A198" s="61" t="s">
        <v>316</v>
      </c>
      <c r="B198" s="61" t="s">
        <v>317</v>
      </c>
      <c r="C198" s="35">
        <v>4301060360</v>
      </c>
      <c r="D198" s="360">
        <v>4680115882874</v>
      </c>
      <c r="E198" s="360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2"/>
      <c r="P198" s="362"/>
      <c r="Q198" s="362"/>
      <c r="R198" s="363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hidden="1" customHeight="1" x14ac:dyDescent="0.25">
      <c r="A199" s="61" t="s">
        <v>318</v>
      </c>
      <c r="B199" s="61" t="s">
        <v>319</v>
      </c>
      <c r="C199" s="35">
        <v>4301060359</v>
      </c>
      <c r="D199" s="360">
        <v>4680115884434</v>
      </c>
      <c r="E199" s="360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2"/>
      <c r="P199" s="362"/>
      <c r="Q199" s="362"/>
      <c r="R199" s="363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hidden="1" customHeight="1" x14ac:dyDescent="0.25">
      <c r="A200" s="61" t="s">
        <v>320</v>
      </c>
      <c r="B200" s="61" t="s">
        <v>321</v>
      </c>
      <c r="C200" s="35">
        <v>4301060338</v>
      </c>
      <c r="D200" s="360">
        <v>4680115880801</v>
      </c>
      <c r="E200" s="36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2"/>
      <c r="P200" s="362"/>
      <c r="Q200" s="362"/>
      <c r="R200" s="363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hidden="1" customHeight="1" x14ac:dyDescent="0.25">
      <c r="A201" s="61" t="s">
        <v>322</v>
      </c>
      <c r="B201" s="61" t="s">
        <v>323</v>
      </c>
      <c r="C201" s="35">
        <v>4301060339</v>
      </c>
      <c r="D201" s="360">
        <v>4680115880818</v>
      </c>
      <c r="E201" s="360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2"/>
      <c r="P201" s="362"/>
      <c r="Q201" s="362"/>
      <c r="R201" s="363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idden="1" x14ac:dyDescent="0.2">
      <c r="A202" s="368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69"/>
      <c r="N202" s="365" t="s">
        <v>43</v>
      </c>
      <c r="O202" s="366"/>
      <c r="P202" s="366"/>
      <c r="Q202" s="366"/>
      <c r="R202" s="366"/>
      <c r="S202" s="366"/>
      <c r="T202" s="367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hidden="1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69"/>
      <c r="N203" s="365" t="s">
        <v>43</v>
      </c>
      <c r="O203" s="366"/>
      <c r="P203" s="366"/>
      <c r="Q203" s="366"/>
      <c r="R203" s="366"/>
      <c r="S203" s="366"/>
      <c r="T203" s="367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hidden="1" customHeight="1" x14ac:dyDescent="0.25">
      <c r="A204" s="389" t="s">
        <v>324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63"/>
      <c r="Z204" s="63"/>
    </row>
    <row r="205" spans="1:53" ht="14.25" hidden="1" customHeight="1" x14ac:dyDescent="0.25">
      <c r="A205" s="374" t="s">
        <v>118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64"/>
      <c r="Z205" s="64"/>
    </row>
    <row r="206" spans="1:53" ht="27" hidden="1" customHeight="1" x14ac:dyDescent="0.25">
      <c r="A206" s="61" t="s">
        <v>325</v>
      </c>
      <c r="B206" s="61" t="s">
        <v>326</v>
      </c>
      <c r="C206" s="35">
        <v>4301011717</v>
      </c>
      <c r="D206" s="360">
        <v>4680115884274</v>
      </c>
      <c r="E206" s="360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5" t="s">
        <v>327</v>
      </c>
      <c r="O206" s="362"/>
      <c r="P206" s="362"/>
      <c r="Q206" s="362"/>
      <c r="R206" s="363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hidden="1" customHeight="1" x14ac:dyDescent="0.25">
      <c r="A207" s="61" t="s">
        <v>328</v>
      </c>
      <c r="B207" s="61" t="s">
        <v>329</v>
      </c>
      <c r="C207" s="35">
        <v>4301011719</v>
      </c>
      <c r="D207" s="360">
        <v>4680115884298</v>
      </c>
      <c r="E207" s="360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46" t="s">
        <v>330</v>
      </c>
      <c r="O207" s="362"/>
      <c r="P207" s="362"/>
      <c r="Q207" s="362"/>
      <c r="R207" s="363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331</v>
      </c>
      <c r="B208" s="61" t="s">
        <v>332</v>
      </c>
      <c r="C208" s="35">
        <v>4301011733</v>
      </c>
      <c r="D208" s="360">
        <v>4680115884250</v>
      </c>
      <c r="E208" s="360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41" t="s">
        <v>333</v>
      </c>
      <c r="O208" s="362"/>
      <c r="P208" s="362"/>
      <c r="Q208" s="362"/>
      <c r="R208" s="363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334</v>
      </c>
      <c r="B209" s="61" t="s">
        <v>335</v>
      </c>
      <c r="C209" s="35">
        <v>4301011718</v>
      </c>
      <c r="D209" s="360">
        <v>4680115884281</v>
      </c>
      <c r="E209" s="360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42" t="s">
        <v>336</v>
      </c>
      <c r="O209" s="362"/>
      <c r="P209" s="362"/>
      <c r="Q209" s="362"/>
      <c r="R209" s="363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hidden="1" customHeight="1" x14ac:dyDescent="0.25">
      <c r="A210" s="61" t="s">
        <v>337</v>
      </c>
      <c r="B210" s="61" t="s">
        <v>338</v>
      </c>
      <c r="C210" s="35">
        <v>4301011720</v>
      </c>
      <c r="D210" s="360">
        <v>4680115884199</v>
      </c>
      <c r="E210" s="360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43" t="s">
        <v>339</v>
      </c>
      <c r="O210" s="362"/>
      <c r="P210" s="362"/>
      <c r="Q210" s="362"/>
      <c r="R210" s="363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hidden="1" customHeight="1" x14ac:dyDescent="0.25">
      <c r="A211" s="61" t="s">
        <v>340</v>
      </c>
      <c r="B211" s="61" t="s">
        <v>341</v>
      </c>
      <c r="C211" s="35">
        <v>4301011716</v>
      </c>
      <c r="D211" s="360">
        <v>4680115884267</v>
      </c>
      <c r="E211" s="360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342</v>
      </c>
      <c r="O211" s="362"/>
      <c r="P211" s="362"/>
      <c r="Q211" s="362"/>
      <c r="R211" s="363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idden="1" x14ac:dyDescent="0.2">
      <c r="A212" s="368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69"/>
      <c r="N212" s="365" t="s">
        <v>43</v>
      </c>
      <c r="O212" s="366"/>
      <c r="P212" s="366"/>
      <c r="Q212" s="366"/>
      <c r="R212" s="366"/>
      <c r="S212" s="366"/>
      <c r="T212" s="367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hidden="1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69"/>
      <c r="N213" s="365" t="s">
        <v>43</v>
      </c>
      <c r="O213" s="366"/>
      <c r="P213" s="366"/>
      <c r="Q213" s="366"/>
      <c r="R213" s="366"/>
      <c r="S213" s="366"/>
      <c r="T213" s="367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hidden="1" customHeight="1" x14ac:dyDescent="0.25">
      <c r="A214" s="374" t="s">
        <v>76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64"/>
      <c r="Z214" s="64"/>
    </row>
    <row r="215" spans="1:53" ht="27" hidden="1" customHeight="1" x14ac:dyDescent="0.25">
      <c r="A215" s="61" t="s">
        <v>343</v>
      </c>
      <c r="B215" s="61" t="s">
        <v>344</v>
      </c>
      <c r="C215" s="35">
        <v>4301031151</v>
      </c>
      <c r="D215" s="360">
        <v>4607091389845</v>
      </c>
      <c r="E215" s="360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2"/>
      <c r="P215" s="362"/>
      <c r="Q215" s="362"/>
      <c r="R215" s="363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hidden="1" x14ac:dyDescent="0.2">
      <c r="A216" s="368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9"/>
      <c r="N216" s="365" t="s">
        <v>43</v>
      </c>
      <c r="O216" s="366"/>
      <c r="P216" s="366"/>
      <c r="Q216" s="366"/>
      <c r="R216" s="366"/>
      <c r="S216" s="366"/>
      <c r="T216" s="367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hidden="1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69"/>
      <c r="N217" s="365" t="s">
        <v>43</v>
      </c>
      <c r="O217" s="366"/>
      <c r="P217" s="366"/>
      <c r="Q217" s="366"/>
      <c r="R217" s="366"/>
      <c r="S217" s="366"/>
      <c r="T217" s="367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hidden="1" customHeight="1" x14ac:dyDescent="0.25">
      <c r="A218" s="389" t="s">
        <v>345</v>
      </c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  <c r="X218" s="389"/>
      <c r="Y218" s="63"/>
      <c r="Z218" s="63"/>
    </row>
    <row r="219" spans="1:53" ht="14.25" hidden="1" customHeight="1" x14ac:dyDescent="0.25">
      <c r="A219" s="374" t="s">
        <v>118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64"/>
      <c r="Z219" s="64"/>
    </row>
    <row r="220" spans="1:53" ht="27" hidden="1" customHeight="1" x14ac:dyDescent="0.25">
      <c r="A220" s="61" t="s">
        <v>346</v>
      </c>
      <c r="B220" s="61" t="s">
        <v>347</v>
      </c>
      <c r="C220" s="35">
        <v>4301011826</v>
      </c>
      <c r="D220" s="360">
        <v>4680115884137</v>
      </c>
      <c r="E220" s="360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0" t="s">
        <v>348</v>
      </c>
      <c r="O220" s="362"/>
      <c r="P220" s="362"/>
      <c r="Q220" s="362"/>
      <c r="R220" s="363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349</v>
      </c>
      <c r="B221" s="61" t="s">
        <v>350</v>
      </c>
      <c r="C221" s="35">
        <v>4301011724</v>
      </c>
      <c r="D221" s="360">
        <v>4680115884236</v>
      </c>
      <c r="E221" s="360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34" t="s">
        <v>351</v>
      </c>
      <c r="O221" s="362"/>
      <c r="P221" s="362"/>
      <c r="Q221" s="362"/>
      <c r="R221" s="363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352</v>
      </c>
      <c r="B222" s="61" t="s">
        <v>353</v>
      </c>
      <c r="C222" s="35">
        <v>4301011721</v>
      </c>
      <c r="D222" s="360">
        <v>4680115884175</v>
      </c>
      <c r="E222" s="360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35" t="s">
        <v>354</v>
      </c>
      <c r="O222" s="362"/>
      <c r="P222" s="362"/>
      <c r="Q222" s="362"/>
      <c r="R222" s="363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355</v>
      </c>
      <c r="B223" s="61" t="s">
        <v>356</v>
      </c>
      <c r="C223" s="35">
        <v>4301011824</v>
      </c>
      <c r="D223" s="360">
        <v>4680115884144</v>
      </c>
      <c r="E223" s="360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36" t="s">
        <v>357</v>
      </c>
      <c r="O223" s="362"/>
      <c r="P223" s="362"/>
      <c r="Q223" s="362"/>
      <c r="R223" s="363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358</v>
      </c>
      <c r="B224" s="61" t="s">
        <v>359</v>
      </c>
      <c r="C224" s="35">
        <v>4301011726</v>
      </c>
      <c r="D224" s="360">
        <v>4680115884182</v>
      </c>
      <c r="E224" s="360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37" t="s">
        <v>360</v>
      </c>
      <c r="O224" s="362"/>
      <c r="P224" s="362"/>
      <c r="Q224" s="362"/>
      <c r="R224" s="363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361</v>
      </c>
      <c r="B225" s="61" t="s">
        <v>362</v>
      </c>
      <c r="C225" s="35">
        <v>4301011722</v>
      </c>
      <c r="D225" s="360">
        <v>4680115884205</v>
      </c>
      <c r="E225" s="360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38" t="s">
        <v>363</v>
      </c>
      <c r="O225" s="362"/>
      <c r="P225" s="362"/>
      <c r="Q225" s="362"/>
      <c r="R225" s="363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idden="1" x14ac:dyDescent="0.2">
      <c r="A226" s="368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9"/>
      <c r="N226" s="365" t="s">
        <v>43</v>
      </c>
      <c r="O226" s="366"/>
      <c r="P226" s="366"/>
      <c r="Q226" s="366"/>
      <c r="R226" s="366"/>
      <c r="S226" s="366"/>
      <c r="T226" s="367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hidden="1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69"/>
      <c r="N227" s="365" t="s">
        <v>43</v>
      </c>
      <c r="O227" s="366"/>
      <c r="P227" s="366"/>
      <c r="Q227" s="366"/>
      <c r="R227" s="366"/>
      <c r="S227" s="366"/>
      <c r="T227" s="367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hidden="1" customHeight="1" x14ac:dyDescent="0.25">
      <c r="A228" s="389" t="s">
        <v>364</v>
      </c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63"/>
      <c r="Z228" s="63"/>
    </row>
    <row r="229" spans="1:53" ht="14.25" hidden="1" customHeight="1" x14ac:dyDescent="0.25">
      <c r="A229" s="374" t="s">
        <v>118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64"/>
      <c r="Z229" s="64"/>
    </row>
    <row r="230" spans="1:53" ht="27" hidden="1" customHeight="1" x14ac:dyDescent="0.25">
      <c r="A230" s="61" t="s">
        <v>365</v>
      </c>
      <c r="B230" s="61" t="s">
        <v>366</v>
      </c>
      <c r="C230" s="35">
        <v>4301011346</v>
      </c>
      <c r="D230" s="360">
        <v>4607091387445</v>
      </c>
      <c r="E230" s="360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367</v>
      </c>
      <c r="B231" s="61" t="s">
        <v>368</v>
      </c>
      <c r="C231" s="35">
        <v>4301011362</v>
      </c>
      <c r="D231" s="360">
        <v>4607091386004</v>
      </c>
      <c r="E231" s="360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121</v>
      </c>
      <c r="M231" s="36">
        <v>55</v>
      </c>
      <c r="N231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367</v>
      </c>
      <c r="B232" s="61" t="s">
        <v>369</v>
      </c>
      <c r="C232" s="35">
        <v>4301011308</v>
      </c>
      <c r="D232" s="360">
        <v>4607091386004</v>
      </c>
      <c r="E232" s="360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370</v>
      </c>
      <c r="B233" s="61" t="s">
        <v>371</v>
      </c>
      <c r="C233" s="35">
        <v>4301011347</v>
      </c>
      <c r="D233" s="360">
        <v>4607091386073</v>
      </c>
      <c r="E233" s="360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2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4301010928</v>
      </c>
      <c r="D234" s="360">
        <v>4607091387322</v>
      </c>
      <c r="E234" s="360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372</v>
      </c>
      <c r="B235" s="61" t="s">
        <v>374</v>
      </c>
      <c r="C235" s="35">
        <v>4301011395</v>
      </c>
      <c r="D235" s="360">
        <v>4607091387322</v>
      </c>
      <c r="E235" s="360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121</v>
      </c>
      <c r="M235" s="36">
        <v>55</v>
      </c>
      <c r="N235" s="53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375</v>
      </c>
      <c r="B236" s="61" t="s">
        <v>376</v>
      </c>
      <c r="C236" s="35">
        <v>4301011311</v>
      </c>
      <c r="D236" s="360">
        <v>4607091387377</v>
      </c>
      <c r="E236" s="360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377</v>
      </c>
      <c r="B237" s="61" t="s">
        <v>378</v>
      </c>
      <c r="C237" s="35">
        <v>4301010945</v>
      </c>
      <c r="D237" s="360">
        <v>4607091387353</v>
      </c>
      <c r="E237" s="360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2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379</v>
      </c>
      <c r="B238" s="61" t="s">
        <v>380</v>
      </c>
      <c r="C238" s="35">
        <v>4301011328</v>
      </c>
      <c r="D238" s="360">
        <v>4607091386011</v>
      </c>
      <c r="E238" s="360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381</v>
      </c>
      <c r="B239" s="61" t="s">
        <v>382</v>
      </c>
      <c r="C239" s="35">
        <v>4301011329</v>
      </c>
      <c r="D239" s="360">
        <v>4607091387308</v>
      </c>
      <c r="E239" s="360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383</v>
      </c>
      <c r="B240" s="61" t="s">
        <v>384</v>
      </c>
      <c r="C240" s="35">
        <v>4301011049</v>
      </c>
      <c r="D240" s="360">
        <v>4607091387339</v>
      </c>
      <c r="E240" s="360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385</v>
      </c>
      <c r="B241" s="61" t="s">
        <v>386</v>
      </c>
      <c r="C241" s="35">
        <v>4301011433</v>
      </c>
      <c r="D241" s="360">
        <v>4680115882638</v>
      </c>
      <c r="E241" s="360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387</v>
      </c>
      <c r="B242" s="61" t="s">
        <v>388</v>
      </c>
      <c r="C242" s="35">
        <v>4301011573</v>
      </c>
      <c r="D242" s="360">
        <v>4680115881938</v>
      </c>
      <c r="E242" s="360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1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389</v>
      </c>
      <c r="B243" s="61" t="s">
        <v>390</v>
      </c>
      <c r="C243" s="35">
        <v>4301010944</v>
      </c>
      <c r="D243" s="360">
        <v>4607091387346</v>
      </c>
      <c r="E243" s="360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391</v>
      </c>
      <c r="B244" s="61" t="s">
        <v>392</v>
      </c>
      <c r="C244" s="35">
        <v>4301011353</v>
      </c>
      <c r="D244" s="360">
        <v>4607091389807</v>
      </c>
      <c r="E244" s="36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2"/>
      <c r="P244" s="362"/>
      <c r="Q244" s="362"/>
      <c r="R244" s="363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idden="1" x14ac:dyDescent="0.2">
      <c r="A245" s="368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69"/>
      <c r="N245" s="365" t="s">
        <v>43</v>
      </c>
      <c r="O245" s="366"/>
      <c r="P245" s="366"/>
      <c r="Q245" s="366"/>
      <c r="R245" s="366"/>
      <c r="S245" s="366"/>
      <c r="T245" s="367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5"/>
      <c r="Z245" s="65"/>
    </row>
    <row r="246" spans="1:53" hidden="1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69"/>
      <c r="N246" s="365" t="s">
        <v>43</v>
      </c>
      <c r="O246" s="366"/>
      <c r="P246" s="366"/>
      <c r="Q246" s="366"/>
      <c r="R246" s="366"/>
      <c r="S246" s="366"/>
      <c r="T246" s="367"/>
      <c r="U246" s="41" t="s">
        <v>0</v>
      </c>
      <c r="V246" s="42">
        <f>IFERROR(SUM(V230:V244),"0")</f>
        <v>0</v>
      </c>
      <c r="W246" s="42">
        <f>IFERROR(SUM(W230:W244),"0")</f>
        <v>0</v>
      </c>
      <c r="X246" s="41"/>
      <c r="Y246" s="65"/>
      <c r="Z246" s="65"/>
    </row>
    <row r="247" spans="1:53" ht="14.25" hidden="1" customHeight="1" x14ac:dyDescent="0.25">
      <c r="A247" s="374" t="s">
        <v>110</v>
      </c>
      <c r="B247" s="374"/>
      <c r="C247" s="374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64"/>
      <c r="Z247" s="64"/>
    </row>
    <row r="248" spans="1:53" ht="27" hidden="1" customHeight="1" x14ac:dyDescent="0.25">
      <c r="A248" s="61" t="s">
        <v>393</v>
      </c>
      <c r="B248" s="61" t="s">
        <v>394</v>
      </c>
      <c r="C248" s="35">
        <v>4301020254</v>
      </c>
      <c r="D248" s="360">
        <v>4680115881914</v>
      </c>
      <c r="E248" s="36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2"/>
      <c r="P248" s="362"/>
      <c r="Q248" s="362"/>
      <c r="R248" s="363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hidden="1" x14ac:dyDescent="0.2">
      <c r="A249" s="368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9"/>
      <c r="N249" s="365" t="s">
        <v>43</v>
      </c>
      <c r="O249" s="366"/>
      <c r="P249" s="366"/>
      <c r="Q249" s="366"/>
      <c r="R249" s="366"/>
      <c r="S249" s="366"/>
      <c r="T249" s="367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hidden="1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69"/>
      <c r="N250" s="365" t="s">
        <v>43</v>
      </c>
      <c r="O250" s="366"/>
      <c r="P250" s="366"/>
      <c r="Q250" s="366"/>
      <c r="R250" s="366"/>
      <c r="S250" s="366"/>
      <c r="T250" s="367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hidden="1" customHeight="1" x14ac:dyDescent="0.25">
      <c r="A251" s="374" t="s">
        <v>76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374"/>
      <c r="Y251" s="64"/>
      <c r="Z251" s="64"/>
    </row>
    <row r="252" spans="1:53" ht="27" hidden="1" customHeight="1" x14ac:dyDescent="0.25">
      <c r="A252" s="61" t="s">
        <v>395</v>
      </c>
      <c r="B252" s="61" t="s">
        <v>396</v>
      </c>
      <c r="C252" s="35">
        <v>4301030878</v>
      </c>
      <c r="D252" s="360">
        <v>4607091387193</v>
      </c>
      <c r="E252" s="360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2"/>
      <c r="P252" s="362"/>
      <c r="Q252" s="362"/>
      <c r="R252" s="363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hidden="1" customHeight="1" x14ac:dyDescent="0.25">
      <c r="A253" s="61" t="s">
        <v>397</v>
      </c>
      <c r="B253" s="61" t="s">
        <v>398</v>
      </c>
      <c r="C253" s="35">
        <v>4301031153</v>
      </c>
      <c r="D253" s="360">
        <v>4607091387230</v>
      </c>
      <c r="E253" s="360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2"/>
      <c r="P253" s="362"/>
      <c r="Q253" s="362"/>
      <c r="R253" s="363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399</v>
      </c>
      <c r="B254" s="61" t="s">
        <v>400</v>
      </c>
      <c r="C254" s="35">
        <v>4301031152</v>
      </c>
      <c r="D254" s="360">
        <v>4607091387285</v>
      </c>
      <c r="E254" s="360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2"/>
      <c r="P254" s="362"/>
      <c r="Q254" s="362"/>
      <c r="R254" s="363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hidden="1" customHeight="1" x14ac:dyDescent="0.25">
      <c r="A255" s="61" t="s">
        <v>401</v>
      </c>
      <c r="B255" s="61" t="s">
        <v>402</v>
      </c>
      <c r="C255" s="35">
        <v>4301031164</v>
      </c>
      <c r="D255" s="360">
        <v>4680115880481</v>
      </c>
      <c r="E255" s="360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2"/>
      <c r="P255" s="362"/>
      <c r="Q255" s="362"/>
      <c r="R255" s="363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hidden="1" x14ac:dyDescent="0.2">
      <c r="A256" s="368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69"/>
      <c r="N256" s="365" t="s">
        <v>43</v>
      </c>
      <c r="O256" s="366"/>
      <c r="P256" s="366"/>
      <c r="Q256" s="366"/>
      <c r="R256" s="366"/>
      <c r="S256" s="366"/>
      <c r="T256" s="367"/>
      <c r="U256" s="41" t="s">
        <v>42</v>
      </c>
      <c r="V256" s="42">
        <f>IFERROR(V252/H252,"0")+IFERROR(V253/H253,"0")+IFERROR(V254/H254,"0")+IFERROR(V255/H255,"0")</f>
        <v>0</v>
      </c>
      <c r="W256" s="42">
        <f>IFERROR(W252/H252,"0")+IFERROR(W253/H253,"0")+IFERROR(W254/H254,"0")+IFERROR(W255/H255,"0")</f>
        <v>0</v>
      </c>
      <c r="X256" s="42">
        <f>IFERROR(IF(X252="",0,X252),"0")+IFERROR(IF(X253="",0,X253),"0")+IFERROR(IF(X254="",0,X254),"0")+IFERROR(IF(X255="",0,X255),"0")</f>
        <v>0</v>
      </c>
      <c r="Y256" s="65"/>
      <c r="Z256" s="65"/>
    </row>
    <row r="257" spans="1:53" hidden="1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69"/>
      <c r="N257" s="365" t="s">
        <v>43</v>
      </c>
      <c r="O257" s="366"/>
      <c r="P257" s="366"/>
      <c r="Q257" s="366"/>
      <c r="R257" s="366"/>
      <c r="S257" s="366"/>
      <c r="T257" s="367"/>
      <c r="U257" s="41" t="s">
        <v>0</v>
      </c>
      <c r="V257" s="42">
        <f>IFERROR(SUM(V252:V255),"0")</f>
        <v>0</v>
      </c>
      <c r="W257" s="42">
        <f>IFERROR(SUM(W252:W255),"0")</f>
        <v>0</v>
      </c>
      <c r="X257" s="41"/>
      <c r="Y257" s="65"/>
      <c r="Z257" s="65"/>
    </row>
    <row r="258" spans="1:53" ht="14.25" hidden="1" customHeight="1" x14ac:dyDescent="0.25">
      <c r="A258" s="374" t="s">
        <v>81</v>
      </c>
      <c r="B258" s="374"/>
      <c r="C258" s="374"/>
      <c r="D258" s="374"/>
      <c r="E258" s="374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  <c r="X258" s="374"/>
      <c r="Y258" s="64"/>
      <c r="Z258" s="64"/>
    </row>
    <row r="259" spans="1:53" ht="16.5" customHeight="1" x14ac:dyDescent="0.25">
      <c r="A259" s="61" t="s">
        <v>403</v>
      </c>
      <c r="B259" s="61" t="s">
        <v>404</v>
      </c>
      <c r="C259" s="35">
        <v>4301051100</v>
      </c>
      <c r="D259" s="360">
        <v>4607091387766</v>
      </c>
      <c r="E259" s="360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63"/>
      <c r="S259" s="38" t="s">
        <v>48</v>
      </c>
      <c r="T259" s="38" t="s">
        <v>48</v>
      </c>
      <c r="U259" s="39" t="s">
        <v>0</v>
      </c>
      <c r="V259" s="57">
        <v>8000</v>
      </c>
      <c r="W259" s="54">
        <f t="shared" ref="W259:W267" si="15">IFERROR(IF(V259="",0,CEILING((V259/$H259),1)*$H259),"")</f>
        <v>8002.8</v>
      </c>
      <c r="X259" s="40">
        <f>IFERROR(IF(W259=0,"",ROUNDUP(W259/H259,0)*0.02175),"")</f>
        <v>22.3155</v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405</v>
      </c>
      <c r="B260" s="61" t="s">
        <v>406</v>
      </c>
      <c r="C260" s="35">
        <v>4301051116</v>
      </c>
      <c r="D260" s="360">
        <v>4607091387957</v>
      </c>
      <c r="E260" s="360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63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407</v>
      </c>
      <c r="B261" s="61" t="s">
        <v>408</v>
      </c>
      <c r="C261" s="35">
        <v>4301051115</v>
      </c>
      <c r="D261" s="360">
        <v>4607091387964</v>
      </c>
      <c r="E261" s="360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63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409</v>
      </c>
      <c r="B262" s="61" t="s">
        <v>410</v>
      </c>
      <c r="C262" s="35">
        <v>4301051485</v>
      </c>
      <c r="D262" s="360">
        <v>4680115883567</v>
      </c>
      <c r="E262" s="360"/>
      <c r="F262" s="60">
        <v>0.35</v>
      </c>
      <c r="G262" s="36">
        <v>6</v>
      </c>
      <c r="H262" s="60">
        <v>2.1</v>
      </c>
      <c r="I262" s="60">
        <v>2.36</v>
      </c>
      <c r="J262" s="36">
        <v>156</v>
      </c>
      <c r="K262" s="36" t="s">
        <v>80</v>
      </c>
      <c r="L262" s="37" t="s">
        <v>79</v>
      </c>
      <c r="M262" s="36">
        <v>40</v>
      </c>
      <c r="N262" s="51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2"/>
      <c r="P262" s="362"/>
      <c r="Q262" s="362"/>
      <c r="R262" s="363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411</v>
      </c>
      <c r="B263" s="61" t="s">
        <v>412</v>
      </c>
      <c r="C263" s="35">
        <v>4301051134</v>
      </c>
      <c r="D263" s="360">
        <v>4607091381672</v>
      </c>
      <c r="E263" s="360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2"/>
      <c r="P263" s="362"/>
      <c r="Q263" s="362"/>
      <c r="R263" s="363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413</v>
      </c>
      <c r="B264" s="61" t="s">
        <v>414</v>
      </c>
      <c r="C264" s="35">
        <v>4301051130</v>
      </c>
      <c r="D264" s="360">
        <v>4607091387537</v>
      </c>
      <c r="E264" s="360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2"/>
      <c r="P264" s="362"/>
      <c r="Q264" s="362"/>
      <c r="R264" s="363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415</v>
      </c>
      <c r="B265" s="61" t="s">
        <v>416</v>
      </c>
      <c r="C265" s="35">
        <v>4301051132</v>
      </c>
      <c r="D265" s="360">
        <v>4607091387513</v>
      </c>
      <c r="E265" s="360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2"/>
      <c r="P265" s="362"/>
      <c r="Q265" s="362"/>
      <c r="R265" s="363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417</v>
      </c>
      <c r="B266" s="61" t="s">
        <v>418</v>
      </c>
      <c r="C266" s="35">
        <v>4301051277</v>
      </c>
      <c r="D266" s="360">
        <v>4680115880511</v>
      </c>
      <c r="E266" s="360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132</v>
      </c>
      <c r="M266" s="36">
        <v>40</v>
      </c>
      <c r="N266" s="5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2"/>
      <c r="P266" s="362"/>
      <c r="Q266" s="362"/>
      <c r="R266" s="363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419</v>
      </c>
      <c r="B267" s="61" t="s">
        <v>420</v>
      </c>
      <c r="C267" s="35">
        <v>4301051344</v>
      </c>
      <c r="D267" s="360">
        <v>4680115880412</v>
      </c>
      <c r="E267" s="360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132</v>
      </c>
      <c r="M267" s="36">
        <v>45</v>
      </c>
      <c r="N267" s="5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2"/>
      <c r="P267" s="362"/>
      <c r="Q267" s="362"/>
      <c r="R267" s="363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368"/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69"/>
      <c r="N268" s="365" t="s">
        <v>43</v>
      </c>
      <c r="O268" s="366"/>
      <c r="P268" s="366"/>
      <c r="Q268" s="366"/>
      <c r="R268" s="366"/>
      <c r="S268" s="366"/>
      <c r="T268" s="367"/>
      <c r="U268" s="41" t="s">
        <v>42</v>
      </c>
      <c r="V268" s="42">
        <f>IFERROR(V259/H259,"0")+IFERROR(V260/H260,"0")+IFERROR(V261/H261,"0")+IFERROR(V262/H262,"0")+IFERROR(V263/H263,"0")+IFERROR(V264/H264,"0")+IFERROR(V265/H265,"0")+IFERROR(V266/H266,"0")+IFERROR(V267/H267,"0")</f>
        <v>1025.6410256410256</v>
      </c>
      <c r="W268" s="42">
        <f>IFERROR(W259/H259,"0")+IFERROR(W260/H260,"0")+IFERROR(W261/H261,"0")+IFERROR(W262/H262,"0")+IFERROR(W263/H263,"0")+IFERROR(W264/H264,"0")+IFERROR(W265/H265,"0")+IFERROR(W266/H266,"0")+IFERROR(W267/H267,"0")</f>
        <v>1026</v>
      </c>
      <c r="X268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22.3155</v>
      </c>
      <c r="Y268" s="65"/>
      <c r="Z268" s="65"/>
    </row>
    <row r="269" spans="1:53" x14ac:dyDescent="0.2">
      <c r="A269" s="368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69"/>
      <c r="N269" s="365" t="s">
        <v>43</v>
      </c>
      <c r="O269" s="366"/>
      <c r="P269" s="366"/>
      <c r="Q269" s="366"/>
      <c r="R269" s="366"/>
      <c r="S269" s="366"/>
      <c r="T269" s="367"/>
      <c r="U269" s="41" t="s">
        <v>0</v>
      </c>
      <c r="V269" s="42">
        <f>IFERROR(SUM(V259:V267),"0")</f>
        <v>8000</v>
      </c>
      <c r="W269" s="42">
        <f>IFERROR(SUM(W259:W267),"0")</f>
        <v>8002.8</v>
      </c>
      <c r="X269" s="41"/>
      <c r="Y269" s="65"/>
      <c r="Z269" s="65"/>
    </row>
    <row r="270" spans="1:53" ht="14.25" hidden="1" customHeight="1" x14ac:dyDescent="0.25">
      <c r="A270" s="374" t="s">
        <v>216</v>
      </c>
      <c r="B270" s="374"/>
      <c r="C270" s="374"/>
      <c r="D270" s="374"/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  <c r="R270" s="374"/>
      <c r="S270" s="374"/>
      <c r="T270" s="374"/>
      <c r="U270" s="374"/>
      <c r="V270" s="374"/>
      <c r="W270" s="374"/>
      <c r="X270" s="374"/>
      <c r="Y270" s="64"/>
      <c r="Z270" s="64"/>
    </row>
    <row r="271" spans="1:53" ht="16.5" hidden="1" customHeight="1" x14ac:dyDescent="0.25">
      <c r="A271" s="61" t="s">
        <v>421</v>
      </c>
      <c r="B271" s="61" t="s">
        <v>422</v>
      </c>
      <c r="C271" s="35">
        <v>4301060326</v>
      </c>
      <c r="D271" s="360">
        <v>4607091380880</v>
      </c>
      <c r="E271" s="360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114</v>
      </c>
      <c r="L271" s="37" t="s">
        <v>79</v>
      </c>
      <c r="M271" s="36">
        <v>30</v>
      </c>
      <c r="N271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2"/>
      <c r="P271" s="362"/>
      <c r="Q271" s="362"/>
      <c r="R271" s="363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27" hidden="1" customHeight="1" x14ac:dyDescent="0.25">
      <c r="A272" s="61" t="s">
        <v>423</v>
      </c>
      <c r="B272" s="61" t="s">
        <v>424</v>
      </c>
      <c r="C272" s="35">
        <v>4301060308</v>
      </c>
      <c r="D272" s="360">
        <v>4607091384482</v>
      </c>
      <c r="E272" s="360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114</v>
      </c>
      <c r="L272" s="37" t="s">
        <v>79</v>
      </c>
      <c r="M272" s="36">
        <v>30</v>
      </c>
      <c r="N272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2"/>
      <c r="P272" s="362"/>
      <c r="Q272" s="362"/>
      <c r="R272" s="363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t="16.5" hidden="1" customHeight="1" x14ac:dyDescent="0.25">
      <c r="A273" s="61" t="s">
        <v>425</v>
      </c>
      <c r="B273" s="61" t="s">
        <v>426</v>
      </c>
      <c r="C273" s="35">
        <v>4301060325</v>
      </c>
      <c r="D273" s="360">
        <v>4607091380897</v>
      </c>
      <c r="E273" s="360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79</v>
      </c>
      <c r="M273" s="36">
        <v>30</v>
      </c>
      <c r="N273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2"/>
      <c r="P273" s="362"/>
      <c r="Q273" s="362"/>
      <c r="R273" s="363"/>
      <c r="S273" s="38" t="s">
        <v>48</v>
      </c>
      <c r="T273" s="38" t="s">
        <v>48</v>
      </c>
      <c r="U273" s="39" t="s">
        <v>0</v>
      </c>
      <c r="V273" s="57">
        <v>0</v>
      </c>
      <c r="W273" s="54">
        <f>IFERROR(IF(V273="",0,CEILING((V273/$H273),1)*$H273),"")</f>
        <v>0</v>
      </c>
      <c r="X273" s="40" t="str">
        <f>IFERROR(IF(W273=0,"",ROUNDUP(W273/H273,0)*0.02175),"")</f>
        <v/>
      </c>
      <c r="Y273" s="66" t="s">
        <v>48</v>
      </c>
      <c r="Z273" s="67" t="s">
        <v>48</v>
      </c>
      <c r="AD273" s="68"/>
      <c r="BA273" s="228" t="s">
        <v>66</v>
      </c>
    </row>
    <row r="274" spans="1:53" hidden="1" x14ac:dyDescent="0.2">
      <c r="A274" s="368"/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9"/>
      <c r="N274" s="365" t="s">
        <v>43</v>
      </c>
      <c r="O274" s="366"/>
      <c r="P274" s="366"/>
      <c r="Q274" s="366"/>
      <c r="R274" s="366"/>
      <c r="S274" s="366"/>
      <c r="T274" s="367"/>
      <c r="U274" s="41" t="s">
        <v>42</v>
      </c>
      <c r="V274" s="42">
        <f>IFERROR(V271/H271,"0")+IFERROR(V272/H272,"0")+IFERROR(V273/H273,"0")</f>
        <v>0</v>
      </c>
      <c r="W274" s="42">
        <f>IFERROR(W271/H271,"0")+IFERROR(W272/H272,"0")+IFERROR(W273/H273,"0")</f>
        <v>0</v>
      </c>
      <c r="X274" s="42">
        <f>IFERROR(IF(X271="",0,X271),"0")+IFERROR(IF(X272="",0,X272),"0")+IFERROR(IF(X273="",0,X273),"0")</f>
        <v>0</v>
      </c>
      <c r="Y274" s="65"/>
      <c r="Z274" s="65"/>
    </row>
    <row r="275" spans="1:53" hidden="1" x14ac:dyDescent="0.2">
      <c r="A275" s="368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69"/>
      <c r="N275" s="365" t="s">
        <v>43</v>
      </c>
      <c r="O275" s="366"/>
      <c r="P275" s="366"/>
      <c r="Q275" s="366"/>
      <c r="R275" s="366"/>
      <c r="S275" s="366"/>
      <c r="T275" s="367"/>
      <c r="U275" s="41" t="s">
        <v>0</v>
      </c>
      <c r="V275" s="42">
        <f>IFERROR(SUM(V271:V273),"0")</f>
        <v>0</v>
      </c>
      <c r="W275" s="42">
        <f>IFERROR(SUM(W271:W273),"0")</f>
        <v>0</v>
      </c>
      <c r="X275" s="41"/>
      <c r="Y275" s="65"/>
      <c r="Z275" s="65"/>
    </row>
    <row r="276" spans="1:53" ht="14.25" hidden="1" customHeight="1" x14ac:dyDescent="0.25">
      <c r="A276" s="374" t="s">
        <v>96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64"/>
      <c r="Z276" s="64"/>
    </row>
    <row r="277" spans="1:53" ht="16.5" hidden="1" customHeight="1" x14ac:dyDescent="0.25">
      <c r="A277" s="61" t="s">
        <v>427</v>
      </c>
      <c r="B277" s="61" t="s">
        <v>428</v>
      </c>
      <c r="C277" s="35">
        <v>4301030232</v>
      </c>
      <c r="D277" s="360">
        <v>4607091388374</v>
      </c>
      <c r="E277" s="360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100</v>
      </c>
      <c r="M277" s="36">
        <v>180</v>
      </c>
      <c r="N277" s="499" t="s">
        <v>429</v>
      </c>
      <c r="O277" s="362"/>
      <c r="P277" s="362"/>
      <c r="Q277" s="362"/>
      <c r="R277" s="363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430</v>
      </c>
      <c r="B278" s="61" t="s">
        <v>431</v>
      </c>
      <c r="C278" s="35">
        <v>4301030235</v>
      </c>
      <c r="D278" s="360">
        <v>4607091388381</v>
      </c>
      <c r="E278" s="360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100</v>
      </c>
      <c r="M278" s="36">
        <v>180</v>
      </c>
      <c r="N278" s="500" t="s">
        <v>432</v>
      </c>
      <c r="O278" s="362"/>
      <c r="P278" s="362"/>
      <c r="Q278" s="362"/>
      <c r="R278" s="363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hidden="1" customHeight="1" x14ac:dyDescent="0.25">
      <c r="A279" s="61" t="s">
        <v>433</v>
      </c>
      <c r="B279" s="61" t="s">
        <v>434</v>
      </c>
      <c r="C279" s="35">
        <v>4301030233</v>
      </c>
      <c r="D279" s="360">
        <v>4607091388404</v>
      </c>
      <c r="E279" s="360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100</v>
      </c>
      <c r="M279" s="36">
        <v>180</v>
      </c>
      <c r="N279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2"/>
      <c r="P279" s="362"/>
      <c r="Q279" s="362"/>
      <c r="R279" s="363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idden="1" x14ac:dyDescent="0.2">
      <c r="A280" s="368"/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9"/>
      <c r="N280" s="365" t="s">
        <v>43</v>
      </c>
      <c r="O280" s="366"/>
      <c r="P280" s="366"/>
      <c r="Q280" s="366"/>
      <c r="R280" s="366"/>
      <c r="S280" s="366"/>
      <c r="T280" s="367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hidden="1" x14ac:dyDescent="0.2">
      <c r="A281" s="368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69"/>
      <c r="N281" s="365" t="s">
        <v>43</v>
      </c>
      <c r="O281" s="366"/>
      <c r="P281" s="366"/>
      <c r="Q281" s="366"/>
      <c r="R281" s="366"/>
      <c r="S281" s="366"/>
      <c r="T281" s="367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hidden="1" customHeight="1" x14ac:dyDescent="0.25">
      <c r="A282" s="374" t="s">
        <v>435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64"/>
      <c r="Z282" s="64"/>
    </row>
    <row r="283" spans="1:53" ht="16.5" hidden="1" customHeight="1" x14ac:dyDescent="0.25">
      <c r="A283" s="61" t="s">
        <v>436</v>
      </c>
      <c r="B283" s="61" t="s">
        <v>437</v>
      </c>
      <c r="C283" s="35">
        <v>4301180007</v>
      </c>
      <c r="D283" s="360">
        <v>4680115881808</v>
      </c>
      <c r="E283" s="360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4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2"/>
      <c r="P283" s="362"/>
      <c r="Q283" s="362"/>
      <c r="R283" s="363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440</v>
      </c>
      <c r="B284" s="61" t="s">
        <v>441</v>
      </c>
      <c r="C284" s="35">
        <v>4301180006</v>
      </c>
      <c r="D284" s="360">
        <v>4680115881822</v>
      </c>
      <c r="E284" s="360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2"/>
      <c r="P284" s="362"/>
      <c r="Q284" s="362"/>
      <c r="R284" s="363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hidden="1" customHeight="1" x14ac:dyDescent="0.25">
      <c r="A285" s="61" t="s">
        <v>442</v>
      </c>
      <c r="B285" s="61" t="s">
        <v>443</v>
      </c>
      <c r="C285" s="35">
        <v>4301180001</v>
      </c>
      <c r="D285" s="360">
        <v>4680115880016</v>
      </c>
      <c r="E285" s="360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2"/>
      <c r="P285" s="362"/>
      <c r="Q285" s="362"/>
      <c r="R285" s="363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idden="1" x14ac:dyDescent="0.2">
      <c r="A286" s="368"/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9"/>
      <c r="N286" s="365" t="s">
        <v>43</v>
      </c>
      <c r="O286" s="366"/>
      <c r="P286" s="366"/>
      <c r="Q286" s="366"/>
      <c r="R286" s="366"/>
      <c r="S286" s="366"/>
      <c r="T286" s="367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hidden="1" x14ac:dyDescent="0.2">
      <c r="A287" s="368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9"/>
      <c r="N287" s="365" t="s">
        <v>43</v>
      </c>
      <c r="O287" s="366"/>
      <c r="P287" s="366"/>
      <c r="Q287" s="366"/>
      <c r="R287" s="366"/>
      <c r="S287" s="366"/>
      <c r="T287" s="367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hidden="1" customHeight="1" x14ac:dyDescent="0.25">
      <c r="A288" s="389" t="s">
        <v>444</v>
      </c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89"/>
      <c r="N288" s="389"/>
      <c r="O288" s="389"/>
      <c r="P288" s="389"/>
      <c r="Q288" s="389"/>
      <c r="R288" s="389"/>
      <c r="S288" s="389"/>
      <c r="T288" s="389"/>
      <c r="U288" s="389"/>
      <c r="V288" s="389"/>
      <c r="W288" s="389"/>
      <c r="X288" s="389"/>
      <c r="Y288" s="63"/>
      <c r="Z288" s="63"/>
    </row>
    <row r="289" spans="1:53" ht="14.25" hidden="1" customHeight="1" x14ac:dyDescent="0.25">
      <c r="A289" s="374" t="s">
        <v>118</v>
      </c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  <c r="R289" s="374"/>
      <c r="S289" s="374"/>
      <c r="T289" s="374"/>
      <c r="U289" s="374"/>
      <c r="V289" s="374"/>
      <c r="W289" s="374"/>
      <c r="X289" s="374"/>
      <c r="Y289" s="64"/>
      <c r="Z289" s="64"/>
    </row>
    <row r="290" spans="1:53" ht="27" hidden="1" customHeight="1" x14ac:dyDescent="0.25">
      <c r="A290" s="61" t="s">
        <v>445</v>
      </c>
      <c r="B290" s="61" t="s">
        <v>446</v>
      </c>
      <c r="C290" s="35">
        <v>4301011315</v>
      </c>
      <c r="D290" s="360">
        <v>4607091387421</v>
      </c>
      <c r="E290" s="360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114</v>
      </c>
      <c r="L290" s="37" t="s">
        <v>113</v>
      </c>
      <c r="M290" s="36">
        <v>55</v>
      </c>
      <c r="N290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63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445</v>
      </c>
      <c r="B291" s="61" t="s">
        <v>447</v>
      </c>
      <c r="C291" s="35">
        <v>4301011121</v>
      </c>
      <c r="D291" s="360">
        <v>4607091387421</v>
      </c>
      <c r="E291" s="360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121</v>
      </c>
      <c r="M291" s="36">
        <v>55</v>
      </c>
      <c r="N291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448</v>
      </c>
      <c r="B292" s="61" t="s">
        <v>449</v>
      </c>
      <c r="C292" s="35">
        <v>4301011619</v>
      </c>
      <c r="D292" s="360">
        <v>4607091387452</v>
      </c>
      <c r="E292" s="360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114</v>
      </c>
      <c r="L292" s="37" t="s">
        <v>113</v>
      </c>
      <c r="M292" s="36">
        <v>55</v>
      </c>
      <c r="N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63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448</v>
      </c>
      <c r="B293" s="61" t="s">
        <v>450</v>
      </c>
      <c r="C293" s="35">
        <v>4301011322</v>
      </c>
      <c r="D293" s="360">
        <v>4607091387452</v>
      </c>
      <c r="E293" s="360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132</v>
      </c>
      <c r="M293" s="36">
        <v>55</v>
      </c>
      <c r="N293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448</v>
      </c>
      <c r="B294" s="61" t="s">
        <v>451</v>
      </c>
      <c r="C294" s="35">
        <v>4301011396</v>
      </c>
      <c r="D294" s="360">
        <v>4607091387452</v>
      </c>
      <c r="E294" s="360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121</v>
      </c>
      <c r="M294" s="36">
        <v>55</v>
      </c>
      <c r="N294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452</v>
      </c>
      <c r="B295" s="61" t="s">
        <v>453</v>
      </c>
      <c r="C295" s="35">
        <v>4301011313</v>
      </c>
      <c r="D295" s="360">
        <v>4607091385984</v>
      </c>
      <c r="E295" s="360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6">
        <v>55</v>
      </c>
      <c r="N295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2"/>
      <c r="P295" s="362"/>
      <c r="Q295" s="362"/>
      <c r="R295" s="363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454</v>
      </c>
      <c r="B296" s="61" t="s">
        <v>455</v>
      </c>
      <c r="C296" s="35">
        <v>4301011316</v>
      </c>
      <c r="D296" s="360">
        <v>4607091387438</v>
      </c>
      <c r="E296" s="360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113</v>
      </c>
      <c r="M296" s="36">
        <v>55</v>
      </c>
      <c r="N296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2"/>
      <c r="P296" s="362"/>
      <c r="Q296" s="362"/>
      <c r="R296" s="363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456</v>
      </c>
      <c r="B297" s="61" t="s">
        <v>457</v>
      </c>
      <c r="C297" s="35">
        <v>4301011318</v>
      </c>
      <c r="D297" s="360">
        <v>4607091387469</v>
      </c>
      <c r="E297" s="360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2"/>
      <c r="P297" s="362"/>
      <c r="Q297" s="362"/>
      <c r="R297" s="363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idden="1" x14ac:dyDescent="0.2">
      <c r="A298" s="368"/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9"/>
      <c r="N298" s="365" t="s">
        <v>43</v>
      </c>
      <c r="O298" s="366"/>
      <c r="P298" s="366"/>
      <c r="Q298" s="366"/>
      <c r="R298" s="366"/>
      <c r="S298" s="366"/>
      <c r="T298" s="367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0</v>
      </c>
      <c r="W298" s="42">
        <f>IFERROR(W290/H290,"0")+IFERROR(W291/H291,"0")+IFERROR(W292/H292,"0")+IFERROR(W293/H293,"0")+IFERROR(W294/H294,"0")+IFERROR(W295/H295,"0")+IFERROR(W296/H296,"0")+IFERROR(W297/H297,"0")</f>
        <v>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5"/>
      <c r="Z298" s="65"/>
    </row>
    <row r="299" spans="1:53" hidden="1" x14ac:dyDescent="0.2">
      <c r="A299" s="368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69"/>
      <c r="N299" s="365" t="s">
        <v>43</v>
      </c>
      <c r="O299" s="366"/>
      <c r="P299" s="366"/>
      <c r="Q299" s="366"/>
      <c r="R299" s="366"/>
      <c r="S299" s="366"/>
      <c r="T299" s="367"/>
      <c r="U299" s="41" t="s">
        <v>0</v>
      </c>
      <c r="V299" s="42">
        <f>IFERROR(SUM(V290:V297),"0")</f>
        <v>0</v>
      </c>
      <c r="W299" s="42">
        <f>IFERROR(SUM(W290:W297),"0")</f>
        <v>0</v>
      </c>
      <c r="X299" s="41"/>
      <c r="Y299" s="65"/>
      <c r="Z299" s="65"/>
    </row>
    <row r="300" spans="1:53" ht="14.25" hidden="1" customHeight="1" x14ac:dyDescent="0.25">
      <c r="A300" s="374" t="s">
        <v>76</v>
      </c>
      <c r="B300" s="374"/>
      <c r="C300" s="374"/>
      <c r="D300" s="374"/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  <c r="R300" s="374"/>
      <c r="S300" s="374"/>
      <c r="T300" s="374"/>
      <c r="U300" s="374"/>
      <c r="V300" s="374"/>
      <c r="W300" s="374"/>
      <c r="X300" s="374"/>
      <c r="Y300" s="64"/>
      <c r="Z300" s="64"/>
    </row>
    <row r="301" spans="1:53" ht="27" hidden="1" customHeight="1" x14ac:dyDescent="0.25">
      <c r="A301" s="61" t="s">
        <v>458</v>
      </c>
      <c r="B301" s="61" t="s">
        <v>459</v>
      </c>
      <c r="C301" s="35">
        <v>4301031154</v>
      </c>
      <c r="D301" s="360">
        <v>4607091387292</v>
      </c>
      <c r="E301" s="360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4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2"/>
      <c r="P301" s="362"/>
      <c r="Q301" s="362"/>
      <c r="R301" s="363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hidden="1" customHeight="1" x14ac:dyDescent="0.25">
      <c r="A302" s="61" t="s">
        <v>460</v>
      </c>
      <c r="B302" s="61" t="s">
        <v>461</v>
      </c>
      <c r="C302" s="35">
        <v>4301031155</v>
      </c>
      <c r="D302" s="360">
        <v>4607091387315</v>
      </c>
      <c r="E302" s="360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48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2"/>
      <c r="P302" s="362"/>
      <c r="Q302" s="362"/>
      <c r="R302" s="363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hidden="1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69"/>
      <c r="N303" s="365" t="s">
        <v>43</v>
      </c>
      <c r="O303" s="366"/>
      <c r="P303" s="366"/>
      <c r="Q303" s="366"/>
      <c r="R303" s="366"/>
      <c r="S303" s="366"/>
      <c r="T303" s="367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hidden="1" x14ac:dyDescent="0.2">
      <c r="A304" s="368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9"/>
      <c r="N304" s="365" t="s">
        <v>43</v>
      </c>
      <c r="O304" s="366"/>
      <c r="P304" s="366"/>
      <c r="Q304" s="366"/>
      <c r="R304" s="366"/>
      <c r="S304" s="366"/>
      <c r="T304" s="367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hidden="1" customHeight="1" x14ac:dyDescent="0.25">
      <c r="A305" s="389" t="s">
        <v>462</v>
      </c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63"/>
      <c r="Z305" s="63"/>
    </row>
    <row r="306" spans="1:53" ht="14.25" hidden="1" customHeight="1" x14ac:dyDescent="0.25">
      <c r="A306" s="374" t="s">
        <v>76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64"/>
      <c r="Z306" s="64"/>
    </row>
    <row r="307" spans="1:53" ht="27" hidden="1" customHeight="1" x14ac:dyDescent="0.25">
      <c r="A307" s="61" t="s">
        <v>463</v>
      </c>
      <c r="B307" s="61" t="s">
        <v>464</v>
      </c>
      <c r="C307" s="35">
        <v>4301031066</v>
      </c>
      <c r="D307" s="360">
        <v>4607091383836</v>
      </c>
      <c r="E307" s="360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4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2"/>
      <c r="P307" s="362"/>
      <c r="Q307" s="362"/>
      <c r="R307" s="363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hidden="1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9"/>
      <c r="N308" s="365" t="s">
        <v>43</v>
      </c>
      <c r="O308" s="366"/>
      <c r="P308" s="366"/>
      <c r="Q308" s="366"/>
      <c r="R308" s="366"/>
      <c r="S308" s="366"/>
      <c r="T308" s="367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hidden="1" x14ac:dyDescent="0.2">
      <c r="A309" s="368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9"/>
      <c r="N309" s="365" t="s">
        <v>43</v>
      </c>
      <c r="O309" s="366"/>
      <c r="P309" s="366"/>
      <c r="Q309" s="366"/>
      <c r="R309" s="366"/>
      <c r="S309" s="366"/>
      <c r="T309" s="367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hidden="1" customHeight="1" x14ac:dyDescent="0.25">
      <c r="A310" s="374" t="s">
        <v>81</v>
      </c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  <c r="T310" s="374"/>
      <c r="U310" s="374"/>
      <c r="V310" s="374"/>
      <c r="W310" s="374"/>
      <c r="X310" s="374"/>
      <c r="Y310" s="64"/>
      <c r="Z310" s="64"/>
    </row>
    <row r="311" spans="1:53" ht="27" hidden="1" customHeight="1" x14ac:dyDescent="0.25">
      <c r="A311" s="61" t="s">
        <v>465</v>
      </c>
      <c r="B311" s="61" t="s">
        <v>466</v>
      </c>
      <c r="C311" s="35">
        <v>4301051142</v>
      </c>
      <c r="D311" s="360">
        <v>4607091387919</v>
      </c>
      <c r="E311" s="360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114</v>
      </c>
      <c r="L311" s="37" t="s">
        <v>79</v>
      </c>
      <c r="M311" s="36">
        <v>45</v>
      </c>
      <c r="N311" s="4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2"/>
      <c r="P311" s="362"/>
      <c r="Q311" s="362"/>
      <c r="R311" s="363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IFERROR(IF(W311=0,"",ROUNDUP(W311/H311,0)*0.02175),"")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hidden="1" customHeight="1" x14ac:dyDescent="0.25">
      <c r="A312" s="61" t="s">
        <v>467</v>
      </c>
      <c r="B312" s="61" t="s">
        <v>468</v>
      </c>
      <c r="C312" s="35">
        <v>4301051461</v>
      </c>
      <c r="D312" s="360">
        <v>4680115883604</v>
      </c>
      <c r="E312" s="360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132</v>
      </c>
      <c r="M312" s="36">
        <v>45</v>
      </c>
      <c r="N312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2"/>
      <c r="P312" s="362"/>
      <c r="Q312" s="362"/>
      <c r="R312" s="363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idden="1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69"/>
      <c r="N313" s="365" t="s">
        <v>43</v>
      </c>
      <c r="O313" s="366"/>
      <c r="P313" s="366"/>
      <c r="Q313" s="366"/>
      <c r="R313" s="366"/>
      <c r="S313" s="366"/>
      <c r="T313" s="367"/>
      <c r="U313" s="41" t="s">
        <v>42</v>
      </c>
      <c r="V313" s="42">
        <f>IFERROR(V311/H311,"0")+IFERROR(V312/H312,"0")</f>
        <v>0</v>
      </c>
      <c r="W313" s="42">
        <f>IFERROR(W311/H311,"0")+IFERROR(W312/H312,"0")</f>
        <v>0</v>
      </c>
      <c r="X313" s="42">
        <f>IFERROR(IF(X311="",0,X311),"0")+IFERROR(IF(X312="",0,X312),"0")</f>
        <v>0</v>
      </c>
      <c r="Y313" s="65"/>
      <c r="Z313" s="65"/>
    </row>
    <row r="314" spans="1:53" hidden="1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9"/>
      <c r="N314" s="365" t="s">
        <v>43</v>
      </c>
      <c r="O314" s="366"/>
      <c r="P314" s="366"/>
      <c r="Q314" s="366"/>
      <c r="R314" s="366"/>
      <c r="S314" s="366"/>
      <c r="T314" s="367"/>
      <c r="U314" s="41" t="s">
        <v>0</v>
      </c>
      <c r="V314" s="42">
        <f>IFERROR(SUM(V311:V312),"0")</f>
        <v>0</v>
      </c>
      <c r="W314" s="42">
        <f>IFERROR(SUM(W311:W312),"0")</f>
        <v>0</v>
      </c>
      <c r="X314" s="41"/>
      <c r="Y314" s="65"/>
      <c r="Z314" s="65"/>
    </row>
    <row r="315" spans="1:53" ht="14.25" hidden="1" customHeight="1" x14ac:dyDescent="0.25">
      <c r="A315" s="374" t="s">
        <v>216</v>
      </c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374"/>
      <c r="W315" s="374"/>
      <c r="X315" s="374"/>
      <c r="Y315" s="64"/>
      <c r="Z315" s="64"/>
    </row>
    <row r="316" spans="1:53" ht="27" hidden="1" customHeight="1" x14ac:dyDescent="0.25">
      <c r="A316" s="61" t="s">
        <v>469</v>
      </c>
      <c r="B316" s="61" t="s">
        <v>470</v>
      </c>
      <c r="C316" s="35">
        <v>4301060324</v>
      </c>
      <c r="D316" s="360">
        <v>4607091388831</v>
      </c>
      <c r="E316" s="360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4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63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368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69"/>
      <c r="N317" s="365" t="s">
        <v>43</v>
      </c>
      <c r="O317" s="366"/>
      <c r="P317" s="366"/>
      <c r="Q317" s="366"/>
      <c r="R317" s="366"/>
      <c r="S317" s="366"/>
      <c r="T317" s="367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69"/>
      <c r="N318" s="365" t="s">
        <v>43</v>
      </c>
      <c r="O318" s="366"/>
      <c r="P318" s="366"/>
      <c r="Q318" s="366"/>
      <c r="R318" s="366"/>
      <c r="S318" s="366"/>
      <c r="T318" s="367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374" t="s">
        <v>96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64"/>
      <c r="Z319" s="64"/>
    </row>
    <row r="320" spans="1:53" ht="27" hidden="1" customHeight="1" x14ac:dyDescent="0.25">
      <c r="A320" s="61" t="s">
        <v>471</v>
      </c>
      <c r="B320" s="61" t="s">
        <v>472</v>
      </c>
      <c r="C320" s="35">
        <v>4301032015</v>
      </c>
      <c r="D320" s="360">
        <v>4607091383102</v>
      </c>
      <c r="E320" s="360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63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368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69"/>
      <c r="N321" s="365" t="s">
        <v>43</v>
      </c>
      <c r="O321" s="366"/>
      <c r="P321" s="366"/>
      <c r="Q321" s="366"/>
      <c r="R321" s="366"/>
      <c r="S321" s="366"/>
      <c r="T321" s="367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69"/>
      <c r="N322" s="365" t="s">
        <v>43</v>
      </c>
      <c r="O322" s="366"/>
      <c r="P322" s="366"/>
      <c r="Q322" s="366"/>
      <c r="R322" s="366"/>
      <c r="S322" s="366"/>
      <c r="T322" s="367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388" t="s">
        <v>473</v>
      </c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8"/>
      <c r="O323" s="388"/>
      <c r="P323" s="388"/>
      <c r="Q323" s="388"/>
      <c r="R323" s="388"/>
      <c r="S323" s="388"/>
      <c r="T323" s="388"/>
      <c r="U323" s="388"/>
      <c r="V323" s="388"/>
      <c r="W323" s="388"/>
      <c r="X323" s="388"/>
      <c r="Y323" s="53"/>
      <c r="Z323" s="53"/>
    </row>
    <row r="324" spans="1:53" ht="16.5" hidden="1" customHeight="1" x14ac:dyDescent="0.25">
      <c r="A324" s="389" t="s">
        <v>474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63"/>
      <c r="Z324" s="63"/>
    </row>
    <row r="325" spans="1:53" ht="14.25" hidden="1" customHeight="1" x14ac:dyDescent="0.25">
      <c r="A325" s="374" t="s">
        <v>81</v>
      </c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374"/>
      <c r="W325" s="374"/>
      <c r="X325" s="374"/>
      <c r="Y325" s="64"/>
      <c r="Z325" s="64"/>
    </row>
    <row r="326" spans="1:53" ht="27" hidden="1" customHeight="1" x14ac:dyDescent="0.25">
      <c r="A326" s="61" t="s">
        <v>475</v>
      </c>
      <c r="B326" s="61" t="s">
        <v>476</v>
      </c>
      <c r="C326" s="35">
        <v>4301051292</v>
      </c>
      <c r="D326" s="360">
        <v>4607091383928</v>
      </c>
      <c r="E326" s="360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48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2"/>
      <c r="P326" s="362"/>
      <c r="Q326" s="362"/>
      <c r="R326" s="363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idden="1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69"/>
      <c r="N327" s="365" t="s">
        <v>43</v>
      </c>
      <c r="O327" s="366"/>
      <c r="P327" s="366"/>
      <c r="Q327" s="366"/>
      <c r="R327" s="366"/>
      <c r="S327" s="366"/>
      <c r="T327" s="367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hidden="1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69"/>
      <c r="N328" s="365" t="s">
        <v>43</v>
      </c>
      <c r="O328" s="366"/>
      <c r="P328" s="366"/>
      <c r="Q328" s="366"/>
      <c r="R328" s="366"/>
      <c r="S328" s="366"/>
      <c r="T328" s="367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hidden="1" customHeight="1" x14ac:dyDescent="0.2">
      <c r="A329" s="388" t="s">
        <v>477</v>
      </c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8"/>
      <c r="N329" s="388"/>
      <c r="O329" s="388"/>
      <c r="P329" s="388"/>
      <c r="Q329" s="388"/>
      <c r="R329" s="388"/>
      <c r="S329" s="388"/>
      <c r="T329" s="388"/>
      <c r="U329" s="388"/>
      <c r="V329" s="388"/>
      <c r="W329" s="388"/>
      <c r="X329" s="388"/>
      <c r="Y329" s="53"/>
      <c r="Z329" s="53"/>
    </row>
    <row r="330" spans="1:53" ht="16.5" hidden="1" customHeight="1" x14ac:dyDescent="0.25">
      <c r="A330" s="389" t="s">
        <v>478</v>
      </c>
      <c r="B330" s="389"/>
      <c r="C330" s="389"/>
      <c r="D330" s="389"/>
      <c r="E330" s="389"/>
      <c r="F330" s="389"/>
      <c r="G330" s="389"/>
      <c r="H330" s="389"/>
      <c r="I330" s="389"/>
      <c r="J330" s="389"/>
      <c r="K330" s="389"/>
      <c r="L330" s="389"/>
      <c r="M330" s="389"/>
      <c r="N330" s="389"/>
      <c r="O330" s="389"/>
      <c r="P330" s="389"/>
      <c r="Q330" s="389"/>
      <c r="R330" s="389"/>
      <c r="S330" s="389"/>
      <c r="T330" s="389"/>
      <c r="U330" s="389"/>
      <c r="V330" s="389"/>
      <c r="W330" s="389"/>
      <c r="X330" s="389"/>
      <c r="Y330" s="63"/>
      <c r="Z330" s="63"/>
    </row>
    <row r="331" spans="1:53" ht="14.25" hidden="1" customHeight="1" x14ac:dyDescent="0.25">
      <c r="A331" s="374" t="s">
        <v>118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64"/>
      <c r="Z331" s="64"/>
    </row>
    <row r="332" spans="1:53" ht="27" customHeight="1" x14ac:dyDescent="0.25">
      <c r="A332" s="61" t="s">
        <v>479</v>
      </c>
      <c r="B332" s="61" t="s">
        <v>480</v>
      </c>
      <c r="C332" s="35">
        <v>4301011239</v>
      </c>
      <c r="D332" s="360">
        <v>4607091383997</v>
      </c>
      <c r="E332" s="36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121</v>
      </c>
      <c r="M332" s="36">
        <v>60</v>
      </c>
      <c r="N332" s="4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8" t="s">
        <v>48</v>
      </c>
      <c r="T332" s="38" t="s">
        <v>48</v>
      </c>
      <c r="U332" s="39" t="s">
        <v>0</v>
      </c>
      <c r="V332" s="57">
        <v>6000</v>
      </c>
      <c r="W332" s="54">
        <f t="shared" ref="W332:W339" si="17">IFERROR(IF(V332="",0,CEILING((V332/$H332),1)*$H332),"")</f>
        <v>6000</v>
      </c>
      <c r="X332" s="40">
        <f>IFERROR(IF(W332=0,"",ROUNDUP(W332/H332,0)*0.02039),"")</f>
        <v>8.1559999999999988</v>
      </c>
      <c r="Y332" s="66" t="s">
        <v>48</v>
      </c>
      <c r="Z332" s="67" t="s">
        <v>48</v>
      </c>
      <c r="AD332" s="68"/>
      <c r="BA332" s="251" t="s">
        <v>66</v>
      </c>
    </row>
    <row r="333" spans="1:53" ht="27" hidden="1" customHeight="1" x14ac:dyDescent="0.25">
      <c r="A333" s="61" t="s">
        <v>479</v>
      </c>
      <c r="B333" s="61" t="s">
        <v>481</v>
      </c>
      <c r="C333" s="35">
        <v>4301011339</v>
      </c>
      <c r="D333" s="360">
        <v>4607091383997</v>
      </c>
      <c r="E333" s="36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4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2"/>
      <c r="P333" s="362"/>
      <c r="Q333" s="362"/>
      <c r="R333" s="363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hidden="1" customHeight="1" x14ac:dyDescent="0.25">
      <c r="A334" s="61" t="s">
        <v>482</v>
      </c>
      <c r="B334" s="61" t="s">
        <v>483</v>
      </c>
      <c r="C334" s="35">
        <v>4301011240</v>
      </c>
      <c r="D334" s="360">
        <v>4607091384130</v>
      </c>
      <c r="E334" s="36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121</v>
      </c>
      <c r="M334" s="36">
        <v>60</v>
      </c>
      <c r="N334" s="4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IFERROR(IF(W334=0,"",ROUNDUP(W334/H334,0)*0.02039),"")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hidden="1" customHeight="1" x14ac:dyDescent="0.25">
      <c r="A335" s="61" t="s">
        <v>482</v>
      </c>
      <c r="B335" s="61" t="s">
        <v>484</v>
      </c>
      <c r="C335" s="35">
        <v>4301011326</v>
      </c>
      <c r="D335" s="360">
        <v>4607091384130</v>
      </c>
      <c r="E335" s="36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2"/>
      <c r="P335" s="362"/>
      <c r="Q335" s="362"/>
      <c r="R335" s="363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IFERROR(IF(W335=0,"",ROUNDUP(W335/H335,0)*0.02175),"")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hidden="1" customHeight="1" x14ac:dyDescent="0.25">
      <c r="A336" s="61" t="s">
        <v>485</v>
      </c>
      <c r="B336" s="61" t="s">
        <v>486</v>
      </c>
      <c r="C336" s="35">
        <v>4301011238</v>
      </c>
      <c r="D336" s="360">
        <v>4607091384147</v>
      </c>
      <c r="E336" s="36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121</v>
      </c>
      <c r="M336" s="36">
        <v>60</v>
      </c>
      <c r="N336" s="47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IFERROR(IF(W336=0,"",ROUNDUP(W336/H336,0)*0.02039),"")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hidden="1" customHeight="1" x14ac:dyDescent="0.25">
      <c r="A337" s="61" t="s">
        <v>485</v>
      </c>
      <c r="B337" s="61" t="s">
        <v>487</v>
      </c>
      <c r="C337" s="35">
        <v>4301011330</v>
      </c>
      <c r="D337" s="360">
        <v>4607091384147</v>
      </c>
      <c r="E337" s="360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4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2"/>
      <c r="P337" s="362"/>
      <c r="Q337" s="362"/>
      <c r="R337" s="363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hidden="1" customHeight="1" x14ac:dyDescent="0.25">
      <c r="A338" s="61" t="s">
        <v>488</v>
      </c>
      <c r="B338" s="61" t="s">
        <v>489</v>
      </c>
      <c r="C338" s="35">
        <v>4301011327</v>
      </c>
      <c r="D338" s="360">
        <v>4607091384154</v>
      </c>
      <c r="E338" s="36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2"/>
      <c r="P338" s="362"/>
      <c r="Q338" s="362"/>
      <c r="R338" s="363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hidden="1" customHeight="1" x14ac:dyDescent="0.25">
      <c r="A339" s="61" t="s">
        <v>490</v>
      </c>
      <c r="B339" s="61" t="s">
        <v>491</v>
      </c>
      <c r="C339" s="35">
        <v>4301011332</v>
      </c>
      <c r="D339" s="360">
        <v>4607091384161</v>
      </c>
      <c r="E339" s="360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2"/>
      <c r="P339" s="362"/>
      <c r="Q339" s="362"/>
      <c r="R339" s="363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69"/>
      <c r="N340" s="365" t="s">
        <v>43</v>
      </c>
      <c r="O340" s="366"/>
      <c r="P340" s="366"/>
      <c r="Q340" s="366"/>
      <c r="R340" s="366"/>
      <c r="S340" s="366"/>
      <c r="T340" s="367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400</v>
      </c>
      <c r="W340" s="42">
        <f>IFERROR(W332/H332,"0")+IFERROR(W333/H333,"0")+IFERROR(W334/H334,"0")+IFERROR(W335/H335,"0")+IFERROR(W336/H336,"0")+IFERROR(W337/H337,"0")+IFERROR(W338/H338,"0")+IFERROR(W339/H339,"0")</f>
        <v>400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8.1559999999999988</v>
      </c>
      <c r="Y340" s="65"/>
      <c r="Z340" s="65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9"/>
      <c r="N341" s="365" t="s">
        <v>43</v>
      </c>
      <c r="O341" s="366"/>
      <c r="P341" s="366"/>
      <c r="Q341" s="366"/>
      <c r="R341" s="366"/>
      <c r="S341" s="366"/>
      <c r="T341" s="367"/>
      <c r="U341" s="41" t="s">
        <v>0</v>
      </c>
      <c r="V341" s="42">
        <f>IFERROR(SUM(V332:V339),"0")</f>
        <v>6000</v>
      </c>
      <c r="W341" s="42">
        <f>IFERROR(SUM(W332:W339),"0")</f>
        <v>6000</v>
      </c>
      <c r="X341" s="41"/>
      <c r="Y341" s="65"/>
      <c r="Z341" s="65"/>
    </row>
    <row r="342" spans="1:53" ht="14.25" hidden="1" customHeight="1" x14ac:dyDescent="0.25">
      <c r="A342" s="374" t="s">
        <v>110</v>
      </c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374"/>
      <c r="W342" s="374"/>
      <c r="X342" s="374"/>
      <c r="Y342" s="64"/>
      <c r="Z342" s="64"/>
    </row>
    <row r="343" spans="1:53" ht="27" customHeight="1" x14ac:dyDescent="0.25">
      <c r="A343" s="61" t="s">
        <v>492</v>
      </c>
      <c r="B343" s="61" t="s">
        <v>493</v>
      </c>
      <c r="C343" s="35">
        <v>4301020178</v>
      </c>
      <c r="D343" s="360">
        <v>4607091383980</v>
      </c>
      <c r="E343" s="360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4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2"/>
      <c r="P343" s="362"/>
      <c r="Q343" s="362"/>
      <c r="R343" s="363"/>
      <c r="S343" s="38" t="s">
        <v>48</v>
      </c>
      <c r="T343" s="38" t="s">
        <v>48</v>
      </c>
      <c r="U343" s="39" t="s">
        <v>0</v>
      </c>
      <c r="V343" s="57">
        <v>4000</v>
      </c>
      <c r="W343" s="54">
        <f>IFERROR(IF(V343="",0,CEILING((V343/$H343),1)*$H343),"")</f>
        <v>4005</v>
      </c>
      <c r="X343" s="40">
        <f>IFERROR(IF(W343=0,"",ROUNDUP(W343/H343,0)*0.02175),"")</f>
        <v>5.8072499999999998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hidden="1" customHeight="1" x14ac:dyDescent="0.25">
      <c r="A344" s="61" t="s">
        <v>494</v>
      </c>
      <c r="B344" s="61" t="s">
        <v>495</v>
      </c>
      <c r="C344" s="35">
        <v>4301020270</v>
      </c>
      <c r="D344" s="360">
        <v>4680115883314</v>
      </c>
      <c r="E344" s="360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4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2"/>
      <c r="P344" s="362"/>
      <c r="Q344" s="362"/>
      <c r="R344" s="363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hidden="1" customHeight="1" x14ac:dyDescent="0.25">
      <c r="A345" s="61" t="s">
        <v>496</v>
      </c>
      <c r="B345" s="61" t="s">
        <v>497</v>
      </c>
      <c r="C345" s="35">
        <v>4301020179</v>
      </c>
      <c r="D345" s="360">
        <v>4607091384178</v>
      </c>
      <c r="E345" s="360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2"/>
      <c r="P345" s="362"/>
      <c r="Q345" s="362"/>
      <c r="R345" s="363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69"/>
      <c r="N346" s="365" t="s">
        <v>43</v>
      </c>
      <c r="O346" s="366"/>
      <c r="P346" s="366"/>
      <c r="Q346" s="366"/>
      <c r="R346" s="366"/>
      <c r="S346" s="366"/>
      <c r="T346" s="367"/>
      <c r="U346" s="41" t="s">
        <v>42</v>
      </c>
      <c r="V346" s="42">
        <f>IFERROR(V343/H343,"0")+IFERROR(V344/H344,"0")+IFERROR(V345/H345,"0")</f>
        <v>266.66666666666669</v>
      </c>
      <c r="W346" s="42">
        <f>IFERROR(W343/H343,"0")+IFERROR(W344/H344,"0")+IFERROR(W345/H345,"0")</f>
        <v>267</v>
      </c>
      <c r="X346" s="42">
        <f>IFERROR(IF(X343="",0,X343),"0")+IFERROR(IF(X344="",0,X344),"0")+IFERROR(IF(X345="",0,X345),"0")</f>
        <v>5.8072499999999998</v>
      </c>
      <c r="Y346" s="65"/>
      <c r="Z346" s="65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9"/>
      <c r="N347" s="365" t="s">
        <v>43</v>
      </c>
      <c r="O347" s="366"/>
      <c r="P347" s="366"/>
      <c r="Q347" s="366"/>
      <c r="R347" s="366"/>
      <c r="S347" s="366"/>
      <c r="T347" s="367"/>
      <c r="U347" s="41" t="s">
        <v>0</v>
      </c>
      <c r="V347" s="42">
        <f>IFERROR(SUM(V343:V345),"0")</f>
        <v>4000</v>
      </c>
      <c r="W347" s="42">
        <f>IFERROR(SUM(W343:W345),"0")</f>
        <v>4005</v>
      </c>
      <c r="X347" s="41"/>
      <c r="Y347" s="65"/>
      <c r="Z347" s="65"/>
    </row>
    <row r="348" spans="1:53" ht="14.25" hidden="1" customHeight="1" x14ac:dyDescent="0.25">
      <c r="A348" s="374" t="s">
        <v>81</v>
      </c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4"/>
      <c r="O348" s="374"/>
      <c r="P348" s="374"/>
      <c r="Q348" s="374"/>
      <c r="R348" s="374"/>
      <c r="S348" s="374"/>
      <c r="T348" s="374"/>
      <c r="U348" s="374"/>
      <c r="V348" s="374"/>
      <c r="W348" s="374"/>
      <c r="X348" s="374"/>
      <c r="Y348" s="64"/>
      <c r="Z348" s="64"/>
    </row>
    <row r="349" spans="1:53" ht="27" hidden="1" customHeight="1" x14ac:dyDescent="0.25">
      <c r="A349" s="61" t="s">
        <v>498</v>
      </c>
      <c r="B349" s="61" t="s">
        <v>499</v>
      </c>
      <c r="C349" s="35">
        <v>4301051560</v>
      </c>
      <c r="D349" s="360">
        <v>4607091383928</v>
      </c>
      <c r="E349" s="360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467" t="s">
        <v>500</v>
      </c>
      <c r="O349" s="362"/>
      <c r="P349" s="362"/>
      <c r="Q349" s="362"/>
      <c r="R349" s="363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2" t="s">
        <v>66</v>
      </c>
    </row>
    <row r="350" spans="1:53" ht="27" hidden="1" customHeight="1" x14ac:dyDescent="0.25">
      <c r="A350" s="61" t="s">
        <v>501</v>
      </c>
      <c r="B350" s="61" t="s">
        <v>502</v>
      </c>
      <c r="C350" s="35">
        <v>4301051298</v>
      </c>
      <c r="D350" s="360">
        <v>4607091384260</v>
      </c>
      <c r="E350" s="360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4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2"/>
      <c r="P350" s="362"/>
      <c r="Q350" s="362"/>
      <c r="R350" s="363"/>
      <c r="S350" s="38" t="s">
        <v>48</v>
      </c>
      <c r="T350" s="38" t="s">
        <v>48</v>
      </c>
      <c r="U350" s="39" t="s">
        <v>0</v>
      </c>
      <c r="V350" s="57">
        <v>0</v>
      </c>
      <c r="W350" s="54">
        <f>IFERROR(IF(V350="",0,CEILING((V350/$H350),1)*$H350),"")</f>
        <v>0</v>
      </c>
      <c r="X350" s="40" t="str">
        <f>IFERROR(IF(W350=0,"",ROUNDUP(W350/H350,0)*0.02175),"")</f>
        <v/>
      </c>
      <c r="Y350" s="66" t="s">
        <v>48</v>
      </c>
      <c r="Z350" s="67" t="s">
        <v>48</v>
      </c>
      <c r="AD350" s="68"/>
      <c r="BA350" s="263" t="s">
        <v>66</v>
      </c>
    </row>
    <row r="351" spans="1:53" hidden="1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69"/>
      <c r="N351" s="365" t="s">
        <v>43</v>
      </c>
      <c r="O351" s="366"/>
      <c r="P351" s="366"/>
      <c r="Q351" s="366"/>
      <c r="R351" s="366"/>
      <c r="S351" s="366"/>
      <c r="T351" s="367"/>
      <c r="U351" s="41" t="s">
        <v>42</v>
      </c>
      <c r="V351" s="42">
        <f>IFERROR(V349/H349,"0")+IFERROR(V350/H350,"0")</f>
        <v>0</v>
      </c>
      <c r="W351" s="42">
        <f>IFERROR(W349/H349,"0")+IFERROR(W350/H350,"0")</f>
        <v>0</v>
      </c>
      <c r="X351" s="42">
        <f>IFERROR(IF(X349="",0,X349),"0")+IFERROR(IF(X350="",0,X350),"0")</f>
        <v>0</v>
      </c>
      <c r="Y351" s="65"/>
      <c r="Z351" s="65"/>
    </row>
    <row r="352" spans="1:53" hidden="1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9"/>
      <c r="N352" s="365" t="s">
        <v>43</v>
      </c>
      <c r="O352" s="366"/>
      <c r="P352" s="366"/>
      <c r="Q352" s="366"/>
      <c r="R352" s="366"/>
      <c r="S352" s="366"/>
      <c r="T352" s="367"/>
      <c r="U352" s="41" t="s">
        <v>0</v>
      </c>
      <c r="V352" s="42">
        <f>IFERROR(SUM(V349:V350),"0")</f>
        <v>0</v>
      </c>
      <c r="W352" s="42">
        <f>IFERROR(SUM(W349:W350),"0")</f>
        <v>0</v>
      </c>
      <c r="X352" s="41"/>
      <c r="Y352" s="65"/>
      <c r="Z352" s="65"/>
    </row>
    <row r="353" spans="1:53" ht="14.25" hidden="1" customHeight="1" x14ac:dyDescent="0.25">
      <c r="A353" s="374" t="s">
        <v>216</v>
      </c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4"/>
      <c r="O353" s="374"/>
      <c r="P353" s="374"/>
      <c r="Q353" s="374"/>
      <c r="R353" s="374"/>
      <c r="S353" s="374"/>
      <c r="T353" s="374"/>
      <c r="U353" s="374"/>
      <c r="V353" s="374"/>
      <c r="W353" s="374"/>
      <c r="X353" s="374"/>
      <c r="Y353" s="64"/>
      <c r="Z353" s="64"/>
    </row>
    <row r="354" spans="1:53" ht="16.5" hidden="1" customHeight="1" x14ac:dyDescent="0.25">
      <c r="A354" s="61" t="s">
        <v>503</v>
      </c>
      <c r="B354" s="61" t="s">
        <v>504</v>
      </c>
      <c r="C354" s="35">
        <v>4301060314</v>
      </c>
      <c r="D354" s="360">
        <v>4607091384673</v>
      </c>
      <c r="E354" s="360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4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2"/>
      <c r="P354" s="362"/>
      <c r="Q354" s="362"/>
      <c r="R354" s="363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hidden="1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69"/>
      <c r="N355" s="365" t="s">
        <v>43</v>
      </c>
      <c r="O355" s="366"/>
      <c r="P355" s="366"/>
      <c r="Q355" s="366"/>
      <c r="R355" s="366"/>
      <c r="S355" s="366"/>
      <c r="T355" s="367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hidden="1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9"/>
      <c r="N356" s="365" t="s">
        <v>43</v>
      </c>
      <c r="O356" s="366"/>
      <c r="P356" s="366"/>
      <c r="Q356" s="366"/>
      <c r="R356" s="366"/>
      <c r="S356" s="366"/>
      <c r="T356" s="367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hidden="1" customHeight="1" x14ac:dyDescent="0.25">
      <c r="A357" s="389" t="s">
        <v>505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63"/>
      <c r="Z357" s="63"/>
    </row>
    <row r="358" spans="1:53" ht="14.25" hidden="1" customHeight="1" x14ac:dyDescent="0.25">
      <c r="A358" s="374" t="s">
        <v>118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64"/>
      <c r="Z358" s="64"/>
    </row>
    <row r="359" spans="1:53" ht="37.5" hidden="1" customHeight="1" x14ac:dyDescent="0.25">
      <c r="A359" s="61" t="s">
        <v>506</v>
      </c>
      <c r="B359" s="61" t="s">
        <v>507</v>
      </c>
      <c r="C359" s="35">
        <v>4301011324</v>
      </c>
      <c r="D359" s="360">
        <v>4607091384185</v>
      </c>
      <c r="E359" s="360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4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2"/>
      <c r="P359" s="362"/>
      <c r="Q359" s="362"/>
      <c r="R359" s="363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hidden="1" customHeight="1" x14ac:dyDescent="0.25">
      <c r="A360" s="61" t="s">
        <v>508</v>
      </c>
      <c r="B360" s="61" t="s">
        <v>509</v>
      </c>
      <c r="C360" s="35">
        <v>4301011312</v>
      </c>
      <c r="D360" s="360">
        <v>4607091384192</v>
      </c>
      <c r="E360" s="36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4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2"/>
      <c r="P360" s="362"/>
      <c r="Q360" s="362"/>
      <c r="R360" s="363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hidden="1" customHeight="1" x14ac:dyDescent="0.25">
      <c r="A361" s="61" t="s">
        <v>510</v>
      </c>
      <c r="B361" s="61" t="s">
        <v>511</v>
      </c>
      <c r="C361" s="35">
        <v>4301011483</v>
      </c>
      <c r="D361" s="360">
        <v>4680115881907</v>
      </c>
      <c r="E361" s="360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2"/>
      <c r="P361" s="362"/>
      <c r="Q361" s="362"/>
      <c r="R361" s="363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hidden="1" customHeight="1" x14ac:dyDescent="0.25">
      <c r="A362" s="61" t="s">
        <v>512</v>
      </c>
      <c r="B362" s="61" t="s">
        <v>513</v>
      </c>
      <c r="C362" s="35">
        <v>4301011655</v>
      </c>
      <c r="D362" s="360">
        <v>4680115883925</v>
      </c>
      <c r="E362" s="360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2"/>
      <c r="P362" s="362"/>
      <c r="Q362" s="362"/>
      <c r="R362" s="363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hidden="1" customHeight="1" x14ac:dyDescent="0.25">
      <c r="A363" s="61" t="s">
        <v>514</v>
      </c>
      <c r="B363" s="61" t="s">
        <v>515</v>
      </c>
      <c r="C363" s="35">
        <v>4301011303</v>
      </c>
      <c r="D363" s="360">
        <v>4607091384680</v>
      </c>
      <c r="E363" s="360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2"/>
      <c r="P363" s="362"/>
      <c r="Q363" s="362"/>
      <c r="R363" s="363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idden="1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69"/>
      <c r="N364" s="365" t="s">
        <v>43</v>
      </c>
      <c r="O364" s="366"/>
      <c r="P364" s="366"/>
      <c r="Q364" s="366"/>
      <c r="R364" s="366"/>
      <c r="S364" s="366"/>
      <c r="T364" s="367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hidden="1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9"/>
      <c r="N365" s="365" t="s">
        <v>43</v>
      </c>
      <c r="O365" s="366"/>
      <c r="P365" s="366"/>
      <c r="Q365" s="366"/>
      <c r="R365" s="366"/>
      <c r="S365" s="366"/>
      <c r="T365" s="367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hidden="1" customHeight="1" x14ac:dyDescent="0.25">
      <c r="A366" s="374" t="s">
        <v>76</v>
      </c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  <c r="T366" s="374"/>
      <c r="U366" s="374"/>
      <c r="V366" s="374"/>
      <c r="W366" s="374"/>
      <c r="X366" s="374"/>
      <c r="Y366" s="64"/>
      <c r="Z366" s="64"/>
    </row>
    <row r="367" spans="1:53" ht="27" hidden="1" customHeight="1" x14ac:dyDescent="0.25">
      <c r="A367" s="61" t="s">
        <v>516</v>
      </c>
      <c r="B367" s="61" t="s">
        <v>517</v>
      </c>
      <c r="C367" s="35">
        <v>4301031139</v>
      </c>
      <c r="D367" s="360">
        <v>4607091384802</v>
      </c>
      <c r="E367" s="360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2"/>
      <c r="P367" s="362"/>
      <c r="Q367" s="362"/>
      <c r="R367" s="363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hidden="1" customHeight="1" x14ac:dyDescent="0.25">
      <c r="A368" s="61" t="s">
        <v>518</v>
      </c>
      <c r="B368" s="61" t="s">
        <v>519</v>
      </c>
      <c r="C368" s="35">
        <v>4301031140</v>
      </c>
      <c r="D368" s="360">
        <v>4607091384826</v>
      </c>
      <c r="E368" s="360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4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2"/>
      <c r="P368" s="362"/>
      <c r="Q368" s="362"/>
      <c r="R368" s="363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hidden="1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69"/>
      <c r="N369" s="365" t="s">
        <v>43</v>
      </c>
      <c r="O369" s="366"/>
      <c r="P369" s="366"/>
      <c r="Q369" s="366"/>
      <c r="R369" s="366"/>
      <c r="S369" s="366"/>
      <c r="T369" s="367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hidden="1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9"/>
      <c r="N370" s="365" t="s">
        <v>43</v>
      </c>
      <c r="O370" s="366"/>
      <c r="P370" s="366"/>
      <c r="Q370" s="366"/>
      <c r="R370" s="366"/>
      <c r="S370" s="366"/>
      <c r="T370" s="367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hidden="1" customHeight="1" x14ac:dyDescent="0.25">
      <c r="A371" s="374" t="s">
        <v>81</v>
      </c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4"/>
      <c r="O371" s="374"/>
      <c r="P371" s="374"/>
      <c r="Q371" s="374"/>
      <c r="R371" s="374"/>
      <c r="S371" s="374"/>
      <c r="T371" s="374"/>
      <c r="U371" s="374"/>
      <c r="V371" s="374"/>
      <c r="W371" s="374"/>
      <c r="X371" s="374"/>
      <c r="Y371" s="64"/>
      <c r="Z371" s="64"/>
    </row>
    <row r="372" spans="1:53" ht="27" hidden="1" customHeight="1" x14ac:dyDescent="0.25">
      <c r="A372" s="61" t="s">
        <v>520</v>
      </c>
      <c r="B372" s="61" t="s">
        <v>521</v>
      </c>
      <c r="C372" s="35">
        <v>4301051303</v>
      </c>
      <c r="D372" s="360">
        <v>4607091384246</v>
      </c>
      <c r="E372" s="360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4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2"/>
      <c r="P372" s="362"/>
      <c r="Q372" s="362"/>
      <c r="R372" s="363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2" t="s">
        <v>66</v>
      </c>
    </row>
    <row r="373" spans="1:53" ht="27" hidden="1" customHeight="1" x14ac:dyDescent="0.25">
      <c r="A373" s="61" t="s">
        <v>522</v>
      </c>
      <c r="B373" s="61" t="s">
        <v>523</v>
      </c>
      <c r="C373" s="35">
        <v>4301051445</v>
      </c>
      <c r="D373" s="360">
        <v>4680115881976</v>
      </c>
      <c r="E373" s="36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4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2"/>
      <c r="P373" s="362"/>
      <c r="Q373" s="362"/>
      <c r="R373" s="363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hidden="1" customHeight="1" x14ac:dyDescent="0.25">
      <c r="A374" s="61" t="s">
        <v>524</v>
      </c>
      <c r="B374" s="61" t="s">
        <v>525</v>
      </c>
      <c r="C374" s="35">
        <v>4301051297</v>
      </c>
      <c r="D374" s="360">
        <v>4607091384253</v>
      </c>
      <c r="E374" s="360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4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2"/>
      <c r="P374" s="362"/>
      <c r="Q374" s="362"/>
      <c r="R374" s="363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hidden="1" customHeight="1" x14ac:dyDescent="0.25">
      <c r="A375" s="61" t="s">
        <v>526</v>
      </c>
      <c r="B375" s="61" t="s">
        <v>527</v>
      </c>
      <c r="C375" s="35">
        <v>4301051444</v>
      </c>
      <c r="D375" s="360">
        <v>4680115881969</v>
      </c>
      <c r="E375" s="360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2"/>
      <c r="P375" s="362"/>
      <c r="Q375" s="362"/>
      <c r="R375" s="363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idden="1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69"/>
      <c r="N376" s="365" t="s">
        <v>43</v>
      </c>
      <c r="O376" s="366"/>
      <c r="P376" s="366"/>
      <c r="Q376" s="366"/>
      <c r="R376" s="366"/>
      <c r="S376" s="366"/>
      <c r="T376" s="367"/>
      <c r="U376" s="41" t="s">
        <v>42</v>
      </c>
      <c r="V376" s="42">
        <f>IFERROR(V372/H372,"0")+IFERROR(V373/H373,"0")+IFERROR(V374/H374,"0")+IFERROR(V375/H375,"0")</f>
        <v>0</v>
      </c>
      <c r="W376" s="42">
        <f>IFERROR(W372/H372,"0")+IFERROR(W373/H373,"0")+IFERROR(W374/H374,"0")+IFERROR(W375/H375,"0")</f>
        <v>0</v>
      </c>
      <c r="X376" s="42">
        <f>IFERROR(IF(X372="",0,X372),"0")+IFERROR(IF(X373="",0,X373),"0")+IFERROR(IF(X374="",0,X374),"0")+IFERROR(IF(X375="",0,X375),"0")</f>
        <v>0</v>
      </c>
      <c r="Y376" s="65"/>
      <c r="Z376" s="65"/>
    </row>
    <row r="377" spans="1:53" hidden="1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9"/>
      <c r="N377" s="365" t="s">
        <v>43</v>
      </c>
      <c r="O377" s="366"/>
      <c r="P377" s="366"/>
      <c r="Q377" s="366"/>
      <c r="R377" s="366"/>
      <c r="S377" s="366"/>
      <c r="T377" s="367"/>
      <c r="U377" s="41" t="s">
        <v>0</v>
      </c>
      <c r="V377" s="42">
        <f>IFERROR(SUM(V372:V375),"0")</f>
        <v>0</v>
      </c>
      <c r="W377" s="42">
        <f>IFERROR(SUM(W372:W375),"0")</f>
        <v>0</v>
      </c>
      <c r="X377" s="41"/>
      <c r="Y377" s="65"/>
      <c r="Z377" s="65"/>
    </row>
    <row r="378" spans="1:53" ht="14.25" hidden="1" customHeight="1" x14ac:dyDescent="0.25">
      <c r="A378" s="374" t="s">
        <v>216</v>
      </c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4"/>
      <c r="O378" s="374"/>
      <c r="P378" s="374"/>
      <c r="Q378" s="374"/>
      <c r="R378" s="374"/>
      <c r="S378" s="374"/>
      <c r="T378" s="374"/>
      <c r="U378" s="374"/>
      <c r="V378" s="374"/>
      <c r="W378" s="374"/>
      <c r="X378" s="374"/>
      <c r="Y378" s="64"/>
      <c r="Z378" s="64"/>
    </row>
    <row r="379" spans="1:53" ht="27" hidden="1" customHeight="1" x14ac:dyDescent="0.25">
      <c r="A379" s="61" t="s">
        <v>528</v>
      </c>
      <c r="B379" s="61" t="s">
        <v>529</v>
      </c>
      <c r="C379" s="35">
        <v>4301060322</v>
      </c>
      <c r="D379" s="360">
        <v>4607091389357</v>
      </c>
      <c r="E379" s="360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2"/>
      <c r="P379" s="362"/>
      <c r="Q379" s="362"/>
      <c r="R379" s="363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idden="1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69"/>
      <c r="N380" s="365" t="s">
        <v>43</v>
      </c>
      <c r="O380" s="366"/>
      <c r="P380" s="366"/>
      <c r="Q380" s="366"/>
      <c r="R380" s="366"/>
      <c r="S380" s="366"/>
      <c r="T380" s="367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hidden="1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69"/>
      <c r="N381" s="365" t="s">
        <v>43</v>
      </c>
      <c r="O381" s="366"/>
      <c r="P381" s="366"/>
      <c r="Q381" s="366"/>
      <c r="R381" s="366"/>
      <c r="S381" s="366"/>
      <c r="T381" s="367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hidden="1" customHeight="1" x14ac:dyDescent="0.2">
      <c r="A382" s="388" t="s">
        <v>530</v>
      </c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388"/>
      <c r="P382" s="388"/>
      <c r="Q382" s="388"/>
      <c r="R382" s="388"/>
      <c r="S382" s="388"/>
      <c r="T382" s="388"/>
      <c r="U382" s="388"/>
      <c r="V382" s="388"/>
      <c r="W382" s="388"/>
      <c r="X382" s="388"/>
      <c r="Y382" s="53"/>
      <c r="Z382" s="53"/>
    </row>
    <row r="383" spans="1:53" ht="16.5" hidden="1" customHeight="1" x14ac:dyDescent="0.25">
      <c r="A383" s="389" t="s">
        <v>531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63"/>
      <c r="Z383" s="63"/>
    </row>
    <row r="384" spans="1:53" ht="14.25" hidden="1" customHeight="1" x14ac:dyDescent="0.25">
      <c r="A384" s="374" t="s">
        <v>118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64"/>
      <c r="Z384" s="64"/>
    </row>
    <row r="385" spans="1:53" ht="27" hidden="1" customHeight="1" x14ac:dyDescent="0.25">
      <c r="A385" s="61" t="s">
        <v>532</v>
      </c>
      <c r="B385" s="61" t="s">
        <v>533</v>
      </c>
      <c r="C385" s="35">
        <v>4301011428</v>
      </c>
      <c r="D385" s="360">
        <v>4607091389708</v>
      </c>
      <c r="E385" s="36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2"/>
      <c r="P385" s="362"/>
      <c r="Q385" s="362"/>
      <c r="R385" s="363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hidden="1" customHeight="1" x14ac:dyDescent="0.25">
      <c r="A386" s="61" t="s">
        <v>534</v>
      </c>
      <c r="B386" s="61" t="s">
        <v>535</v>
      </c>
      <c r="C386" s="35">
        <v>4301011427</v>
      </c>
      <c r="D386" s="360">
        <v>4607091389692</v>
      </c>
      <c r="E386" s="360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4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2"/>
      <c r="P386" s="362"/>
      <c r="Q386" s="362"/>
      <c r="R386" s="363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idden="1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69"/>
      <c r="N387" s="365" t="s">
        <v>43</v>
      </c>
      <c r="O387" s="366"/>
      <c r="P387" s="366"/>
      <c r="Q387" s="366"/>
      <c r="R387" s="366"/>
      <c r="S387" s="366"/>
      <c r="T387" s="367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hidden="1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9"/>
      <c r="N388" s="365" t="s">
        <v>43</v>
      </c>
      <c r="O388" s="366"/>
      <c r="P388" s="366"/>
      <c r="Q388" s="366"/>
      <c r="R388" s="366"/>
      <c r="S388" s="366"/>
      <c r="T388" s="367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hidden="1" customHeight="1" x14ac:dyDescent="0.25">
      <c r="A389" s="374" t="s">
        <v>76</v>
      </c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4"/>
      <c r="O389" s="374"/>
      <c r="P389" s="374"/>
      <c r="Q389" s="374"/>
      <c r="R389" s="374"/>
      <c r="S389" s="374"/>
      <c r="T389" s="374"/>
      <c r="U389" s="374"/>
      <c r="V389" s="374"/>
      <c r="W389" s="374"/>
      <c r="X389" s="374"/>
      <c r="Y389" s="64"/>
      <c r="Z389" s="64"/>
    </row>
    <row r="390" spans="1:53" ht="27" hidden="1" customHeight="1" x14ac:dyDescent="0.25">
      <c r="A390" s="61" t="s">
        <v>536</v>
      </c>
      <c r="B390" s="61" t="s">
        <v>537</v>
      </c>
      <c r="C390" s="35">
        <v>4301031177</v>
      </c>
      <c r="D390" s="360">
        <v>4607091389753</v>
      </c>
      <c r="E390" s="36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5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2"/>
      <c r="P390" s="362"/>
      <c r="Q390" s="362"/>
      <c r="R390" s="363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hidden="1" customHeight="1" x14ac:dyDescent="0.25">
      <c r="A391" s="61" t="s">
        <v>538</v>
      </c>
      <c r="B391" s="61" t="s">
        <v>539</v>
      </c>
      <c r="C391" s="35">
        <v>4301031174</v>
      </c>
      <c r="D391" s="360">
        <v>4607091389760</v>
      </c>
      <c r="E391" s="36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2"/>
      <c r="P391" s="362"/>
      <c r="Q391" s="362"/>
      <c r="R391" s="363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hidden="1" customHeight="1" x14ac:dyDescent="0.25">
      <c r="A392" s="61" t="s">
        <v>540</v>
      </c>
      <c r="B392" s="61" t="s">
        <v>541</v>
      </c>
      <c r="C392" s="35">
        <v>4301031175</v>
      </c>
      <c r="D392" s="360">
        <v>4607091389746</v>
      </c>
      <c r="E392" s="360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2"/>
      <c r="P392" s="362"/>
      <c r="Q392" s="362"/>
      <c r="R392" s="363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37.5" hidden="1" customHeight="1" x14ac:dyDescent="0.25">
      <c r="A393" s="61" t="s">
        <v>542</v>
      </c>
      <c r="B393" s="61" t="s">
        <v>543</v>
      </c>
      <c r="C393" s="35">
        <v>4301031236</v>
      </c>
      <c r="D393" s="360">
        <v>4680115882928</v>
      </c>
      <c r="E393" s="360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4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2"/>
      <c r="P393" s="362"/>
      <c r="Q393" s="362"/>
      <c r="R393" s="363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hidden="1" customHeight="1" x14ac:dyDescent="0.25">
      <c r="A394" s="61" t="s">
        <v>544</v>
      </c>
      <c r="B394" s="61" t="s">
        <v>545</v>
      </c>
      <c r="C394" s="35">
        <v>4301031257</v>
      </c>
      <c r="D394" s="360">
        <v>4680115883147</v>
      </c>
      <c r="E394" s="360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4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2"/>
      <c r="P394" s="362"/>
      <c r="Q394" s="362"/>
      <c r="R394" s="363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hidden="1" customHeight="1" x14ac:dyDescent="0.25">
      <c r="A395" s="61" t="s">
        <v>546</v>
      </c>
      <c r="B395" s="61" t="s">
        <v>547</v>
      </c>
      <c r="C395" s="35">
        <v>4301031178</v>
      </c>
      <c r="D395" s="360">
        <v>4607091384338</v>
      </c>
      <c r="E395" s="360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4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2"/>
      <c r="P395" s="362"/>
      <c r="Q395" s="362"/>
      <c r="R395" s="363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hidden="1" customHeight="1" x14ac:dyDescent="0.25">
      <c r="A396" s="61" t="s">
        <v>548</v>
      </c>
      <c r="B396" s="61" t="s">
        <v>549</v>
      </c>
      <c r="C396" s="35">
        <v>4301031254</v>
      </c>
      <c r="D396" s="360">
        <v>4680115883154</v>
      </c>
      <c r="E396" s="360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44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2"/>
      <c r="P396" s="362"/>
      <c r="Q396" s="362"/>
      <c r="R396" s="363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hidden="1" customHeight="1" x14ac:dyDescent="0.25">
      <c r="A397" s="61" t="s">
        <v>550</v>
      </c>
      <c r="B397" s="61" t="s">
        <v>551</v>
      </c>
      <c r="C397" s="35">
        <v>4301031171</v>
      </c>
      <c r="D397" s="360">
        <v>4607091389524</v>
      </c>
      <c r="E397" s="360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4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2"/>
      <c r="P397" s="362"/>
      <c r="Q397" s="362"/>
      <c r="R397" s="363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hidden="1" customHeight="1" x14ac:dyDescent="0.25">
      <c r="A398" s="61" t="s">
        <v>552</v>
      </c>
      <c r="B398" s="61" t="s">
        <v>553</v>
      </c>
      <c r="C398" s="35">
        <v>4301031258</v>
      </c>
      <c r="D398" s="360">
        <v>4680115883161</v>
      </c>
      <c r="E398" s="360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44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2"/>
      <c r="P398" s="362"/>
      <c r="Q398" s="362"/>
      <c r="R398" s="363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hidden="1" customHeight="1" x14ac:dyDescent="0.25">
      <c r="A399" s="61" t="s">
        <v>554</v>
      </c>
      <c r="B399" s="61" t="s">
        <v>555</v>
      </c>
      <c r="C399" s="35">
        <v>4301031170</v>
      </c>
      <c r="D399" s="360">
        <v>4607091384345</v>
      </c>
      <c r="E399" s="360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4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2"/>
      <c r="P399" s="362"/>
      <c r="Q399" s="362"/>
      <c r="R399" s="363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hidden="1" customHeight="1" x14ac:dyDescent="0.25">
      <c r="A400" s="61" t="s">
        <v>556</v>
      </c>
      <c r="B400" s="61" t="s">
        <v>557</v>
      </c>
      <c r="C400" s="35">
        <v>4301031256</v>
      </c>
      <c r="D400" s="360">
        <v>4680115883178</v>
      </c>
      <c r="E400" s="360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44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2"/>
      <c r="P400" s="362"/>
      <c r="Q400" s="362"/>
      <c r="R400" s="363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hidden="1" customHeight="1" x14ac:dyDescent="0.25">
      <c r="A401" s="61" t="s">
        <v>558</v>
      </c>
      <c r="B401" s="61" t="s">
        <v>559</v>
      </c>
      <c r="C401" s="35">
        <v>4301031172</v>
      </c>
      <c r="D401" s="360">
        <v>4607091389531</v>
      </c>
      <c r="E401" s="360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2"/>
      <c r="P401" s="362"/>
      <c r="Q401" s="362"/>
      <c r="R401" s="363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hidden="1" customHeight="1" x14ac:dyDescent="0.25">
      <c r="A402" s="61" t="s">
        <v>560</v>
      </c>
      <c r="B402" s="61" t="s">
        <v>561</v>
      </c>
      <c r="C402" s="35">
        <v>4301031255</v>
      </c>
      <c r="D402" s="360">
        <v>4680115883185</v>
      </c>
      <c r="E402" s="360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4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2"/>
      <c r="P402" s="362"/>
      <c r="Q402" s="362"/>
      <c r="R402" s="363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idden="1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69"/>
      <c r="N403" s="365" t="s">
        <v>43</v>
      </c>
      <c r="O403" s="366"/>
      <c r="P403" s="366"/>
      <c r="Q403" s="366"/>
      <c r="R403" s="366"/>
      <c r="S403" s="366"/>
      <c r="T403" s="367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5"/>
      <c r="Z403" s="65"/>
    </row>
    <row r="404" spans="1:53" hidden="1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9"/>
      <c r="N404" s="365" t="s">
        <v>43</v>
      </c>
      <c r="O404" s="366"/>
      <c r="P404" s="366"/>
      <c r="Q404" s="366"/>
      <c r="R404" s="366"/>
      <c r="S404" s="366"/>
      <c r="T404" s="367"/>
      <c r="U404" s="41" t="s">
        <v>0</v>
      </c>
      <c r="V404" s="42">
        <f>IFERROR(SUM(V390:V402),"0")</f>
        <v>0</v>
      </c>
      <c r="W404" s="42">
        <f>IFERROR(SUM(W390:W402),"0")</f>
        <v>0</v>
      </c>
      <c r="X404" s="41"/>
      <c r="Y404" s="65"/>
      <c r="Z404" s="65"/>
    </row>
    <row r="405" spans="1:53" ht="14.25" hidden="1" customHeight="1" x14ac:dyDescent="0.25">
      <c r="A405" s="374" t="s">
        <v>81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374"/>
      <c r="Y405" s="64"/>
      <c r="Z405" s="64"/>
    </row>
    <row r="406" spans="1:53" ht="27" hidden="1" customHeight="1" x14ac:dyDescent="0.25">
      <c r="A406" s="61" t="s">
        <v>562</v>
      </c>
      <c r="B406" s="61" t="s">
        <v>563</v>
      </c>
      <c r="C406" s="35">
        <v>4301051258</v>
      </c>
      <c r="D406" s="360">
        <v>4607091389685</v>
      </c>
      <c r="E406" s="360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2"/>
      <c r="P406" s="362"/>
      <c r="Q406" s="362"/>
      <c r="R406" s="363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hidden="1" customHeight="1" x14ac:dyDescent="0.25">
      <c r="A407" s="61" t="s">
        <v>564</v>
      </c>
      <c r="B407" s="61" t="s">
        <v>565</v>
      </c>
      <c r="C407" s="35">
        <v>4301051431</v>
      </c>
      <c r="D407" s="360">
        <v>4607091389654</v>
      </c>
      <c r="E407" s="360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2"/>
      <c r="P407" s="362"/>
      <c r="Q407" s="362"/>
      <c r="R407" s="363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hidden="1" customHeight="1" x14ac:dyDescent="0.25">
      <c r="A408" s="61" t="s">
        <v>566</v>
      </c>
      <c r="B408" s="61" t="s">
        <v>567</v>
      </c>
      <c r="C408" s="35">
        <v>4301051284</v>
      </c>
      <c r="D408" s="360">
        <v>4607091384352</v>
      </c>
      <c r="E408" s="360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2"/>
      <c r="P408" s="362"/>
      <c r="Q408" s="362"/>
      <c r="R408" s="363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hidden="1" customHeight="1" x14ac:dyDescent="0.25">
      <c r="A409" s="61" t="s">
        <v>568</v>
      </c>
      <c r="B409" s="61" t="s">
        <v>569</v>
      </c>
      <c r="C409" s="35">
        <v>4301051257</v>
      </c>
      <c r="D409" s="360">
        <v>4607091389661</v>
      </c>
      <c r="E409" s="360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2"/>
      <c r="P409" s="362"/>
      <c r="Q409" s="362"/>
      <c r="R409" s="363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idden="1" x14ac:dyDescent="0.2">
      <c r="A410" s="368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9"/>
      <c r="N410" s="365" t="s">
        <v>43</v>
      </c>
      <c r="O410" s="366"/>
      <c r="P410" s="366"/>
      <c r="Q410" s="366"/>
      <c r="R410" s="366"/>
      <c r="S410" s="366"/>
      <c r="T410" s="367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hidden="1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69"/>
      <c r="N411" s="365" t="s">
        <v>43</v>
      </c>
      <c r="O411" s="366"/>
      <c r="P411" s="366"/>
      <c r="Q411" s="366"/>
      <c r="R411" s="366"/>
      <c r="S411" s="366"/>
      <c r="T411" s="367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hidden="1" customHeight="1" x14ac:dyDescent="0.25">
      <c r="A412" s="374" t="s">
        <v>216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64"/>
      <c r="Z412" s="64"/>
    </row>
    <row r="413" spans="1:53" ht="27" hidden="1" customHeight="1" x14ac:dyDescent="0.25">
      <c r="A413" s="61" t="s">
        <v>570</v>
      </c>
      <c r="B413" s="61" t="s">
        <v>571</v>
      </c>
      <c r="C413" s="35">
        <v>4301060352</v>
      </c>
      <c r="D413" s="360">
        <v>4680115881648</v>
      </c>
      <c r="E413" s="360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2"/>
      <c r="P413" s="362"/>
      <c r="Q413" s="362"/>
      <c r="R413" s="363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hidden="1" x14ac:dyDescent="0.2">
      <c r="A414" s="368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9"/>
      <c r="N414" s="365" t="s">
        <v>43</v>
      </c>
      <c r="O414" s="366"/>
      <c r="P414" s="366"/>
      <c r="Q414" s="366"/>
      <c r="R414" s="366"/>
      <c r="S414" s="366"/>
      <c r="T414" s="367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hidden="1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69"/>
      <c r="N415" s="365" t="s">
        <v>43</v>
      </c>
      <c r="O415" s="366"/>
      <c r="P415" s="366"/>
      <c r="Q415" s="366"/>
      <c r="R415" s="366"/>
      <c r="S415" s="366"/>
      <c r="T415" s="367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hidden="1" customHeight="1" x14ac:dyDescent="0.25">
      <c r="A416" s="374" t="s">
        <v>96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64"/>
      <c r="Z416" s="64"/>
    </row>
    <row r="417" spans="1:53" ht="27" hidden="1" customHeight="1" x14ac:dyDescent="0.25">
      <c r="A417" s="61" t="s">
        <v>572</v>
      </c>
      <c r="B417" s="61" t="s">
        <v>573</v>
      </c>
      <c r="C417" s="35">
        <v>4301032045</v>
      </c>
      <c r="D417" s="360">
        <v>4680115884335</v>
      </c>
      <c r="E417" s="360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575</v>
      </c>
      <c r="L417" s="37" t="s">
        <v>574</v>
      </c>
      <c r="M417" s="36">
        <v>60</v>
      </c>
      <c r="N417" s="4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2"/>
      <c r="P417" s="362"/>
      <c r="Q417" s="362"/>
      <c r="R417" s="363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hidden="1" customHeight="1" x14ac:dyDescent="0.25">
      <c r="A418" s="61" t="s">
        <v>576</v>
      </c>
      <c r="B418" s="61" t="s">
        <v>577</v>
      </c>
      <c r="C418" s="35">
        <v>4301032047</v>
      </c>
      <c r="D418" s="360">
        <v>4680115884342</v>
      </c>
      <c r="E418" s="360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575</v>
      </c>
      <c r="L418" s="37" t="s">
        <v>574</v>
      </c>
      <c r="M418" s="36">
        <v>60</v>
      </c>
      <c r="N418" s="4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2"/>
      <c r="P418" s="362"/>
      <c r="Q418" s="362"/>
      <c r="R418" s="363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hidden="1" customHeight="1" x14ac:dyDescent="0.25">
      <c r="A419" s="61" t="s">
        <v>578</v>
      </c>
      <c r="B419" s="61" t="s">
        <v>579</v>
      </c>
      <c r="C419" s="35">
        <v>4301170011</v>
      </c>
      <c r="D419" s="360">
        <v>4680115884113</v>
      </c>
      <c r="E419" s="360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575</v>
      </c>
      <c r="L419" s="37" t="s">
        <v>574</v>
      </c>
      <c r="M419" s="36">
        <v>150</v>
      </c>
      <c r="N419" s="4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2"/>
      <c r="P419" s="362"/>
      <c r="Q419" s="362"/>
      <c r="R419" s="363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idden="1" x14ac:dyDescent="0.2">
      <c r="A420" s="368"/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9"/>
      <c r="N420" s="365" t="s">
        <v>43</v>
      </c>
      <c r="O420" s="366"/>
      <c r="P420" s="366"/>
      <c r="Q420" s="366"/>
      <c r="R420" s="366"/>
      <c r="S420" s="366"/>
      <c r="T420" s="367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hidden="1" x14ac:dyDescent="0.2">
      <c r="A421" s="368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9"/>
      <c r="N421" s="365" t="s">
        <v>43</v>
      </c>
      <c r="O421" s="366"/>
      <c r="P421" s="366"/>
      <c r="Q421" s="366"/>
      <c r="R421" s="366"/>
      <c r="S421" s="366"/>
      <c r="T421" s="367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hidden="1" customHeight="1" x14ac:dyDescent="0.25">
      <c r="A422" s="389" t="s">
        <v>580</v>
      </c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389"/>
      <c r="P422" s="389"/>
      <c r="Q422" s="389"/>
      <c r="R422" s="389"/>
      <c r="S422" s="389"/>
      <c r="T422" s="389"/>
      <c r="U422" s="389"/>
      <c r="V422" s="389"/>
      <c r="W422" s="389"/>
      <c r="X422" s="389"/>
      <c r="Y422" s="63"/>
      <c r="Z422" s="63"/>
    </row>
    <row r="423" spans="1:53" ht="14.25" hidden="1" customHeight="1" x14ac:dyDescent="0.25">
      <c r="A423" s="374" t="s">
        <v>110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64"/>
      <c r="Z423" s="64"/>
    </row>
    <row r="424" spans="1:53" ht="27" hidden="1" customHeight="1" x14ac:dyDescent="0.25">
      <c r="A424" s="61" t="s">
        <v>581</v>
      </c>
      <c r="B424" s="61" t="s">
        <v>582</v>
      </c>
      <c r="C424" s="35">
        <v>4301020214</v>
      </c>
      <c r="D424" s="360">
        <v>4607091389388</v>
      </c>
      <c r="E424" s="360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4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2"/>
      <c r="P424" s="362"/>
      <c r="Q424" s="362"/>
      <c r="R424" s="363"/>
      <c r="S424" s="38" t="s">
        <v>48</v>
      </c>
      <c r="T424" s="38" t="s">
        <v>48</v>
      </c>
      <c r="U424" s="39" t="s">
        <v>0</v>
      </c>
      <c r="V424" s="57">
        <v>0</v>
      </c>
      <c r="W424" s="54">
        <f>IFERROR(IF(V424="",0,CEILING((V424/$H424),1)*$H424),"")</f>
        <v>0</v>
      </c>
      <c r="X424" s="40" t="str">
        <f>IFERROR(IF(W424=0,"",ROUNDUP(W424/H424,0)*0.01196),"")</f>
        <v/>
      </c>
      <c r="Y424" s="66" t="s">
        <v>48</v>
      </c>
      <c r="Z424" s="67" t="s">
        <v>48</v>
      </c>
      <c r="AD424" s="68"/>
      <c r="BA424" s="300" t="s">
        <v>66</v>
      </c>
    </row>
    <row r="425" spans="1:53" ht="27" hidden="1" customHeight="1" x14ac:dyDescent="0.25">
      <c r="A425" s="61" t="s">
        <v>583</v>
      </c>
      <c r="B425" s="61" t="s">
        <v>584</v>
      </c>
      <c r="C425" s="35">
        <v>4301020185</v>
      </c>
      <c r="D425" s="360">
        <v>4607091389364</v>
      </c>
      <c r="E425" s="360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4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2"/>
      <c r="P425" s="362"/>
      <c r="Q425" s="362"/>
      <c r="R425" s="363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idden="1" x14ac:dyDescent="0.2">
      <c r="A426" s="368"/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9"/>
      <c r="N426" s="365" t="s">
        <v>43</v>
      </c>
      <c r="O426" s="366"/>
      <c r="P426" s="366"/>
      <c r="Q426" s="366"/>
      <c r="R426" s="366"/>
      <c r="S426" s="366"/>
      <c r="T426" s="367"/>
      <c r="U426" s="41" t="s">
        <v>42</v>
      </c>
      <c r="V426" s="42">
        <f>IFERROR(V424/H424,"0")+IFERROR(V425/H425,"0")</f>
        <v>0</v>
      </c>
      <c r="W426" s="42">
        <f>IFERROR(W424/H424,"0")+IFERROR(W425/H425,"0")</f>
        <v>0</v>
      </c>
      <c r="X426" s="42">
        <f>IFERROR(IF(X424="",0,X424),"0")+IFERROR(IF(X425="",0,X425),"0")</f>
        <v>0</v>
      </c>
      <c r="Y426" s="65"/>
      <c r="Z426" s="65"/>
    </row>
    <row r="427" spans="1:53" hidden="1" x14ac:dyDescent="0.2">
      <c r="A427" s="368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69"/>
      <c r="N427" s="365" t="s">
        <v>43</v>
      </c>
      <c r="O427" s="366"/>
      <c r="P427" s="366"/>
      <c r="Q427" s="366"/>
      <c r="R427" s="366"/>
      <c r="S427" s="366"/>
      <c r="T427" s="367"/>
      <c r="U427" s="41" t="s">
        <v>0</v>
      </c>
      <c r="V427" s="42">
        <f>IFERROR(SUM(V424:V425),"0")</f>
        <v>0</v>
      </c>
      <c r="W427" s="42">
        <f>IFERROR(SUM(W424:W425),"0")</f>
        <v>0</v>
      </c>
      <c r="X427" s="41"/>
      <c r="Y427" s="65"/>
      <c r="Z427" s="65"/>
    </row>
    <row r="428" spans="1:53" ht="14.25" hidden="1" customHeight="1" x14ac:dyDescent="0.25">
      <c r="A428" s="374" t="s">
        <v>76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64"/>
      <c r="Z428" s="64"/>
    </row>
    <row r="429" spans="1:53" ht="27" hidden="1" customHeight="1" x14ac:dyDescent="0.25">
      <c r="A429" s="61" t="s">
        <v>585</v>
      </c>
      <c r="B429" s="61" t="s">
        <v>586</v>
      </c>
      <c r="C429" s="35">
        <v>4301031212</v>
      </c>
      <c r="D429" s="360">
        <v>4607091389739</v>
      </c>
      <c r="E429" s="360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4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2"/>
      <c r="P429" s="362"/>
      <c r="Q429" s="362"/>
      <c r="R429" s="363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ref="W429:W435" si="20">IFERROR(IF(V429="",0,CEILING((V429/$H429),1)*$H429),"")</f>
        <v>0</v>
      </c>
      <c r="X429" s="40" t="str">
        <f>IFERROR(IF(W429=0,"",ROUNDUP(W429/H429,0)*0.00753),"")</f>
        <v/>
      </c>
      <c r="Y429" s="66" t="s">
        <v>48</v>
      </c>
      <c r="Z429" s="67" t="s">
        <v>48</v>
      </c>
      <c r="AD429" s="68"/>
      <c r="BA429" s="302" t="s">
        <v>66</v>
      </c>
    </row>
    <row r="430" spans="1:53" ht="27" hidden="1" customHeight="1" x14ac:dyDescent="0.25">
      <c r="A430" s="61" t="s">
        <v>587</v>
      </c>
      <c r="B430" s="61" t="s">
        <v>588</v>
      </c>
      <c r="C430" s="35">
        <v>4301031247</v>
      </c>
      <c r="D430" s="360">
        <v>4680115883048</v>
      </c>
      <c r="E430" s="360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42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2"/>
      <c r="P430" s="362"/>
      <c r="Q430" s="362"/>
      <c r="R430" s="363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hidden="1" customHeight="1" x14ac:dyDescent="0.25">
      <c r="A431" s="61" t="s">
        <v>589</v>
      </c>
      <c r="B431" s="61" t="s">
        <v>590</v>
      </c>
      <c r="C431" s="35">
        <v>4301031176</v>
      </c>
      <c r="D431" s="360">
        <v>4607091389425</v>
      </c>
      <c r="E431" s="360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4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2"/>
      <c r="P431" s="362"/>
      <c r="Q431" s="362"/>
      <c r="R431" s="363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hidden="1" customHeight="1" x14ac:dyDescent="0.25">
      <c r="A432" s="61" t="s">
        <v>591</v>
      </c>
      <c r="B432" s="61" t="s">
        <v>592</v>
      </c>
      <c r="C432" s="35">
        <v>4301031215</v>
      </c>
      <c r="D432" s="360">
        <v>4680115882911</v>
      </c>
      <c r="E432" s="360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2"/>
      <c r="P432" s="362"/>
      <c r="Q432" s="362"/>
      <c r="R432" s="363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hidden="1" customHeight="1" x14ac:dyDescent="0.25">
      <c r="A433" s="61" t="s">
        <v>593</v>
      </c>
      <c r="B433" s="61" t="s">
        <v>594</v>
      </c>
      <c r="C433" s="35">
        <v>4301031167</v>
      </c>
      <c r="D433" s="360">
        <v>4680115880771</v>
      </c>
      <c r="E433" s="360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2"/>
      <c r="P433" s="362"/>
      <c r="Q433" s="362"/>
      <c r="R433" s="363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hidden="1" customHeight="1" x14ac:dyDescent="0.25">
      <c r="A434" s="61" t="s">
        <v>595</v>
      </c>
      <c r="B434" s="61" t="s">
        <v>596</v>
      </c>
      <c r="C434" s="35">
        <v>4301031173</v>
      </c>
      <c r="D434" s="360">
        <v>4607091389500</v>
      </c>
      <c r="E434" s="360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4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2"/>
      <c r="P434" s="362"/>
      <c r="Q434" s="362"/>
      <c r="R434" s="363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hidden="1" customHeight="1" x14ac:dyDescent="0.25">
      <c r="A435" s="61" t="s">
        <v>597</v>
      </c>
      <c r="B435" s="61" t="s">
        <v>598</v>
      </c>
      <c r="C435" s="35">
        <v>4301031103</v>
      </c>
      <c r="D435" s="360">
        <v>4680115881983</v>
      </c>
      <c r="E435" s="360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2"/>
      <c r="P435" s="362"/>
      <c r="Q435" s="362"/>
      <c r="R435" s="363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idden="1" x14ac:dyDescent="0.2">
      <c r="A436" s="368"/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9"/>
      <c r="N436" s="365" t="s">
        <v>43</v>
      </c>
      <c r="O436" s="366"/>
      <c r="P436" s="366"/>
      <c r="Q436" s="366"/>
      <c r="R436" s="366"/>
      <c r="S436" s="366"/>
      <c r="T436" s="367"/>
      <c r="U436" s="41" t="s">
        <v>42</v>
      </c>
      <c r="V436" s="42">
        <f>IFERROR(V429/H429,"0")+IFERROR(V430/H430,"0")+IFERROR(V431/H431,"0")+IFERROR(V432/H432,"0")+IFERROR(V433/H433,"0")+IFERROR(V434/H434,"0")+IFERROR(V435/H435,"0")</f>
        <v>0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5"/>
      <c r="Z436" s="65"/>
    </row>
    <row r="437" spans="1:53" hidden="1" x14ac:dyDescent="0.2">
      <c r="A437" s="368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69"/>
      <c r="N437" s="365" t="s">
        <v>43</v>
      </c>
      <c r="O437" s="366"/>
      <c r="P437" s="366"/>
      <c r="Q437" s="366"/>
      <c r="R437" s="366"/>
      <c r="S437" s="366"/>
      <c r="T437" s="367"/>
      <c r="U437" s="41" t="s">
        <v>0</v>
      </c>
      <c r="V437" s="42">
        <f>IFERROR(SUM(V429:V435),"0")</f>
        <v>0</v>
      </c>
      <c r="W437" s="42">
        <f>IFERROR(SUM(W429:W435),"0")</f>
        <v>0</v>
      </c>
      <c r="X437" s="41"/>
      <c r="Y437" s="65"/>
      <c r="Z437" s="65"/>
    </row>
    <row r="438" spans="1:53" ht="14.25" hidden="1" customHeight="1" x14ac:dyDescent="0.25">
      <c r="A438" s="374" t="s">
        <v>105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64"/>
      <c r="Z438" s="64"/>
    </row>
    <row r="439" spans="1:53" ht="27" hidden="1" customHeight="1" x14ac:dyDescent="0.25">
      <c r="A439" s="61" t="s">
        <v>599</v>
      </c>
      <c r="B439" s="61" t="s">
        <v>600</v>
      </c>
      <c r="C439" s="35">
        <v>4301170010</v>
      </c>
      <c r="D439" s="360">
        <v>4680115884090</v>
      </c>
      <c r="E439" s="360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575</v>
      </c>
      <c r="L439" s="37" t="s">
        <v>574</v>
      </c>
      <c r="M439" s="36">
        <v>150</v>
      </c>
      <c r="N439" s="4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2"/>
      <c r="P439" s="362"/>
      <c r="Q439" s="362"/>
      <c r="R439" s="363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hidden="1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69"/>
      <c r="N440" s="365" t="s">
        <v>43</v>
      </c>
      <c r="O440" s="366"/>
      <c r="P440" s="366"/>
      <c r="Q440" s="366"/>
      <c r="R440" s="366"/>
      <c r="S440" s="366"/>
      <c r="T440" s="367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hidden="1" x14ac:dyDescent="0.2">
      <c r="A441" s="368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9"/>
      <c r="N441" s="365" t="s">
        <v>43</v>
      </c>
      <c r="O441" s="366"/>
      <c r="P441" s="366"/>
      <c r="Q441" s="366"/>
      <c r="R441" s="366"/>
      <c r="S441" s="366"/>
      <c r="T441" s="367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hidden="1" customHeight="1" x14ac:dyDescent="0.25">
      <c r="A442" s="374" t="s">
        <v>601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64"/>
      <c r="Z442" s="64"/>
    </row>
    <row r="443" spans="1:53" ht="27" hidden="1" customHeight="1" x14ac:dyDescent="0.25">
      <c r="A443" s="61" t="s">
        <v>602</v>
      </c>
      <c r="B443" s="61" t="s">
        <v>603</v>
      </c>
      <c r="C443" s="35">
        <v>4301040357</v>
      </c>
      <c r="D443" s="360">
        <v>4680115884564</v>
      </c>
      <c r="E443" s="360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575</v>
      </c>
      <c r="L443" s="37" t="s">
        <v>574</v>
      </c>
      <c r="M443" s="36">
        <v>60</v>
      </c>
      <c r="N443" s="4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2"/>
      <c r="P443" s="362"/>
      <c r="Q443" s="362"/>
      <c r="R443" s="363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hidden="1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69"/>
      <c r="N444" s="365" t="s">
        <v>43</v>
      </c>
      <c r="O444" s="366"/>
      <c r="P444" s="366"/>
      <c r="Q444" s="366"/>
      <c r="R444" s="366"/>
      <c r="S444" s="366"/>
      <c r="T444" s="367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hidden="1" x14ac:dyDescent="0.2">
      <c r="A445" s="368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9"/>
      <c r="N445" s="365" t="s">
        <v>43</v>
      </c>
      <c r="O445" s="366"/>
      <c r="P445" s="366"/>
      <c r="Q445" s="366"/>
      <c r="R445" s="366"/>
      <c r="S445" s="366"/>
      <c r="T445" s="367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hidden="1" customHeight="1" x14ac:dyDescent="0.2">
      <c r="A446" s="388" t="s">
        <v>604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53"/>
      <c r="Z446" s="53"/>
    </row>
    <row r="447" spans="1:53" ht="16.5" hidden="1" customHeight="1" x14ac:dyDescent="0.25">
      <c r="A447" s="389" t="s">
        <v>604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63"/>
      <c r="Z447" s="63"/>
    </row>
    <row r="448" spans="1:53" ht="14.25" hidden="1" customHeight="1" x14ac:dyDescent="0.25">
      <c r="A448" s="374" t="s">
        <v>118</v>
      </c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374"/>
      <c r="V448" s="374"/>
      <c r="W448" s="374"/>
      <c r="X448" s="374"/>
      <c r="Y448" s="64"/>
      <c r="Z448" s="64"/>
    </row>
    <row r="449" spans="1:53" ht="27" hidden="1" customHeight="1" x14ac:dyDescent="0.25">
      <c r="A449" s="61" t="s">
        <v>605</v>
      </c>
      <c r="B449" s="61" t="s">
        <v>606</v>
      </c>
      <c r="C449" s="35">
        <v>4301011795</v>
      </c>
      <c r="D449" s="360">
        <v>4607091389067</v>
      </c>
      <c r="E449" s="360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415" t="s">
        <v>607</v>
      </c>
      <c r="O449" s="362"/>
      <c r="P449" s="362"/>
      <c r="Q449" s="362"/>
      <c r="R449" s="363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6" si="21">IFERROR(IF(V449="",0,CEILING((V449/$H449),1)*$H449),"")</f>
        <v>0</v>
      </c>
      <c r="X449" s="40" t="str">
        <f t="shared" ref="X449:X457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hidden="1" customHeight="1" x14ac:dyDescent="0.25">
      <c r="A450" s="61" t="s">
        <v>605</v>
      </c>
      <c r="B450" s="61" t="s">
        <v>608</v>
      </c>
      <c r="C450" s="35">
        <v>4301011371</v>
      </c>
      <c r="D450" s="360">
        <v>4607091389067</v>
      </c>
      <c r="E450" s="360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132</v>
      </c>
      <c r="M450" s="36">
        <v>55</v>
      </c>
      <c r="N450" s="4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2"/>
      <c r="P450" s="362"/>
      <c r="Q450" s="362"/>
      <c r="R450" s="363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hidden="1" customHeight="1" x14ac:dyDescent="0.25">
      <c r="A451" s="61" t="s">
        <v>609</v>
      </c>
      <c r="B451" s="61" t="s">
        <v>610</v>
      </c>
      <c r="C451" s="35">
        <v>4301011779</v>
      </c>
      <c r="D451" s="360">
        <v>4607091383522</v>
      </c>
      <c r="E451" s="360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417" t="s">
        <v>611</v>
      </c>
      <c r="O451" s="362"/>
      <c r="P451" s="362"/>
      <c r="Q451" s="362"/>
      <c r="R451" s="363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hidden="1" customHeight="1" x14ac:dyDescent="0.25">
      <c r="A452" s="61" t="s">
        <v>609</v>
      </c>
      <c r="B452" s="61" t="s">
        <v>612</v>
      </c>
      <c r="C452" s="35">
        <v>4301011363</v>
      </c>
      <c r="D452" s="360">
        <v>4607091383522</v>
      </c>
      <c r="E452" s="360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2"/>
      <c r="P452" s="362"/>
      <c r="Q452" s="362"/>
      <c r="R452" s="363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hidden="1" customHeight="1" x14ac:dyDescent="0.25">
      <c r="A453" s="61" t="s">
        <v>613</v>
      </c>
      <c r="B453" s="61" t="s">
        <v>614</v>
      </c>
      <c r="C453" s="35">
        <v>4301011785</v>
      </c>
      <c r="D453" s="360">
        <v>4607091384437</v>
      </c>
      <c r="E453" s="360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9" t="s">
        <v>615</v>
      </c>
      <c r="O453" s="362"/>
      <c r="P453" s="362"/>
      <c r="Q453" s="362"/>
      <c r="R453" s="363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hidden="1" customHeight="1" x14ac:dyDescent="0.25">
      <c r="A454" s="61" t="s">
        <v>616</v>
      </c>
      <c r="B454" s="61" t="s">
        <v>617</v>
      </c>
      <c r="C454" s="35">
        <v>4301011774</v>
      </c>
      <c r="D454" s="360">
        <v>4680115884502</v>
      </c>
      <c r="E454" s="360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0" t="s">
        <v>618</v>
      </c>
      <c r="O454" s="362"/>
      <c r="P454" s="362"/>
      <c r="Q454" s="362"/>
      <c r="R454" s="363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hidden="1" customHeight="1" x14ac:dyDescent="0.25">
      <c r="A455" s="61" t="s">
        <v>619</v>
      </c>
      <c r="B455" s="61" t="s">
        <v>620</v>
      </c>
      <c r="C455" s="35">
        <v>4301011771</v>
      </c>
      <c r="D455" s="360">
        <v>4607091389104</v>
      </c>
      <c r="E455" s="360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11" t="s">
        <v>621</v>
      </c>
      <c r="O455" s="362"/>
      <c r="P455" s="362"/>
      <c r="Q455" s="362"/>
      <c r="R455" s="363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hidden="1" customHeight="1" x14ac:dyDescent="0.25">
      <c r="A456" s="61" t="s">
        <v>619</v>
      </c>
      <c r="B456" s="61" t="s">
        <v>622</v>
      </c>
      <c r="C456" s="35">
        <v>4301011365</v>
      </c>
      <c r="D456" s="360">
        <v>4607091389104</v>
      </c>
      <c r="E456" s="360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4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2"/>
      <c r="P456" s="362"/>
      <c r="Q456" s="362"/>
      <c r="R456" s="363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16.5" hidden="1" customHeight="1" x14ac:dyDescent="0.25">
      <c r="A457" s="61" t="s">
        <v>623</v>
      </c>
      <c r="B457" s="61" t="s">
        <v>624</v>
      </c>
      <c r="C457" s="35">
        <v>4301011799</v>
      </c>
      <c r="D457" s="360">
        <v>4680115884519</v>
      </c>
      <c r="E457" s="360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413" t="s">
        <v>625</v>
      </c>
      <c r="O457" s="362"/>
      <c r="P457" s="362"/>
      <c r="Q457" s="362"/>
      <c r="R457" s="363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hidden="1" customHeight="1" x14ac:dyDescent="0.25">
      <c r="A458" s="61" t="s">
        <v>626</v>
      </c>
      <c r="B458" s="61" t="s">
        <v>627</v>
      </c>
      <c r="C458" s="35">
        <v>4301011778</v>
      </c>
      <c r="D458" s="360">
        <v>4680115880603</v>
      </c>
      <c r="E458" s="360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414" t="s">
        <v>628</v>
      </c>
      <c r="O458" s="362"/>
      <c r="P458" s="362"/>
      <c r="Q458" s="362"/>
      <c r="R458" s="363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ref="X458:X463" si="23"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hidden="1" customHeight="1" x14ac:dyDescent="0.25">
      <c r="A459" s="61" t="s">
        <v>626</v>
      </c>
      <c r="B459" s="61" t="s">
        <v>629</v>
      </c>
      <c r="C459" s="35">
        <v>4301011367</v>
      </c>
      <c r="D459" s="360">
        <v>4680115880603</v>
      </c>
      <c r="E459" s="360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4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2"/>
      <c r="P459" s="362"/>
      <c r="Q459" s="362"/>
      <c r="R459" s="363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si="23"/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hidden="1" customHeight="1" x14ac:dyDescent="0.25">
      <c r="A460" s="61" t="s">
        <v>630</v>
      </c>
      <c r="B460" s="61" t="s">
        <v>631</v>
      </c>
      <c r="C460" s="35">
        <v>4301011775</v>
      </c>
      <c r="D460" s="360">
        <v>4607091389999</v>
      </c>
      <c r="E460" s="360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06" t="s">
        <v>632</v>
      </c>
      <c r="O460" s="362"/>
      <c r="P460" s="362"/>
      <c r="Q460" s="362"/>
      <c r="R460" s="363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hidden="1" customHeight="1" x14ac:dyDescent="0.25">
      <c r="A461" s="61" t="s">
        <v>630</v>
      </c>
      <c r="B461" s="61" t="s">
        <v>633</v>
      </c>
      <c r="C461" s="35">
        <v>4301011168</v>
      </c>
      <c r="D461" s="360">
        <v>4607091389999</v>
      </c>
      <c r="E461" s="360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4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2"/>
      <c r="P461" s="362"/>
      <c r="Q461" s="362"/>
      <c r="R461" s="363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hidden="1" customHeight="1" x14ac:dyDescent="0.25">
      <c r="A462" s="61" t="s">
        <v>634</v>
      </c>
      <c r="B462" s="61" t="s">
        <v>635</v>
      </c>
      <c r="C462" s="35">
        <v>4301011770</v>
      </c>
      <c r="D462" s="360">
        <v>4680115882782</v>
      </c>
      <c r="E462" s="360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8" t="s">
        <v>636</v>
      </c>
      <c r="O462" s="362"/>
      <c r="P462" s="362"/>
      <c r="Q462" s="362"/>
      <c r="R462" s="363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hidden="1" customHeight="1" x14ac:dyDescent="0.25">
      <c r="A463" s="61" t="s">
        <v>634</v>
      </c>
      <c r="B463" s="61" t="s">
        <v>637</v>
      </c>
      <c r="C463" s="35">
        <v>4301011372</v>
      </c>
      <c r="D463" s="360">
        <v>4680115882782</v>
      </c>
      <c r="E463" s="360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2"/>
      <c r="P463" s="362"/>
      <c r="Q463" s="362"/>
      <c r="R463" s="363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hidden="1" customHeight="1" x14ac:dyDescent="0.25">
      <c r="A464" s="61" t="s">
        <v>638</v>
      </c>
      <c r="B464" s="61" t="s">
        <v>639</v>
      </c>
      <c r="C464" s="35">
        <v>4301011190</v>
      </c>
      <c r="D464" s="360">
        <v>4607091389098</v>
      </c>
      <c r="E464" s="360"/>
      <c r="F464" s="60">
        <v>0.4</v>
      </c>
      <c r="G464" s="36">
        <v>6</v>
      </c>
      <c r="H464" s="60">
        <v>2.4</v>
      </c>
      <c r="I464" s="60">
        <v>2.6</v>
      </c>
      <c r="J464" s="36">
        <v>156</v>
      </c>
      <c r="K464" s="36" t="s">
        <v>80</v>
      </c>
      <c r="L464" s="37" t="s">
        <v>132</v>
      </c>
      <c r="M464" s="36">
        <v>50</v>
      </c>
      <c r="N464" s="4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2"/>
      <c r="P464" s="362"/>
      <c r="Q464" s="362"/>
      <c r="R464" s="363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>IFERROR(IF(W464=0,"",ROUNDUP(W464/H464,0)*0.00753),"")</f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hidden="1" customHeight="1" x14ac:dyDescent="0.25">
      <c r="A465" s="61" t="s">
        <v>640</v>
      </c>
      <c r="B465" s="61" t="s">
        <v>641</v>
      </c>
      <c r="C465" s="35">
        <v>4301011784</v>
      </c>
      <c r="D465" s="360">
        <v>4607091389982</v>
      </c>
      <c r="E465" s="360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80</v>
      </c>
      <c r="L465" s="37" t="s">
        <v>113</v>
      </c>
      <c r="M465" s="36">
        <v>60</v>
      </c>
      <c r="N465" s="403" t="s">
        <v>642</v>
      </c>
      <c r="O465" s="362"/>
      <c r="P465" s="362"/>
      <c r="Q465" s="362"/>
      <c r="R465" s="363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IFERROR(IF(W465=0,"",ROUNDUP(W465/H465,0)*0.00937),"")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hidden="1" customHeight="1" x14ac:dyDescent="0.25">
      <c r="A466" s="61" t="s">
        <v>640</v>
      </c>
      <c r="B466" s="61" t="s">
        <v>643</v>
      </c>
      <c r="C466" s="35">
        <v>4301011366</v>
      </c>
      <c r="D466" s="360">
        <v>4607091389982</v>
      </c>
      <c r="E466" s="360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4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2"/>
      <c r="P466" s="362"/>
      <c r="Q466" s="362"/>
      <c r="R466" s="363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hidden="1" x14ac:dyDescent="0.2">
      <c r="A467" s="368"/>
      <c r="B467" s="368"/>
      <c r="C467" s="368"/>
      <c r="D467" s="368"/>
      <c r="E467" s="368"/>
      <c r="F467" s="368"/>
      <c r="G467" s="368"/>
      <c r="H467" s="368"/>
      <c r="I467" s="368"/>
      <c r="J467" s="368"/>
      <c r="K467" s="368"/>
      <c r="L467" s="368"/>
      <c r="M467" s="369"/>
      <c r="N467" s="365" t="s">
        <v>43</v>
      </c>
      <c r="O467" s="366"/>
      <c r="P467" s="366"/>
      <c r="Q467" s="366"/>
      <c r="R467" s="366"/>
      <c r="S467" s="366"/>
      <c r="T467" s="367"/>
      <c r="U467" s="41" t="s">
        <v>42</v>
      </c>
      <c r="V467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0</v>
      </c>
      <c r="W467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0</v>
      </c>
      <c r="X467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</v>
      </c>
      <c r="Y467" s="65"/>
      <c r="Z467" s="65"/>
    </row>
    <row r="468" spans="1:53" hidden="1" x14ac:dyDescent="0.2">
      <c r="A468" s="368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69"/>
      <c r="N468" s="365" t="s">
        <v>43</v>
      </c>
      <c r="O468" s="366"/>
      <c r="P468" s="366"/>
      <c r="Q468" s="366"/>
      <c r="R468" s="366"/>
      <c r="S468" s="366"/>
      <c r="T468" s="367"/>
      <c r="U468" s="41" t="s">
        <v>0</v>
      </c>
      <c r="V468" s="42">
        <f>IFERROR(SUM(V449:V466),"0")</f>
        <v>0</v>
      </c>
      <c r="W468" s="42">
        <f>IFERROR(SUM(W449:W466),"0")</f>
        <v>0</v>
      </c>
      <c r="X468" s="41"/>
      <c r="Y468" s="65"/>
      <c r="Z468" s="65"/>
    </row>
    <row r="469" spans="1:53" ht="14.25" hidden="1" customHeight="1" x14ac:dyDescent="0.25">
      <c r="A469" s="374" t="s">
        <v>110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64"/>
      <c r="Z469" s="64"/>
    </row>
    <row r="470" spans="1:53" ht="16.5" hidden="1" customHeight="1" x14ac:dyDescent="0.25">
      <c r="A470" s="61" t="s">
        <v>644</v>
      </c>
      <c r="B470" s="61" t="s">
        <v>645</v>
      </c>
      <c r="C470" s="35">
        <v>4301020222</v>
      </c>
      <c r="D470" s="360">
        <v>4607091388930</v>
      </c>
      <c r="E470" s="360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55</v>
      </c>
      <c r="N470" s="4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2"/>
      <c r="P470" s="362"/>
      <c r="Q470" s="362"/>
      <c r="R470" s="363"/>
      <c r="S470" s="38" t="s">
        <v>48</v>
      </c>
      <c r="T470" s="38" t="s">
        <v>48</v>
      </c>
      <c r="U470" s="39" t="s">
        <v>0</v>
      </c>
      <c r="V470" s="57">
        <v>0</v>
      </c>
      <c r="W470" s="54">
        <f>IFERROR(IF(V470="",0,CEILING((V470/$H470),1)*$H470),"")</f>
        <v>0</v>
      </c>
      <c r="X470" s="40" t="str">
        <f>IFERROR(IF(W470=0,"",ROUNDUP(W470/H470,0)*0.01196),"")</f>
        <v/>
      </c>
      <c r="Y470" s="66" t="s">
        <v>48</v>
      </c>
      <c r="Z470" s="67" t="s">
        <v>48</v>
      </c>
      <c r="AD470" s="68"/>
      <c r="BA470" s="329" t="s">
        <v>66</v>
      </c>
    </row>
    <row r="471" spans="1:53" ht="16.5" hidden="1" customHeight="1" x14ac:dyDescent="0.25">
      <c r="A471" s="61" t="s">
        <v>646</v>
      </c>
      <c r="B471" s="61" t="s">
        <v>647</v>
      </c>
      <c r="C471" s="35">
        <v>4301020206</v>
      </c>
      <c r="D471" s="360">
        <v>4680115880054</v>
      </c>
      <c r="E471" s="360"/>
      <c r="F471" s="60">
        <v>0.6</v>
      </c>
      <c r="G471" s="36">
        <v>6</v>
      </c>
      <c r="H471" s="60">
        <v>3.6</v>
      </c>
      <c r="I471" s="60">
        <v>3.84</v>
      </c>
      <c r="J471" s="36">
        <v>120</v>
      </c>
      <c r="K471" s="36" t="s">
        <v>80</v>
      </c>
      <c r="L471" s="37" t="s">
        <v>113</v>
      </c>
      <c r="M471" s="36">
        <v>55</v>
      </c>
      <c r="N471" s="40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2"/>
      <c r="P471" s="362"/>
      <c r="Q471" s="362"/>
      <c r="R471" s="363"/>
      <c r="S471" s="38" t="s">
        <v>48</v>
      </c>
      <c r="T471" s="38" t="s">
        <v>48</v>
      </c>
      <c r="U471" s="39" t="s">
        <v>0</v>
      </c>
      <c r="V471" s="57">
        <v>0</v>
      </c>
      <c r="W471" s="54">
        <f>IFERROR(IF(V471="",0,CEILING((V471/$H471),1)*$H471),"")</f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30" t="s">
        <v>66</v>
      </c>
    </row>
    <row r="472" spans="1:53" hidden="1" x14ac:dyDescent="0.2">
      <c r="A472" s="368"/>
      <c r="B472" s="368"/>
      <c r="C472" s="368"/>
      <c r="D472" s="368"/>
      <c r="E472" s="368"/>
      <c r="F472" s="368"/>
      <c r="G472" s="368"/>
      <c r="H472" s="368"/>
      <c r="I472" s="368"/>
      <c r="J472" s="368"/>
      <c r="K472" s="368"/>
      <c r="L472" s="368"/>
      <c r="M472" s="369"/>
      <c r="N472" s="365" t="s">
        <v>43</v>
      </c>
      <c r="O472" s="366"/>
      <c r="P472" s="366"/>
      <c r="Q472" s="366"/>
      <c r="R472" s="366"/>
      <c r="S472" s="366"/>
      <c r="T472" s="367"/>
      <c r="U472" s="41" t="s">
        <v>42</v>
      </c>
      <c r="V472" s="42">
        <f>IFERROR(V470/H470,"0")+IFERROR(V471/H471,"0")</f>
        <v>0</v>
      </c>
      <c r="W472" s="42">
        <f>IFERROR(W470/H470,"0")+IFERROR(W471/H471,"0")</f>
        <v>0</v>
      </c>
      <c r="X472" s="42">
        <f>IFERROR(IF(X470="",0,X470),"0")+IFERROR(IF(X471="",0,X471),"0")</f>
        <v>0</v>
      </c>
      <c r="Y472" s="65"/>
      <c r="Z472" s="65"/>
    </row>
    <row r="473" spans="1:53" hidden="1" x14ac:dyDescent="0.2">
      <c r="A473" s="368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69"/>
      <c r="N473" s="365" t="s">
        <v>43</v>
      </c>
      <c r="O473" s="366"/>
      <c r="P473" s="366"/>
      <c r="Q473" s="366"/>
      <c r="R473" s="366"/>
      <c r="S473" s="366"/>
      <c r="T473" s="367"/>
      <c r="U473" s="41" t="s">
        <v>0</v>
      </c>
      <c r="V473" s="42">
        <f>IFERROR(SUM(V470:V471),"0")</f>
        <v>0</v>
      </c>
      <c r="W473" s="42">
        <f>IFERROR(SUM(W470:W471),"0")</f>
        <v>0</v>
      </c>
      <c r="X473" s="41"/>
      <c r="Y473" s="65"/>
      <c r="Z473" s="65"/>
    </row>
    <row r="474" spans="1:53" ht="14.25" hidden="1" customHeight="1" x14ac:dyDescent="0.25">
      <c r="A474" s="374" t="s">
        <v>76</v>
      </c>
      <c r="B474" s="374"/>
      <c r="C474" s="374"/>
      <c r="D474" s="374"/>
      <c r="E474" s="374"/>
      <c r="F474" s="374"/>
      <c r="G474" s="374"/>
      <c r="H474" s="374"/>
      <c r="I474" s="374"/>
      <c r="J474" s="374"/>
      <c r="K474" s="374"/>
      <c r="L474" s="374"/>
      <c r="M474" s="374"/>
      <c r="N474" s="374"/>
      <c r="O474" s="374"/>
      <c r="P474" s="374"/>
      <c r="Q474" s="374"/>
      <c r="R474" s="374"/>
      <c r="S474" s="374"/>
      <c r="T474" s="374"/>
      <c r="U474" s="374"/>
      <c r="V474" s="374"/>
      <c r="W474" s="374"/>
      <c r="X474" s="374"/>
      <c r="Y474" s="64"/>
      <c r="Z474" s="64"/>
    </row>
    <row r="475" spans="1:53" ht="27" hidden="1" customHeight="1" x14ac:dyDescent="0.25">
      <c r="A475" s="61" t="s">
        <v>648</v>
      </c>
      <c r="B475" s="61" t="s">
        <v>649</v>
      </c>
      <c r="C475" s="35">
        <v>4301031252</v>
      </c>
      <c r="D475" s="360">
        <v>4680115883116</v>
      </c>
      <c r="E475" s="360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6">
        <v>60</v>
      </c>
      <c r="N475" s="3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2"/>
      <c r="P475" s="362"/>
      <c r="Q475" s="362"/>
      <c r="R475" s="363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ref="W475:W480" si="24">IFERROR(IF(V475="",0,CEILING((V475/$H475),1)*$H475),"")</f>
        <v>0</v>
      </c>
      <c r="X475" s="40" t="str">
        <f>IFERROR(IF(W475=0,"",ROUNDUP(W475/H475,0)*0.01196),"")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hidden="1" customHeight="1" x14ac:dyDescent="0.25">
      <c r="A476" s="61" t="s">
        <v>650</v>
      </c>
      <c r="B476" s="61" t="s">
        <v>651</v>
      </c>
      <c r="C476" s="35">
        <v>4301031248</v>
      </c>
      <c r="D476" s="360">
        <v>4680115883093</v>
      </c>
      <c r="E476" s="360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79</v>
      </c>
      <c r="M476" s="36">
        <v>60</v>
      </c>
      <c r="N476" s="3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2"/>
      <c r="P476" s="362"/>
      <c r="Q476" s="362"/>
      <c r="R476" s="363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4"/>
        <v>0</v>
      </c>
      <c r="X476" s="40" t="str">
        <f>IFERROR(IF(W476=0,"",ROUNDUP(W476/H476,0)*0.01196),"")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t="27" hidden="1" customHeight="1" x14ac:dyDescent="0.25">
      <c r="A477" s="61" t="s">
        <v>652</v>
      </c>
      <c r="B477" s="61" t="s">
        <v>653</v>
      </c>
      <c r="C477" s="35">
        <v>4301031250</v>
      </c>
      <c r="D477" s="360">
        <v>4680115883109</v>
      </c>
      <c r="E477" s="360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3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2"/>
      <c r="P477" s="362"/>
      <c r="Q477" s="362"/>
      <c r="R477" s="363"/>
      <c r="S477" s="38" t="s">
        <v>48</v>
      </c>
      <c r="T477" s="38" t="s">
        <v>48</v>
      </c>
      <c r="U477" s="39" t="s">
        <v>0</v>
      </c>
      <c r="V477" s="57">
        <v>0</v>
      </c>
      <c r="W477" s="54">
        <f t="shared" si="24"/>
        <v>0</v>
      </c>
      <c r="X477" s="40" t="str">
        <f>IFERROR(IF(W477=0,"",ROUNDUP(W477/H477,0)*0.01196),"")</f>
        <v/>
      </c>
      <c r="Y477" s="66" t="s">
        <v>48</v>
      </c>
      <c r="Z477" s="67" t="s">
        <v>48</v>
      </c>
      <c r="AD477" s="68"/>
      <c r="BA477" s="333" t="s">
        <v>66</v>
      </c>
    </row>
    <row r="478" spans="1:53" ht="27" hidden="1" customHeight="1" x14ac:dyDescent="0.25">
      <c r="A478" s="61" t="s">
        <v>654</v>
      </c>
      <c r="B478" s="61" t="s">
        <v>655</v>
      </c>
      <c r="C478" s="35">
        <v>4301031249</v>
      </c>
      <c r="D478" s="360">
        <v>4680115882072</v>
      </c>
      <c r="E478" s="360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80</v>
      </c>
      <c r="L478" s="37" t="s">
        <v>113</v>
      </c>
      <c r="M478" s="36">
        <v>60</v>
      </c>
      <c r="N478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2"/>
      <c r="P478" s="362"/>
      <c r="Q478" s="362"/>
      <c r="R478" s="363"/>
      <c r="S478" s="38" t="s">
        <v>48</v>
      </c>
      <c r="T478" s="38" t="s">
        <v>48</v>
      </c>
      <c r="U478" s="39" t="s">
        <v>0</v>
      </c>
      <c r="V478" s="57">
        <v>0</v>
      </c>
      <c r="W478" s="54">
        <f t="shared" si="24"/>
        <v>0</v>
      </c>
      <c r="X478" s="40" t="str">
        <f>IFERROR(IF(W478=0,"",ROUNDUP(W478/H478,0)*0.00937),"")</f>
        <v/>
      </c>
      <c r="Y478" s="66" t="s">
        <v>48</v>
      </c>
      <c r="Z478" s="67" t="s">
        <v>48</v>
      </c>
      <c r="AD478" s="68"/>
      <c r="BA478" s="334" t="s">
        <v>66</v>
      </c>
    </row>
    <row r="479" spans="1:53" ht="27" hidden="1" customHeight="1" x14ac:dyDescent="0.25">
      <c r="A479" s="61" t="s">
        <v>656</v>
      </c>
      <c r="B479" s="61" t="s">
        <v>657</v>
      </c>
      <c r="C479" s="35">
        <v>4301031251</v>
      </c>
      <c r="D479" s="360">
        <v>4680115882102</v>
      </c>
      <c r="E479" s="360"/>
      <c r="F479" s="60">
        <v>0.6</v>
      </c>
      <c r="G479" s="36">
        <v>6</v>
      </c>
      <c r="H479" s="60">
        <v>3.6</v>
      </c>
      <c r="I479" s="60">
        <v>3.81</v>
      </c>
      <c r="J479" s="36">
        <v>120</v>
      </c>
      <c r="K479" s="36" t="s">
        <v>80</v>
      </c>
      <c r="L479" s="37" t="s">
        <v>79</v>
      </c>
      <c r="M479" s="36">
        <v>60</v>
      </c>
      <c r="N479" s="3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2"/>
      <c r="P479" s="362"/>
      <c r="Q479" s="362"/>
      <c r="R479" s="363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hidden="1" customHeight="1" x14ac:dyDescent="0.25">
      <c r="A480" s="61" t="s">
        <v>658</v>
      </c>
      <c r="B480" s="61" t="s">
        <v>659</v>
      </c>
      <c r="C480" s="35">
        <v>4301031253</v>
      </c>
      <c r="D480" s="360">
        <v>4680115882096</v>
      </c>
      <c r="E480" s="360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3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2"/>
      <c r="P480" s="362"/>
      <c r="Q480" s="362"/>
      <c r="R480" s="363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hidden="1" x14ac:dyDescent="0.2">
      <c r="A481" s="368"/>
      <c r="B481" s="368"/>
      <c r="C481" s="368"/>
      <c r="D481" s="368"/>
      <c r="E481" s="368"/>
      <c r="F481" s="368"/>
      <c r="G481" s="368"/>
      <c r="H481" s="368"/>
      <c r="I481" s="368"/>
      <c r="J481" s="368"/>
      <c r="K481" s="368"/>
      <c r="L481" s="368"/>
      <c r="M481" s="369"/>
      <c r="N481" s="365" t="s">
        <v>43</v>
      </c>
      <c r="O481" s="366"/>
      <c r="P481" s="366"/>
      <c r="Q481" s="366"/>
      <c r="R481" s="366"/>
      <c r="S481" s="366"/>
      <c r="T481" s="367"/>
      <c r="U481" s="41" t="s">
        <v>42</v>
      </c>
      <c r="V481" s="42">
        <f>IFERROR(V475/H475,"0")+IFERROR(V476/H476,"0")+IFERROR(V477/H477,"0")+IFERROR(V478/H478,"0")+IFERROR(V479/H479,"0")+IFERROR(V480/H480,"0")</f>
        <v>0</v>
      </c>
      <c r="W481" s="42">
        <f>IFERROR(W475/H475,"0")+IFERROR(W476/H476,"0")+IFERROR(W477/H477,"0")+IFERROR(W478/H478,"0")+IFERROR(W479/H479,"0")+IFERROR(W480/H480,"0")</f>
        <v>0</v>
      </c>
      <c r="X481" s="42">
        <f>IFERROR(IF(X475="",0,X475),"0")+IFERROR(IF(X476="",0,X476),"0")+IFERROR(IF(X477="",0,X477),"0")+IFERROR(IF(X478="",0,X478),"0")+IFERROR(IF(X479="",0,X479),"0")+IFERROR(IF(X480="",0,X480),"0")</f>
        <v>0</v>
      </c>
      <c r="Y481" s="65"/>
      <c r="Z481" s="65"/>
    </row>
    <row r="482" spans="1:53" hidden="1" x14ac:dyDescent="0.2">
      <c r="A482" s="368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69"/>
      <c r="N482" s="365" t="s">
        <v>43</v>
      </c>
      <c r="O482" s="366"/>
      <c r="P482" s="366"/>
      <c r="Q482" s="366"/>
      <c r="R482" s="366"/>
      <c r="S482" s="366"/>
      <c r="T482" s="367"/>
      <c r="U482" s="41" t="s">
        <v>0</v>
      </c>
      <c r="V482" s="42">
        <f>IFERROR(SUM(V475:V480),"0")</f>
        <v>0</v>
      </c>
      <c r="W482" s="42">
        <f>IFERROR(SUM(W475:W480),"0")</f>
        <v>0</v>
      </c>
      <c r="X482" s="41"/>
      <c r="Y482" s="65"/>
      <c r="Z482" s="65"/>
    </row>
    <row r="483" spans="1:53" ht="14.25" hidden="1" customHeight="1" x14ac:dyDescent="0.25">
      <c r="A483" s="374" t="s">
        <v>81</v>
      </c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4"/>
      <c r="O483" s="374"/>
      <c r="P483" s="374"/>
      <c r="Q483" s="374"/>
      <c r="R483" s="374"/>
      <c r="S483" s="374"/>
      <c r="T483" s="374"/>
      <c r="U483" s="374"/>
      <c r="V483" s="374"/>
      <c r="W483" s="374"/>
      <c r="X483" s="374"/>
      <c r="Y483" s="64"/>
      <c r="Z483" s="64"/>
    </row>
    <row r="484" spans="1:53" ht="16.5" hidden="1" customHeight="1" x14ac:dyDescent="0.25">
      <c r="A484" s="61" t="s">
        <v>660</v>
      </c>
      <c r="B484" s="61" t="s">
        <v>661</v>
      </c>
      <c r="C484" s="35">
        <v>4301051230</v>
      </c>
      <c r="D484" s="360">
        <v>4607091383409</v>
      </c>
      <c r="E484" s="360"/>
      <c r="F484" s="60">
        <v>1.3</v>
      </c>
      <c r="G484" s="36">
        <v>6</v>
      </c>
      <c r="H484" s="60">
        <v>7.8</v>
      </c>
      <c r="I484" s="60">
        <v>8.3460000000000001</v>
      </c>
      <c r="J484" s="36">
        <v>56</v>
      </c>
      <c r="K484" s="36" t="s">
        <v>114</v>
      </c>
      <c r="L484" s="37" t="s">
        <v>79</v>
      </c>
      <c r="M484" s="36">
        <v>45</v>
      </c>
      <c r="N484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2"/>
      <c r="P484" s="362"/>
      <c r="Q484" s="362"/>
      <c r="R484" s="363"/>
      <c r="S484" s="38" t="s">
        <v>48</v>
      </c>
      <c r="T484" s="38" t="s">
        <v>48</v>
      </c>
      <c r="U484" s="39" t="s">
        <v>0</v>
      </c>
      <c r="V484" s="57">
        <v>0</v>
      </c>
      <c r="W484" s="54">
        <f>IFERROR(IF(V484="",0,CEILING((V484/$H484),1)*$H484),"")</f>
        <v>0</v>
      </c>
      <c r="X484" s="40" t="str">
        <f>IFERROR(IF(W484=0,"",ROUNDUP(W484/H484,0)*0.02175),"")</f>
        <v/>
      </c>
      <c r="Y484" s="66" t="s">
        <v>48</v>
      </c>
      <c r="Z484" s="67" t="s">
        <v>48</v>
      </c>
      <c r="AD484" s="68"/>
      <c r="BA484" s="337" t="s">
        <v>66</v>
      </c>
    </row>
    <row r="485" spans="1:53" ht="16.5" hidden="1" customHeight="1" x14ac:dyDescent="0.25">
      <c r="A485" s="61" t="s">
        <v>662</v>
      </c>
      <c r="B485" s="61" t="s">
        <v>663</v>
      </c>
      <c r="C485" s="35">
        <v>4301051231</v>
      </c>
      <c r="D485" s="360">
        <v>4607091383416</v>
      </c>
      <c r="E485" s="360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3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2"/>
      <c r="P485" s="362"/>
      <c r="Q485" s="362"/>
      <c r="R485" s="363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hidden="1" x14ac:dyDescent="0.2">
      <c r="A486" s="368"/>
      <c r="B486" s="368"/>
      <c r="C486" s="368"/>
      <c r="D486" s="368"/>
      <c r="E486" s="368"/>
      <c r="F486" s="368"/>
      <c r="G486" s="368"/>
      <c r="H486" s="368"/>
      <c r="I486" s="368"/>
      <c r="J486" s="368"/>
      <c r="K486" s="368"/>
      <c r="L486" s="368"/>
      <c r="M486" s="369"/>
      <c r="N486" s="365" t="s">
        <v>43</v>
      </c>
      <c r="O486" s="366"/>
      <c r="P486" s="366"/>
      <c r="Q486" s="366"/>
      <c r="R486" s="366"/>
      <c r="S486" s="366"/>
      <c r="T486" s="367"/>
      <c r="U486" s="41" t="s">
        <v>42</v>
      </c>
      <c r="V486" s="42">
        <f>IFERROR(V484/H484,"0")+IFERROR(V485/H485,"0")</f>
        <v>0</v>
      </c>
      <c r="W486" s="42">
        <f>IFERROR(W484/H484,"0")+IFERROR(W485/H485,"0")</f>
        <v>0</v>
      </c>
      <c r="X486" s="42">
        <f>IFERROR(IF(X484="",0,X484),"0")+IFERROR(IF(X485="",0,X485),"0")</f>
        <v>0</v>
      </c>
      <c r="Y486" s="65"/>
      <c r="Z486" s="65"/>
    </row>
    <row r="487" spans="1:53" hidden="1" x14ac:dyDescent="0.2">
      <c r="A487" s="368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69"/>
      <c r="N487" s="365" t="s">
        <v>43</v>
      </c>
      <c r="O487" s="366"/>
      <c r="P487" s="366"/>
      <c r="Q487" s="366"/>
      <c r="R487" s="366"/>
      <c r="S487" s="366"/>
      <c r="T487" s="367"/>
      <c r="U487" s="41" t="s">
        <v>0</v>
      </c>
      <c r="V487" s="42">
        <f>IFERROR(SUM(V484:V485),"0")</f>
        <v>0</v>
      </c>
      <c r="W487" s="42">
        <f>IFERROR(SUM(W484:W485),"0")</f>
        <v>0</v>
      </c>
      <c r="X487" s="41"/>
      <c r="Y487" s="65"/>
      <c r="Z487" s="65"/>
    </row>
    <row r="488" spans="1:53" ht="27.75" hidden="1" customHeight="1" x14ac:dyDescent="0.2">
      <c r="A488" s="388" t="s">
        <v>664</v>
      </c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8"/>
      <c r="O488" s="388"/>
      <c r="P488" s="388"/>
      <c r="Q488" s="388"/>
      <c r="R488" s="388"/>
      <c r="S488" s="388"/>
      <c r="T488" s="388"/>
      <c r="U488" s="388"/>
      <c r="V488" s="388"/>
      <c r="W488" s="388"/>
      <c r="X488" s="388"/>
      <c r="Y488" s="53"/>
      <c r="Z488" s="53"/>
    </row>
    <row r="489" spans="1:53" ht="16.5" hidden="1" customHeight="1" x14ac:dyDescent="0.25">
      <c r="A489" s="389" t="s">
        <v>665</v>
      </c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389"/>
      <c r="P489" s="389"/>
      <c r="Q489" s="389"/>
      <c r="R489" s="389"/>
      <c r="S489" s="389"/>
      <c r="T489" s="389"/>
      <c r="U489" s="389"/>
      <c r="V489" s="389"/>
      <c r="W489" s="389"/>
      <c r="X489" s="389"/>
      <c r="Y489" s="63"/>
      <c r="Z489" s="63"/>
    </row>
    <row r="490" spans="1:53" ht="14.25" hidden="1" customHeight="1" x14ac:dyDescent="0.25">
      <c r="A490" s="374" t="s">
        <v>118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64"/>
      <c r="Z490" s="64"/>
    </row>
    <row r="491" spans="1:53" ht="27" hidden="1" customHeight="1" x14ac:dyDescent="0.25">
      <c r="A491" s="61" t="s">
        <v>666</v>
      </c>
      <c r="B491" s="61" t="s">
        <v>667</v>
      </c>
      <c r="C491" s="35">
        <v>4301011763</v>
      </c>
      <c r="D491" s="360">
        <v>4640242181011</v>
      </c>
      <c r="E491" s="360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114</v>
      </c>
      <c r="L491" s="37" t="s">
        <v>132</v>
      </c>
      <c r="M491" s="36">
        <v>55</v>
      </c>
      <c r="N491" s="390" t="s">
        <v>668</v>
      </c>
      <c r="O491" s="362"/>
      <c r="P491" s="362"/>
      <c r="Q491" s="362"/>
      <c r="R491" s="363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ht="27" hidden="1" customHeight="1" x14ac:dyDescent="0.25">
      <c r="A492" s="61" t="s">
        <v>669</v>
      </c>
      <c r="B492" s="61" t="s">
        <v>670</v>
      </c>
      <c r="C492" s="35">
        <v>4301011585</v>
      </c>
      <c r="D492" s="360">
        <v>4640242180441</v>
      </c>
      <c r="E492" s="360"/>
      <c r="F492" s="60">
        <v>1.5</v>
      </c>
      <c r="G492" s="36">
        <v>8</v>
      </c>
      <c r="H492" s="60">
        <v>12</v>
      </c>
      <c r="I492" s="60">
        <v>12.48</v>
      </c>
      <c r="J492" s="36">
        <v>56</v>
      </c>
      <c r="K492" s="36" t="s">
        <v>114</v>
      </c>
      <c r="L492" s="37" t="s">
        <v>113</v>
      </c>
      <c r="M492" s="36">
        <v>50</v>
      </c>
      <c r="N492" s="391" t="s">
        <v>671</v>
      </c>
      <c r="O492" s="362"/>
      <c r="P492" s="362"/>
      <c r="Q492" s="362"/>
      <c r="R492" s="363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40" t="s">
        <v>66</v>
      </c>
    </row>
    <row r="493" spans="1:53" ht="27" hidden="1" customHeight="1" x14ac:dyDescent="0.25">
      <c r="A493" s="61" t="s">
        <v>672</v>
      </c>
      <c r="B493" s="61" t="s">
        <v>673</v>
      </c>
      <c r="C493" s="35">
        <v>4301011584</v>
      </c>
      <c r="D493" s="360">
        <v>4640242180564</v>
      </c>
      <c r="E493" s="360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385" t="s">
        <v>674</v>
      </c>
      <c r="O493" s="362"/>
      <c r="P493" s="362"/>
      <c r="Q493" s="362"/>
      <c r="R493" s="363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hidden="1" customHeight="1" x14ac:dyDescent="0.25">
      <c r="A494" s="61" t="s">
        <v>675</v>
      </c>
      <c r="B494" s="61" t="s">
        <v>676</v>
      </c>
      <c r="C494" s="35">
        <v>4301011762</v>
      </c>
      <c r="D494" s="360">
        <v>4640242180922</v>
      </c>
      <c r="E494" s="360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55</v>
      </c>
      <c r="N494" s="386" t="s">
        <v>677</v>
      </c>
      <c r="O494" s="362"/>
      <c r="P494" s="362"/>
      <c r="Q494" s="362"/>
      <c r="R494" s="363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hidden="1" customHeight="1" x14ac:dyDescent="0.25">
      <c r="A495" s="61" t="s">
        <v>678</v>
      </c>
      <c r="B495" s="61" t="s">
        <v>679</v>
      </c>
      <c r="C495" s="35">
        <v>4301011551</v>
      </c>
      <c r="D495" s="360">
        <v>4640242180038</v>
      </c>
      <c r="E495" s="360"/>
      <c r="F495" s="60">
        <v>0.4</v>
      </c>
      <c r="G495" s="36">
        <v>10</v>
      </c>
      <c r="H495" s="60">
        <v>4</v>
      </c>
      <c r="I495" s="60">
        <v>4.24</v>
      </c>
      <c r="J495" s="36">
        <v>120</v>
      </c>
      <c r="K495" s="36" t="s">
        <v>80</v>
      </c>
      <c r="L495" s="37" t="s">
        <v>113</v>
      </c>
      <c r="M495" s="36">
        <v>50</v>
      </c>
      <c r="N495" s="387" t="s">
        <v>680</v>
      </c>
      <c r="O495" s="362"/>
      <c r="P495" s="362"/>
      <c r="Q495" s="362"/>
      <c r="R495" s="363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IFERROR(IF(W495=0,"",ROUNDUP(W495/H495,0)*0.00937),"")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hidden="1" x14ac:dyDescent="0.2">
      <c r="A496" s="368"/>
      <c r="B496" s="368"/>
      <c r="C496" s="368"/>
      <c r="D496" s="368"/>
      <c r="E496" s="368"/>
      <c r="F496" s="368"/>
      <c r="G496" s="368"/>
      <c r="H496" s="368"/>
      <c r="I496" s="368"/>
      <c r="J496" s="368"/>
      <c r="K496" s="368"/>
      <c r="L496" s="368"/>
      <c r="M496" s="369"/>
      <c r="N496" s="365" t="s">
        <v>43</v>
      </c>
      <c r="O496" s="366"/>
      <c r="P496" s="366"/>
      <c r="Q496" s="366"/>
      <c r="R496" s="366"/>
      <c r="S496" s="366"/>
      <c r="T496" s="367"/>
      <c r="U496" s="41" t="s">
        <v>42</v>
      </c>
      <c r="V496" s="42">
        <f>IFERROR(V491/H491,"0")+IFERROR(V492/H492,"0")+IFERROR(V493/H493,"0")+IFERROR(V494/H494,"0")+IFERROR(V495/H495,"0")</f>
        <v>0</v>
      </c>
      <c r="W496" s="42">
        <f>IFERROR(W491/H491,"0")+IFERROR(W492/H492,"0")+IFERROR(W493/H493,"0")+IFERROR(W494/H494,"0")+IFERROR(W495/H495,"0")</f>
        <v>0</v>
      </c>
      <c r="X496" s="42">
        <f>IFERROR(IF(X491="",0,X491),"0")+IFERROR(IF(X492="",0,X492),"0")+IFERROR(IF(X493="",0,X493),"0")+IFERROR(IF(X494="",0,X494),"0")+IFERROR(IF(X495="",0,X495),"0")</f>
        <v>0</v>
      </c>
      <c r="Y496" s="65"/>
      <c r="Z496" s="65"/>
    </row>
    <row r="497" spans="1:53" hidden="1" x14ac:dyDescent="0.2">
      <c r="A497" s="368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69"/>
      <c r="N497" s="365" t="s">
        <v>43</v>
      </c>
      <c r="O497" s="366"/>
      <c r="P497" s="366"/>
      <c r="Q497" s="366"/>
      <c r="R497" s="366"/>
      <c r="S497" s="366"/>
      <c r="T497" s="367"/>
      <c r="U497" s="41" t="s">
        <v>0</v>
      </c>
      <c r="V497" s="42">
        <f>IFERROR(SUM(V491:V495),"0")</f>
        <v>0</v>
      </c>
      <c r="W497" s="42">
        <f>IFERROR(SUM(W491:W495),"0")</f>
        <v>0</v>
      </c>
      <c r="X497" s="41"/>
      <c r="Y497" s="65"/>
      <c r="Z497" s="65"/>
    </row>
    <row r="498" spans="1:53" ht="14.25" hidden="1" customHeight="1" x14ac:dyDescent="0.25">
      <c r="A498" s="374" t="s">
        <v>110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64"/>
      <c r="Z498" s="64"/>
    </row>
    <row r="499" spans="1:53" ht="27" hidden="1" customHeight="1" x14ac:dyDescent="0.25">
      <c r="A499" s="61" t="s">
        <v>681</v>
      </c>
      <c r="B499" s="61" t="s">
        <v>682</v>
      </c>
      <c r="C499" s="35">
        <v>4301020260</v>
      </c>
      <c r="D499" s="360">
        <v>4640242180526</v>
      </c>
      <c r="E499" s="360"/>
      <c r="F499" s="60">
        <v>1.8</v>
      </c>
      <c r="G499" s="36">
        <v>6</v>
      </c>
      <c r="H499" s="60">
        <v>10.8</v>
      </c>
      <c r="I499" s="60">
        <v>11.28</v>
      </c>
      <c r="J499" s="36">
        <v>56</v>
      </c>
      <c r="K499" s="36" t="s">
        <v>114</v>
      </c>
      <c r="L499" s="37" t="s">
        <v>113</v>
      </c>
      <c r="M499" s="36">
        <v>50</v>
      </c>
      <c r="N499" s="382" t="s">
        <v>683</v>
      </c>
      <c r="O499" s="362"/>
      <c r="P499" s="362"/>
      <c r="Q499" s="362"/>
      <c r="R499" s="363"/>
      <c r="S499" s="38" t="s">
        <v>48</v>
      </c>
      <c r="T499" s="38" t="s">
        <v>48</v>
      </c>
      <c r="U499" s="39" t="s">
        <v>0</v>
      </c>
      <c r="V499" s="57">
        <v>0</v>
      </c>
      <c r="W499" s="54">
        <f>IFERROR(IF(V499="",0,CEILING((V499/$H499),1)*$H499),"")</f>
        <v>0</v>
      </c>
      <c r="X499" s="40" t="str">
        <f>IFERROR(IF(W499=0,"",ROUNDUP(W499/H499,0)*0.02175),"")</f>
        <v/>
      </c>
      <c r="Y499" s="66" t="s">
        <v>48</v>
      </c>
      <c r="Z499" s="67" t="s">
        <v>48</v>
      </c>
      <c r="AD499" s="68"/>
      <c r="BA499" s="344" t="s">
        <v>66</v>
      </c>
    </row>
    <row r="500" spans="1:53" ht="16.5" hidden="1" customHeight="1" x14ac:dyDescent="0.25">
      <c r="A500" s="61" t="s">
        <v>684</v>
      </c>
      <c r="B500" s="61" t="s">
        <v>685</v>
      </c>
      <c r="C500" s="35">
        <v>4301020269</v>
      </c>
      <c r="D500" s="360">
        <v>4640242180519</v>
      </c>
      <c r="E500" s="360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132</v>
      </c>
      <c r="M500" s="36">
        <v>50</v>
      </c>
      <c r="N500" s="383" t="s">
        <v>686</v>
      </c>
      <c r="O500" s="362"/>
      <c r="P500" s="362"/>
      <c r="Q500" s="362"/>
      <c r="R500" s="363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5" t="s">
        <v>66</v>
      </c>
    </row>
    <row r="501" spans="1:53" ht="27" hidden="1" customHeight="1" x14ac:dyDescent="0.25">
      <c r="A501" s="61" t="s">
        <v>687</v>
      </c>
      <c r="B501" s="61" t="s">
        <v>688</v>
      </c>
      <c r="C501" s="35">
        <v>4301020309</v>
      </c>
      <c r="D501" s="360">
        <v>4640242180090</v>
      </c>
      <c r="E501" s="36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384" t="s">
        <v>689</v>
      </c>
      <c r="O501" s="362"/>
      <c r="P501" s="362"/>
      <c r="Q501" s="362"/>
      <c r="R501" s="363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hidden="1" x14ac:dyDescent="0.2">
      <c r="A502" s="368"/>
      <c r="B502" s="368"/>
      <c r="C502" s="368"/>
      <c r="D502" s="368"/>
      <c r="E502" s="368"/>
      <c r="F502" s="368"/>
      <c r="G502" s="368"/>
      <c r="H502" s="368"/>
      <c r="I502" s="368"/>
      <c r="J502" s="368"/>
      <c r="K502" s="368"/>
      <c r="L502" s="368"/>
      <c r="M502" s="369"/>
      <c r="N502" s="365" t="s">
        <v>43</v>
      </c>
      <c r="O502" s="366"/>
      <c r="P502" s="366"/>
      <c r="Q502" s="366"/>
      <c r="R502" s="366"/>
      <c r="S502" s="366"/>
      <c r="T502" s="367"/>
      <c r="U502" s="41" t="s">
        <v>42</v>
      </c>
      <c r="V502" s="42">
        <f>IFERROR(V499/H499,"0")+IFERROR(V500/H500,"0")+IFERROR(V501/H501,"0")</f>
        <v>0</v>
      </c>
      <c r="W502" s="42">
        <f>IFERROR(W499/H499,"0")+IFERROR(W500/H500,"0")+IFERROR(W501/H501,"0")</f>
        <v>0</v>
      </c>
      <c r="X502" s="42">
        <f>IFERROR(IF(X499="",0,X499),"0")+IFERROR(IF(X500="",0,X500),"0")+IFERROR(IF(X501="",0,X501),"0")</f>
        <v>0</v>
      </c>
      <c r="Y502" s="65"/>
      <c r="Z502" s="65"/>
    </row>
    <row r="503" spans="1:53" hidden="1" x14ac:dyDescent="0.2">
      <c r="A503" s="368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69"/>
      <c r="N503" s="365" t="s">
        <v>43</v>
      </c>
      <c r="O503" s="366"/>
      <c r="P503" s="366"/>
      <c r="Q503" s="366"/>
      <c r="R503" s="366"/>
      <c r="S503" s="366"/>
      <c r="T503" s="367"/>
      <c r="U503" s="41" t="s">
        <v>0</v>
      </c>
      <c r="V503" s="42">
        <f>IFERROR(SUM(V499:V501),"0")</f>
        <v>0</v>
      </c>
      <c r="W503" s="42">
        <f>IFERROR(SUM(W499:W501),"0")</f>
        <v>0</v>
      </c>
      <c r="X503" s="41"/>
      <c r="Y503" s="65"/>
      <c r="Z503" s="65"/>
    </row>
    <row r="504" spans="1:53" ht="14.25" hidden="1" customHeight="1" x14ac:dyDescent="0.25">
      <c r="A504" s="374" t="s">
        <v>76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64"/>
      <c r="Z504" s="64"/>
    </row>
    <row r="505" spans="1:53" ht="27" hidden="1" customHeight="1" x14ac:dyDescent="0.25">
      <c r="A505" s="61" t="s">
        <v>690</v>
      </c>
      <c r="B505" s="61" t="s">
        <v>691</v>
      </c>
      <c r="C505" s="35">
        <v>4301031280</v>
      </c>
      <c r="D505" s="360">
        <v>4640242180816</v>
      </c>
      <c r="E505" s="360"/>
      <c r="F505" s="60">
        <v>0.7</v>
      </c>
      <c r="G505" s="36">
        <v>6</v>
      </c>
      <c r="H505" s="60">
        <v>4.2</v>
      </c>
      <c r="I505" s="60">
        <v>4.46</v>
      </c>
      <c r="J505" s="36">
        <v>156</v>
      </c>
      <c r="K505" s="36" t="s">
        <v>80</v>
      </c>
      <c r="L505" s="37" t="s">
        <v>79</v>
      </c>
      <c r="M505" s="36">
        <v>40</v>
      </c>
      <c r="N505" s="378" t="s">
        <v>692</v>
      </c>
      <c r="O505" s="362"/>
      <c r="P505" s="362"/>
      <c r="Q505" s="362"/>
      <c r="R505" s="363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IFERROR(IF(W505=0,"",ROUNDUP(W505/H505,0)*0.00753),"")</f>
        <v/>
      </c>
      <c r="Y505" s="66" t="s">
        <v>48</v>
      </c>
      <c r="Z505" s="67" t="s">
        <v>48</v>
      </c>
      <c r="AD505" s="68"/>
      <c r="BA505" s="347" t="s">
        <v>66</v>
      </c>
    </row>
    <row r="506" spans="1:53" ht="27" hidden="1" customHeight="1" x14ac:dyDescent="0.25">
      <c r="A506" s="61" t="s">
        <v>693</v>
      </c>
      <c r="B506" s="61" t="s">
        <v>694</v>
      </c>
      <c r="C506" s="35">
        <v>4301031244</v>
      </c>
      <c r="D506" s="360">
        <v>4640242180595</v>
      </c>
      <c r="E506" s="360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379" t="s">
        <v>695</v>
      </c>
      <c r="O506" s="362"/>
      <c r="P506" s="362"/>
      <c r="Q506" s="362"/>
      <c r="R506" s="363"/>
      <c r="S506" s="38" t="s">
        <v>48</v>
      </c>
      <c r="T506" s="38" t="s">
        <v>48</v>
      </c>
      <c r="U506" s="39" t="s">
        <v>0</v>
      </c>
      <c r="V506" s="57">
        <v>0</v>
      </c>
      <c r="W506" s="54">
        <f>IFERROR(IF(V506="",0,CEILING((V506/$H506),1)*$H506),"")</f>
        <v>0</v>
      </c>
      <c r="X506" s="40" t="str">
        <f>IFERROR(IF(W506=0,"",ROUNDUP(W506/H506,0)*0.00753),"")</f>
        <v/>
      </c>
      <c r="Y506" s="66" t="s">
        <v>48</v>
      </c>
      <c r="Z506" s="67" t="s">
        <v>48</v>
      </c>
      <c r="AD506" s="68"/>
      <c r="BA506" s="348" t="s">
        <v>66</v>
      </c>
    </row>
    <row r="507" spans="1:53" ht="27" hidden="1" customHeight="1" x14ac:dyDescent="0.25">
      <c r="A507" s="61" t="s">
        <v>696</v>
      </c>
      <c r="B507" s="61" t="s">
        <v>697</v>
      </c>
      <c r="C507" s="35">
        <v>4301031203</v>
      </c>
      <c r="D507" s="360">
        <v>4640242180908</v>
      </c>
      <c r="E507" s="360"/>
      <c r="F507" s="60">
        <v>0.28000000000000003</v>
      </c>
      <c r="G507" s="36">
        <v>6</v>
      </c>
      <c r="H507" s="60">
        <v>1.68</v>
      </c>
      <c r="I507" s="60">
        <v>1.81</v>
      </c>
      <c r="J507" s="36">
        <v>234</v>
      </c>
      <c r="K507" s="36" t="s">
        <v>175</v>
      </c>
      <c r="L507" s="37" t="s">
        <v>79</v>
      </c>
      <c r="M507" s="36">
        <v>40</v>
      </c>
      <c r="N507" s="380" t="s">
        <v>698</v>
      </c>
      <c r="O507" s="362"/>
      <c r="P507" s="362"/>
      <c r="Q507" s="362"/>
      <c r="R507" s="363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IFERROR(IF(W507=0,"",ROUNDUP(W507/H507,0)*0.00502),"")</f>
        <v/>
      </c>
      <c r="Y507" s="66" t="s">
        <v>48</v>
      </c>
      <c r="Z507" s="67" t="s">
        <v>48</v>
      </c>
      <c r="AD507" s="68"/>
      <c r="BA507" s="349" t="s">
        <v>66</v>
      </c>
    </row>
    <row r="508" spans="1:53" ht="27" hidden="1" customHeight="1" x14ac:dyDescent="0.25">
      <c r="A508" s="61" t="s">
        <v>699</v>
      </c>
      <c r="B508" s="61" t="s">
        <v>700</v>
      </c>
      <c r="C508" s="35">
        <v>4301031200</v>
      </c>
      <c r="D508" s="360">
        <v>4640242180489</v>
      </c>
      <c r="E508" s="360"/>
      <c r="F508" s="60">
        <v>0.28000000000000003</v>
      </c>
      <c r="G508" s="36">
        <v>6</v>
      </c>
      <c r="H508" s="60">
        <v>1.68</v>
      </c>
      <c r="I508" s="60">
        <v>1.84</v>
      </c>
      <c r="J508" s="36">
        <v>234</v>
      </c>
      <c r="K508" s="36" t="s">
        <v>175</v>
      </c>
      <c r="L508" s="37" t="s">
        <v>79</v>
      </c>
      <c r="M508" s="36">
        <v>40</v>
      </c>
      <c r="N508" s="381" t="s">
        <v>701</v>
      </c>
      <c r="O508" s="362"/>
      <c r="P508" s="362"/>
      <c r="Q508" s="362"/>
      <c r="R508" s="363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50" t="s">
        <v>66</v>
      </c>
    </row>
    <row r="509" spans="1:53" hidden="1" x14ac:dyDescent="0.2">
      <c r="A509" s="368"/>
      <c r="B509" s="368"/>
      <c r="C509" s="368"/>
      <c r="D509" s="368"/>
      <c r="E509" s="368"/>
      <c r="F509" s="368"/>
      <c r="G509" s="368"/>
      <c r="H509" s="368"/>
      <c r="I509" s="368"/>
      <c r="J509" s="368"/>
      <c r="K509" s="368"/>
      <c r="L509" s="368"/>
      <c r="M509" s="369"/>
      <c r="N509" s="365" t="s">
        <v>43</v>
      </c>
      <c r="O509" s="366"/>
      <c r="P509" s="366"/>
      <c r="Q509" s="366"/>
      <c r="R509" s="366"/>
      <c r="S509" s="366"/>
      <c r="T509" s="367"/>
      <c r="U509" s="41" t="s">
        <v>42</v>
      </c>
      <c r="V509" s="42">
        <f>IFERROR(V505/H505,"0")+IFERROR(V506/H506,"0")+IFERROR(V507/H507,"0")+IFERROR(V508/H508,"0")</f>
        <v>0</v>
      </c>
      <c r="W509" s="42">
        <f>IFERROR(W505/H505,"0")+IFERROR(W506/H506,"0")+IFERROR(W507/H507,"0")+IFERROR(W508/H508,"0")</f>
        <v>0</v>
      </c>
      <c r="X509" s="42">
        <f>IFERROR(IF(X505="",0,X505),"0")+IFERROR(IF(X506="",0,X506),"0")+IFERROR(IF(X507="",0,X507),"0")+IFERROR(IF(X508="",0,X508),"0")</f>
        <v>0</v>
      </c>
      <c r="Y509" s="65"/>
      <c r="Z509" s="65"/>
    </row>
    <row r="510" spans="1:53" hidden="1" x14ac:dyDescent="0.2">
      <c r="A510" s="368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69"/>
      <c r="N510" s="365" t="s">
        <v>43</v>
      </c>
      <c r="O510" s="366"/>
      <c r="P510" s="366"/>
      <c r="Q510" s="366"/>
      <c r="R510" s="366"/>
      <c r="S510" s="366"/>
      <c r="T510" s="367"/>
      <c r="U510" s="41" t="s">
        <v>0</v>
      </c>
      <c r="V510" s="42">
        <f>IFERROR(SUM(V505:V508),"0")</f>
        <v>0</v>
      </c>
      <c r="W510" s="42">
        <f>IFERROR(SUM(W505:W508),"0")</f>
        <v>0</v>
      </c>
      <c r="X510" s="41"/>
      <c r="Y510" s="65"/>
      <c r="Z510" s="65"/>
    </row>
    <row r="511" spans="1:53" ht="14.25" hidden="1" customHeight="1" x14ac:dyDescent="0.25">
      <c r="A511" s="374" t="s">
        <v>81</v>
      </c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4"/>
      <c r="O511" s="374"/>
      <c r="P511" s="374"/>
      <c r="Q511" s="374"/>
      <c r="R511" s="374"/>
      <c r="S511" s="374"/>
      <c r="T511" s="374"/>
      <c r="U511" s="374"/>
      <c r="V511" s="374"/>
      <c r="W511" s="374"/>
      <c r="X511" s="374"/>
      <c r="Y511" s="64"/>
      <c r="Z511" s="64"/>
    </row>
    <row r="512" spans="1:53" ht="27" hidden="1" customHeight="1" x14ac:dyDescent="0.25">
      <c r="A512" s="61" t="s">
        <v>702</v>
      </c>
      <c r="B512" s="61" t="s">
        <v>703</v>
      </c>
      <c r="C512" s="35">
        <v>4301051310</v>
      </c>
      <c r="D512" s="360">
        <v>4680115880870</v>
      </c>
      <c r="E512" s="360"/>
      <c r="F512" s="60">
        <v>1.3</v>
      </c>
      <c r="G512" s="36">
        <v>6</v>
      </c>
      <c r="H512" s="60">
        <v>7.8</v>
      </c>
      <c r="I512" s="60">
        <v>8.3640000000000008</v>
      </c>
      <c r="J512" s="36">
        <v>56</v>
      </c>
      <c r="K512" s="36" t="s">
        <v>114</v>
      </c>
      <c r="L512" s="37" t="s">
        <v>132</v>
      </c>
      <c r="M512" s="36">
        <v>40</v>
      </c>
      <c r="N512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2"/>
      <c r="P512" s="362"/>
      <c r="Q512" s="362"/>
      <c r="R512" s="363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IFERROR(IF(W512=0,"",ROUNDUP(W512/H512,0)*0.02175),"")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53" ht="27" hidden="1" customHeight="1" x14ac:dyDescent="0.25">
      <c r="A513" s="61" t="s">
        <v>704</v>
      </c>
      <c r="B513" s="61" t="s">
        <v>705</v>
      </c>
      <c r="C513" s="35">
        <v>4301051510</v>
      </c>
      <c r="D513" s="360">
        <v>4640242180540</v>
      </c>
      <c r="E513" s="360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79</v>
      </c>
      <c r="M513" s="36">
        <v>30</v>
      </c>
      <c r="N513" s="376" t="s">
        <v>706</v>
      </c>
      <c r="O513" s="362"/>
      <c r="P513" s="362"/>
      <c r="Q513" s="362"/>
      <c r="R513" s="363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2" t="s">
        <v>66</v>
      </c>
    </row>
    <row r="514" spans="1:53" ht="27" hidden="1" customHeight="1" x14ac:dyDescent="0.25">
      <c r="A514" s="61" t="s">
        <v>707</v>
      </c>
      <c r="B514" s="61" t="s">
        <v>708</v>
      </c>
      <c r="C514" s="35">
        <v>4301051390</v>
      </c>
      <c r="D514" s="360">
        <v>4640242181233</v>
      </c>
      <c r="E514" s="360"/>
      <c r="F514" s="60">
        <v>0.3</v>
      </c>
      <c r="G514" s="36">
        <v>6</v>
      </c>
      <c r="H514" s="60">
        <v>1.8</v>
      </c>
      <c r="I514" s="60">
        <v>1.984</v>
      </c>
      <c r="J514" s="36">
        <v>234</v>
      </c>
      <c r="K514" s="36" t="s">
        <v>175</v>
      </c>
      <c r="L514" s="37" t="s">
        <v>79</v>
      </c>
      <c r="M514" s="36">
        <v>40</v>
      </c>
      <c r="N514" s="377" t="s">
        <v>709</v>
      </c>
      <c r="O514" s="362"/>
      <c r="P514" s="362"/>
      <c r="Q514" s="362"/>
      <c r="R514" s="363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IFERROR(IF(W514=0,"",ROUNDUP(W514/H514,0)*0.00502),"")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hidden="1" customHeight="1" x14ac:dyDescent="0.25">
      <c r="A515" s="61" t="s">
        <v>710</v>
      </c>
      <c r="B515" s="61" t="s">
        <v>711</v>
      </c>
      <c r="C515" s="35">
        <v>4301051508</v>
      </c>
      <c r="D515" s="360">
        <v>4640242180557</v>
      </c>
      <c r="E515" s="360"/>
      <c r="F515" s="60">
        <v>0.5</v>
      </c>
      <c r="G515" s="36">
        <v>6</v>
      </c>
      <c r="H515" s="60">
        <v>3</v>
      </c>
      <c r="I515" s="60">
        <v>3.2839999999999998</v>
      </c>
      <c r="J515" s="36">
        <v>156</v>
      </c>
      <c r="K515" s="36" t="s">
        <v>80</v>
      </c>
      <c r="L515" s="37" t="s">
        <v>79</v>
      </c>
      <c r="M515" s="36">
        <v>30</v>
      </c>
      <c r="N515" s="361" t="s">
        <v>712</v>
      </c>
      <c r="O515" s="362"/>
      <c r="P515" s="362"/>
      <c r="Q515" s="362"/>
      <c r="R515" s="363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IFERROR(IF(W515=0,"",ROUNDUP(W515/H515,0)*0.00753),"")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hidden="1" customHeight="1" x14ac:dyDescent="0.25">
      <c r="A516" s="61" t="s">
        <v>713</v>
      </c>
      <c r="B516" s="61" t="s">
        <v>714</v>
      </c>
      <c r="C516" s="35">
        <v>4301051448</v>
      </c>
      <c r="D516" s="360">
        <v>4640242181226</v>
      </c>
      <c r="E516" s="360"/>
      <c r="F516" s="60">
        <v>0.3</v>
      </c>
      <c r="G516" s="36">
        <v>6</v>
      </c>
      <c r="H516" s="60">
        <v>1.8</v>
      </c>
      <c r="I516" s="60">
        <v>1.972</v>
      </c>
      <c r="J516" s="36">
        <v>234</v>
      </c>
      <c r="K516" s="36" t="s">
        <v>175</v>
      </c>
      <c r="L516" s="37" t="s">
        <v>79</v>
      </c>
      <c r="M516" s="36">
        <v>30</v>
      </c>
      <c r="N516" s="364" t="s">
        <v>715</v>
      </c>
      <c r="O516" s="362"/>
      <c r="P516" s="362"/>
      <c r="Q516" s="362"/>
      <c r="R516" s="363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hidden="1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69"/>
      <c r="N517" s="365" t="s">
        <v>43</v>
      </c>
      <c r="O517" s="366"/>
      <c r="P517" s="366"/>
      <c r="Q517" s="366"/>
      <c r="R517" s="366"/>
      <c r="S517" s="366"/>
      <c r="T517" s="367"/>
      <c r="U517" s="41" t="s">
        <v>42</v>
      </c>
      <c r="V517" s="42">
        <f>IFERROR(V512/H512,"0")+IFERROR(V513/H513,"0")+IFERROR(V514/H514,"0")+IFERROR(V515/H515,"0")+IFERROR(V516/H516,"0")</f>
        <v>0</v>
      </c>
      <c r="W517" s="42">
        <f>IFERROR(W512/H512,"0")+IFERROR(W513/H513,"0")+IFERROR(W514/H514,"0")+IFERROR(W515/H515,"0")+IFERROR(W516/H516,"0")</f>
        <v>0</v>
      </c>
      <c r="X517" s="42">
        <f>IFERROR(IF(X512="",0,X512),"0")+IFERROR(IF(X513="",0,X513),"0")+IFERROR(IF(X514="",0,X514),"0")+IFERROR(IF(X515="",0,X515),"0")+IFERROR(IF(X516="",0,X516),"0")</f>
        <v>0</v>
      </c>
      <c r="Y517" s="65"/>
      <c r="Z517" s="65"/>
    </row>
    <row r="518" spans="1:53" hidden="1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69"/>
      <c r="N518" s="365" t="s">
        <v>43</v>
      </c>
      <c r="O518" s="366"/>
      <c r="P518" s="366"/>
      <c r="Q518" s="366"/>
      <c r="R518" s="366"/>
      <c r="S518" s="366"/>
      <c r="T518" s="367"/>
      <c r="U518" s="41" t="s">
        <v>0</v>
      </c>
      <c r="V518" s="42">
        <f>IFERROR(SUM(V512:V516),"0")</f>
        <v>0</v>
      </c>
      <c r="W518" s="42">
        <f>IFERROR(SUM(W512:W516),"0")</f>
        <v>0</v>
      </c>
      <c r="X518" s="41"/>
      <c r="Y518" s="65"/>
      <c r="Z518" s="65"/>
    </row>
    <row r="519" spans="1:53" ht="15" customHeight="1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3"/>
      <c r="N519" s="370" t="s">
        <v>36</v>
      </c>
      <c r="O519" s="371"/>
      <c r="P519" s="371"/>
      <c r="Q519" s="371"/>
      <c r="R519" s="371"/>
      <c r="S519" s="371"/>
      <c r="T519" s="372"/>
      <c r="U519" s="41" t="s">
        <v>0</v>
      </c>
      <c r="V519" s="42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18000</v>
      </c>
      <c r="W519" s="42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18007.8</v>
      </c>
      <c r="X519" s="41"/>
      <c r="Y519" s="65"/>
      <c r="Z519" s="65"/>
    </row>
    <row r="520" spans="1:53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3"/>
      <c r="N520" s="370" t="s">
        <v>37</v>
      </c>
      <c r="O520" s="371"/>
      <c r="P520" s="371"/>
      <c r="Q520" s="371"/>
      <c r="R520" s="371"/>
      <c r="S520" s="371"/>
      <c r="T520" s="372"/>
      <c r="U520" s="41" t="s">
        <v>0</v>
      </c>
      <c r="V520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18892.307692307695</v>
      </c>
      <c r="W520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18900.468000000001</v>
      </c>
      <c r="X520" s="41"/>
      <c r="Y520" s="65"/>
      <c r="Z520" s="6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73"/>
      <c r="N521" s="370" t="s">
        <v>38</v>
      </c>
      <c r="O521" s="371"/>
      <c r="P521" s="371"/>
      <c r="Q521" s="371"/>
      <c r="R521" s="371"/>
      <c r="S521" s="371"/>
      <c r="T521" s="372"/>
      <c r="U521" s="41" t="s">
        <v>23</v>
      </c>
      <c r="V521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33</v>
      </c>
      <c r="W521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33</v>
      </c>
      <c r="X521" s="41"/>
      <c r="Y521" s="65"/>
      <c r="Z521" s="6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73"/>
      <c r="N522" s="370" t="s">
        <v>39</v>
      </c>
      <c r="O522" s="371"/>
      <c r="P522" s="371"/>
      <c r="Q522" s="371"/>
      <c r="R522" s="371"/>
      <c r="S522" s="371"/>
      <c r="T522" s="372"/>
      <c r="U522" s="41" t="s">
        <v>0</v>
      </c>
      <c r="V522" s="42">
        <f>GrossWeightTotal+PalletQtyTotal*25</f>
        <v>19717.307692307695</v>
      </c>
      <c r="W522" s="42">
        <f>GrossWeightTotalR+PalletQtyTotalR*25</f>
        <v>19725.468000000001</v>
      </c>
      <c r="X522" s="41"/>
      <c r="Y522" s="65"/>
      <c r="Z522" s="6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73"/>
      <c r="N523" s="370" t="s">
        <v>40</v>
      </c>
      <c r="O523" s="371"/>
      <c r="P523" s="371"/>
      <c r="Q523" s="371"/>
      <c r="R523" s="371"/>
      <c r="S523" s="371"/>
      <c r="T523" s="372"/>
      <c r="U523" s="41" t="s">
        <v>23</v>
      </c>
      <c r="V523" s="42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1692.3076923076924</v>
      </c>
      <c r="W523" s="42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1693</v>
      </c>
      <c r="X523" s="41"/>
      <c r="Y523" s="65"/>
      <c r="Z523" s="65"/>
    </row>
    <row r="524" spans="1:53" ht="14.25" hidden="1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73"/>
      <c r="N524" s="370" t="s">
        <v>41</v>
      </c>
      <c r="O524" s="371"/>
      <c r="P524" s="371"/>
      <c r="Q524" s="371"/>
      <c r="R524" s="371"/>
      <c r="S524" s="371"/>
      <c r="T524" s="372"/>
      <c r="U524" s="44" t="s">
        <v>54</v>
      </c>
      <c r="V524" s="41"/>
      <c r="W524" s="41"/>
      <c r="X524" s="41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36.278750000000002</v>
      </c>
      <c r="Y524" s="65"/>
      <c r="Z524" s="65"/>
    </row>
    <row r="525" spans="1:53" ht="13.5" thickBot="1" x14ac:dyDescent="0.25"/>
    <row r="526" spans="1:53" ht="27" thickTop="1" thickBot="1" x14ac:dyDescent="0.25">
      <c r="A526" s="45" t="s">
        <v>9</v>
      </c>
      <c r="B526" s="69" t="s">
        <v>75</v>
      </c>
      <c r="C526" s="356" t="s">
        <v>108</v>
      </c>
      <c r="D526" s="356" t="s">
        <v>108</v>
      </c>
      <c r="E526" s="356" t="s">
        <v>108</v>
      </c>
      <c r="F526" s="356" t="s">
        <v>108</v>
      </c>
      <c r="G526" s="356" t="s">
        <v>238</v>
      </c>
      <c r="H526" s="356" t="s">
        <v>238</v>
      </c>
      <c r="I526" s="356" t="s">
        <v>238</v>
      </c>
      <c r="J526" s="356" t="s">
        <v>238</v>
      </c>
      <c r="K526" s="357"/>
      <c r="L526" s="356" t="s">
        <v>238</v>
      </c>
      <c r="M526" s="356" t="s">
        <v>238</v>
      </c>
      <c r="N526" s="356" t="s">
        <v>238</v>
      </c>
      <c r="O526" s="356" t="s">
        <v>238</v>
      </c>
      <c r="P526" s="69" t="s">
        <v>473</v>
      </c>
      <c r="Q526" s="356" t="s">
        <v>477</v>
      </c>
      <c r="R526" s="356" t="s">
        <v>477</v>
      </c>
      <c r="S526" s="356" t="s">
        <v>530</v>
      </c>
      <c r="T526" s="356" t="s">
        <v>530</v>
      </c>
      <c r="U526" s="69" t="s">
        <v>604</v>
      </c>
      <c r="V526" s="69" t="s">
        <v>664</v>
      </c>
      <c r="Z526" s="9"/>
      <c r="AC526" s="1"/>
    </row>
    <row r="527" spans="1:53" ht="14.25" customHeight="1" thickTop="1" x14ac:dyDescent="0.2">
      <c r="A527" s="358" t="s">
        <v>10</v>
      </c>
      <c r="B527" s="356" t="s">
        <v>75</v>
      </c>
      <c r="C527" s="356" t="s">
        <v>109</v>
      </c>
      <c r="D527" s="356" t="s">
        <v>117</v>
      </c>
      <c r="E527" s="356" t="s">
        <v>108</v>
      </c>
      <c r="F527" s="356" t="s">
        <v>230</v>
      </c>
      <c r="G527" s="356" t="s">
        <v>239</v>
      </c>
      <c r="H527" s="356" t="s">
        <v>246</v>
      </c>
      <c r="I527" s="356" t="s">
        <v>265</v>
      </c>
      <c r="J527" s="356" t="s">
        <v>324</v>
      </c>
      <c r="K527" s="1"/>
      <c r="L527" s="356" t="s">
        <v>345</v>
      </c>
      <c r="M527" s="356" t="s">
        <v>364</v>
      </c>
      <c r="N527" s="356" t="s">
        <v>444</v>
      </c>
      <c r="O527" s="356" t="s">
        <v>462</v>
      </c>
      <c r="P527" s="356" t="s">
        <v>474</v>
      </c>
      <c r="Q527" s="356" t="s">
        <v>478</v>
      </c>
      <c r="R527" s="356" t="s">
        <v>505</v>
      </c>
      <c r="S527" s="356" t="s">
        <v>531</v>
      </c>
      <c r="T527" s="356" t="s">
        <v>580</v>
      </c>
      <c r="U527" s="356" t="s">
        <v>604</v>
      </c>
      <c r="V527" s="356" t="s">
        <v>665</v>
      </c>
      <c r="Z527" s="9"/>
      <c r="AC527" s="1"/>
    </row>
    <row r="528" spans="1:53" ht="13.5" thickBot="1" x14ac:dyDescent="0.25">
      <c r="A528" s="359"/>
      <c r="B528" s="356"/>
      <c r="C528" s="356"/>
      <c r="D528" s="356"/>
      <c r="E528" s="356"/>
      <c r="F528" s="356"/>
      <c r="G528" s="356"/>
      <c r="H528" s="356"/>
      <c r="I528" s="356"/>
      <c r="J528" s="356"/>
      <c r="K528" s="1"/>
      <c r="L528" s="356"/>
      <c r="M528" s="356"/>
      <c r="N528" s="356"/>
      <c r="O528" s="356"/>
      <c r="P528" s="356"/>
      <c r="Q528" s="356"/>
      <c r="R528" s="356"/>
      <c r="S528" s="356"/>
      <c r="T528" s="356"/>
      <c r="U528" s="356"/>
      <c r="V528" s="356"/>
      <c r="Z528" s="9"/>
      <c r="AC528" s="1"/>
    </row>
    <row r="529" spans="1:29" ht="18" thickTop="1" thickBot="1" x14ac:dyDescent="0.25">
      <c r="A529" s="45" t="s">
        <v>13</v>
      </c>
      <c r="B529" s="51">
        <f>IFERROR(W22*1,"0")+IFERROR(W26*1,"0")+IFERROR(W27*1,"0")+IFERROR(W28*1,"0")+IFERROR(W29*1,"0")+IFERROR(W30*1,"0")+IFERROR(W31*1,"0")+IFERROR(W32*1,"0")+IFERROR(W36*1,"0")+IFERROR(W40*1,"0")+IFERROR(W44*1,"0")</f>
        <v>0</v>
      </c>
      <c r="C529" s="51">
        <f>IFERROR(W50*1,"0")+IFERROR(W51*1,"0")</f>
        <v>0</v>
      </c>
      <c r="D529" s="51">
        <f>IFERROR(W56*1,"0")+IFERROR(W57*1,"0")+IFERROR(W58*1,"0")+IFERROR(W59*1,"0")</f>
        <v>0</v>
      </c>
      <c r="E529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9" s="51">
        <f>IFERROR(W132*1,"0")+IFERROR(W133*1,"0")+IFERROR(W134*1,"0")+IFERROR(W135*1,"0")</f>
        <v>0</v>
      </c>
      <c r="G529" s="51">
        <f>IFERROR(W141*1,"0")+IFERROR(W142*1,"0")+IFERROR(W143*1,"0")</f>
        <v>0</v>
      </c>
      <c r="H529" s="51">
        <f>IFERROR(W148*1,"0")+IFERROR(W149*1,"0")+IFERROR(W150*1,"0")+IFERROR(W151*1,"0")+IFERROR(W152*1,"0")+IFERROR(W153*1,"0")+IFERROR(W154*1,"0")+IFERROR(W155*1,"0")+IFERROR(W156*1,"0")</f>
        <v>0</v>
      </c>
      <c r="I529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51">
        <f>IFERROR(W206*1,"0")+IFERROR(W207*1,"0")+IFERROR(W208*1,"0")+IFERROR(W209*1,"0")+IFERROR(W210*1,"0")+IFERROR(W211*1,"0")+IFERROR(W215*1,"0")</f>
        <v>0</v>
      </c>
      <c r="K529" s="1"/>
      <c r="L529" s="51">
        <f>IFERROR(W220*1,"0")+IFERROR(W221*1,"0")+IFERROR(W222*1,"0")+IFERROR(W223*1,"0")+IFERROR(W224*1,"0")+IFERROR(W225*1,"0")</f>
        <v>0</v>
      </c>
      <c r="M529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8002.8</v>
      </c>
      <c r="N529" s="51">
        <f>IFERROR(W290*1,"0")+IFERROR(W291*1,"0")+IFERROR(W292*1,"0")+IFERROR(W293*1,"0")+IFERROR(W294*1,"0")+IFERROR(W295*1,"0")+IFERROR(W296*1,"0")+IFERROR(W297*1,"0")+IFERROR(W301*1,"0")+IFERROR(W302*1,"0")</f>
        <v>0</v>
      </c>
      <c r="O529" s="51">
        <f>IFERROR(W307*1,"0")+IFERROR(W311*1,"0")+IFERROR(W312*1,"0")+IFERROR(W316*1,"0")+IFERROR(W320*1,"0")</f>
        <v>0</v>
      </c>
      <c r="P529" s="51">
        <f>IFERROR(W326*1,"0")</f>
        <v>0</v>
      </c>
      <c r="Q529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10005</v>
      </c>
      <c r="R529" s="51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9" s="51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0</v>
      </c>
      <c r="V529" s="51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9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25,64"/>
        <filter val="1 692,31"/>
        <filter val="18 000,00"/>
        <filter val="18 892,31"/>
        <filter val="19 717,31"/>
        <filter val="266,67"/>
        <filter val="33"/>
        <filter val="4 000,00"/>
        <filter val="400,00"/>
        <filter val="6 000,00"/>
        <filter val="8 000,00"/>
      </filters>
    </filterColumn>
  </autoFilter>
  <dataConsolidate/>
  <mergeCells count="9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2" t="s">
        <v>717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719</v>
      </c>
      <c r="C6" s="52" t="s">
        <v>720</v>
      </c>
      <c r="D6" s="52" t="s">
        <v>721</v>
      </c>
      <c r="E6" s="52" t="s">
        <v>48</v>
      </c>
    </row>
    <row r="7" spans="2:8" x14ac:dyDescent="0.2">
      <c r="B7" s="52" t="s">
        <v>722</v>
      </c>
      <c r="C7" s="52" t="s">
        <v>723</v>
      </c>
      <c r="D7" s="52" t="s">
        <v>724</v>
      </c>
      <c r="E7" s="52" t="s">
        <v>48</v>
      </c>
    </row>
    <row r="8" spans="2:8" x14ac:dyDescent="0.2">
      <c r="B8" s="52" t="s">
        <v>725</v>
      </c>
      <c r="C8" s="52" t="s">
        <v>726</v>
      </c>
      <c r="D8" s="52" t="s">
        <v>727</v>
      </c>
      <c r="E8" s="52" t="s">
        <v>48</v>
      </c>
    </row>
    <row r="9" spans="2:8" x14ac:dyDescent="0.2">
      <c r="B9" s="52" t="s">
        <v>728</v>
      </c>
      <c r="C9" s="52" t="s">
        <v>729</v>
      </c>
      <c r="D9" s="52" t="s">
        <v>730</v>
      </c>
      <c r="E9" s="52" t="s">
        <v>48</v>
      </c>
    </row>
    <row r="10" spans="2:8" x14ac:dyDescent="0.2">
      <c r="B10" s="52" t="s">
        <v>731</v>
      </c>
      <c r="C10" s="52" t="s">
        <v>732</v>
      </c>
      <c r="D10" s="52" t="s">
        <v>733</v>
      </c>
      <c r="E10" s="52" t="s">
        <v>48</v>
      </c>
    </row>
    <row r="11" spans="2:8" x14ac:dyDescent="0.2">
      <c r="B11" s="52" t="s">
        <v>734</v>
      </c>
      <c r="C11" s="52" t="s">
        <v>735</v>
      </c>
      <c r="D11" s="52" t="s">
        <v>736</v>
      </c>
      <c r="E11" s="52" t="s">
        <v>48</v>
      </c>
    </row>
    <row r="12" spans="2:8" x14ac:dyDescent="0.2">
      <c r="B12" s="52" t="s">
        <v>737</v>
      </c>
      <c r="C12" s="52" t="s">
        <v>738</v>
      </c>
      <c r="D12" s="52" t="s">
        <v>739</v>
      </c>
      <c r="E12" s="52" t="s">
        <v>48</v>
      </c>
    </row>
    <row r="13" spans="2:8" x14ac:dyDescent="0.2">
      <c r="B13" s="52" t="s">
        <v>740</v>
      </c>
      <c r="C13" s="52" t="s">
        <v>741</v>
      </c>
      <c r="D13" s="52" t="s">
        <v>114</v>
      </c>
      <c r="E13" s="52" t="s">
        <v>48</v>
      </c>
    </row>
    <row r="15" spans="2:8" x14ac:dyDescent="0.2">
      <c r="B15" s="52" t="s">
        <v>742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743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744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745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746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747</v>
      </c>
      <c r="C25" s="52" t="s">
        <v>735</v>
      </c>
      <c r="D25" s="52" t="s">
        <v>48</v>
      </c>
      <c r="E25" s="52" t="s">
        <v>48</v>
      </c>
    </row>
    <row r="27" spans="2:5" x14ac:dyDescent="0.2">
      <c r="B27" s="52" t="s">
        <v>748</v>
      </c>
      <c r="C27" s="52" t="s">
        <v>738</v>
      </c>
      <c r="D27" s="52" t="s">
        <v>48</v>
      </c>
      <c r="E27" s="52" t="s">
        <v>48</v>
      </c>
    </row>
    <row r="29" spans="2:5" x14ac:dyDescent="0.2">
      <c r="B29" s="52" t="s">
        <v>749</v>
      </c>
      <c r="C29" s="52" t="s">
        <v>741</v>
      </c>
      <c r="D29" s="52" t="s">
        <v>48</v>
      </c>
      <c r="E29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755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756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757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758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759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760</v>
      </c>
      <c r="C41" s="52" t="s">
        <v>48</v>
      </c>
      <c r="D41" s="52" t="s">
        <v>48</v>
      </c>
      <c r="E41" s="52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2024-03-05T10:47:46Z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