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43FEB9-14B9-424D-A9E0-3DCFAE252A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W517" i="1"/>
  <c r="V517" i="1"/>
  <c r="X516" i="1"/>
  <c r="W516" i="1"/>
  <c r="X515" i="1"/>
  <c r="W515" i="1"/>
  <c r="X514" i="1"/>
  <c r="W514" i="1"/>
  <c r="X513" i="1"/>
  <c r="W513" i="1"/>
  <c r="X512" i="1"/>
  <c r="X517" i="1" s="1"/>
  <c r="W512" i="1"/>
  <c r="W518" i="1" s="1"/>
  <c r="N512" i="1"/>
  <c r="V510" i="1"/>
  <c r="W509" i="1"/>
  <c r="V509" i="1"/>
  <c r="X508" i="1"/>
  <c r="W508" i="1"/>
  <c r="X507" i="1"/>
  <c r="W507" i="1"/>
  <c r="X506" i="1"/>
  <c r="W506" i="1"/>
  <c r="X505" i="1"/>
  <c r="X509" i="1" s="1"/>
  <c r="W505" i="1"/>
  <c r="W510" i="1" s="1"/>
  <c r="V503" i="1"/>
  <c r="V502" i="1"/>
  <c r="W501" i="1"/>
  <c r="X501" i="1" s="1"/>
  <c r="W500" i="1"/>
  <c r="X500" i="1" s="1"/>
  <c r="W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V487" i="1"/>
  <c r="V486" i="1"/>
  <c r="W485" i="1"/>
  <c r="X485" i="1" s="1"/>
  <c r="N485" i="1"/>
  <c r="X484" i="1"/>
  <c r="X486" i="1" s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N475" i="1"/>
  <c r="V473" i="1"/>
  <c r="V472" i="1"/>
  <c r="W471" i="1"/>
  <c r="X471" i="1" s="1"/>
  <c r="N471" i="1"/>
  <c r="X470" i="1"/>
  <c r="X472" i="1" s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1" i="1"/>
  <c r="V420" i="1"/>
  <c r="W419" i="1"/>
  <c r="X419" i="1" s="1"/>
  <c r="N419" i="1"/>
  <c r="W418" i="1"/>
  <c r="X418" i="1" s="1"/>
  <c r="N418" i="1"/>
  <c r="X417" i="1"/>
  <c r="W417" i="1"/>
  <c r="N417" i="1"/>
  <c r="V415" i="1"/>
  <c r="W414" i="1"/>
  <c r="V414" i="1"/>
  <c r="X413" i="1"/>
  <c r="X414" i="1" s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X386" i="1" s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X367" i="1"/>
  <c r="X369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X333" i="1" s="1"/>
  <c r="N333" i="1"/>
  <c r="W332" i="1"/>
  <c r="X332" i="1" s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W313" i="1" s="1"/>
  <c r="N311" i="1"/>
  <c r="V309" i="1"/>
  <c r="V308" i="1"/>
  <c r="W307" i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X256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W196" i="1" s="1"/>
  <c r="N178" i="1"/>
  <c r="V176" i="1"/>
  <c r="V175" i="1"/>
  <c r="W174" i="1"/>
  <c r="X174" i="1" s="1"/>
  <c r="N174" i="1"/>
  <c r="X173" i="1"/>
  <c r="W173" i="1"/>
  <c r="N173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N162" i="1"/>
  <c r="W161" i="1"/>
  <c r="X161" i="1" s="1"/>
  <c r="N161" i="1"/>
  <c r="V158" i="1"/>
  <c r="V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W157" i="1" s="1"/>
  <c r="N149" i="1"/>
  <c r="X148" i="1"/>
  <c r="W148" i="1"/>
  <c r="N148" i="1"/>
  <c r="V145" i="1"/>
  <c r="V144" i="1"/>
  <c r="W143" i="1"/>
  <c r="X143" i="1" s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X133" i="1"/>
  <c r="W133" i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W122" i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W93" i="1" s="1"/>
  <c r="N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W64" i="1"/>
  <c r="X64" i="1" s="1"/>
  <c r="N64" i="1"/>
  <c r="V61" i="1"/>
  <c r="V60" i="1"/>
  <c r="X59" i="1"/>
  <c r="W59" i="1"/>
  <c r="X58" i="1"/>
  <c r="W58" i="1"/>
  <c r="N58" i="1"/>
  <c r="W57" i="1"/>
  <c r="N57" i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C529" i="1" l="1"/>
  <c r="V519" i="1"/>
  <c r="W33" i="1"/>
  <c r="W129" i="1"/>
  <c r="W144" i="1"/>
  <c r="X220" i="1"/>
  <c r="X226" i="1" s="1"/>
  <c r="W226" i="1"/>
  <c r="X248" i="1"/>
  <c r="X249" i="1" s="1"/>
  <c r="W249" i="1"/>
  <c r="X22" i="1"/>
  <c r="X23" i="1" s="1"/>
  <c r="X26" i="1"/>
  <c r="W34" i="1"/>
  <c r="W118" i="1"/>
  <c r="W175" i="1"/>
  <c r="X171" i="1"/>
  <c r="W245" i="1"/>
  <c r="W318" i="1"/>
  <c r="W317" i="1"/>
  <c r="X316" i="1"/>
  <c r="X317" i="1" s="1"/>
  <c r="W322" i="1"/>
  <c r="W321" i="1"/>
  <c r="X320" i="1"/>
  <c r="X321" i="1" s="1"/>
  <c r="P529" i="1"/>
  <c r="W327" i="1"/>
  <c r="X326" i="1"/>
  <c r="X327" i="1" s="1"/>
  <c r="X340" i="1"/>
  <c r="W381" i="1"/>
  <c r="W380" i="1"/>
  <c r="X379" i="1"/>
  <c r="X380" i="1" s="1"/>
  <c r="S529" i="1"/>
  <c r="X385" i="1"/>
  <c r="X387" i="1" s="1"/>
  <c r="W60" i="1"/>
  <c r="W85" i="1"/>
  <c r="W92" i="1"/>
  <c r="W103" i="1"/>
  <c r="W119" i="1"/>
  <c r="W128" i="1"/>
  <c r="F529" i="1"/>
  <c r="W164" i="1"/>
  <c r="W176" i="1"/>
  <c r="J529" i="1"/>
  <c r="W303" i="1"/>
  <c r="W369" i="1"/>
  <c r="W421" i="1"/>
  <c r="W420" i="1"/>
  <c r="U529" i="1"/>
  <c r="W486" i="1"/>
  <c r="V529" i="1"/>
  <c r="H9" i="1"/>
  <c r="A10" i="1"/>
  <c r="B529" i="1"/>
  <c r="W521" i="1"/>
  <c r="W520" i="1"/>
  <c r="V523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9" i="1"/>
  <c r="X57" i="1"/>
  <c r="X60" i="1" s="1"/>
  <c r="W61" i="1"/>
  <c r="E529" i="1"/>
  <c r="X65" i="1"/>
  <c r="X85" i="1" s="1"/>
  <c r="W86" i="1"/>
  <c r="X89" i="1"/>
  <c r="X92" i="1" s="1"/>
  <c r="X95" i="1"/>
  <c r="X103" i="1" s="1"/>
  <c r="W104" i="1"/>
  <c r="X107" i="1"/>
  <c r="X118" i="1" s="1"/>
  <c r="X122" i="1"/>
  <c r="X128" i="1" s="1"/>
  <c r="X132" i="1"/>
  <c r="X136" i="1" s="1"/>
  <c r="W137" i="1"/>
  <c r="G529" i="1"/>
  <c r="X142" i="1"/>
  <c r="X144" i="1" s="1"/>
  <c r="W145" i="1"/>
  <c r="H529" i="1"/>
  <c r="X149" i="1"/>
  <c r="X157" i="1" s="1"/>
  <c r="W158" i="1"/>
  <c r="I529" i="1"/>
  <c r="X162" i="1"/>
  <c r="X163" i="1" s="1"/>
  <c r="W163" i="1"/>
  <c r="X166" i="1"/>
  <c r="X168" i="1" s="1"/>
  <c r="W169" i="1"/>
  <c r="X172" i="1"/>
  <c r="X175" i="1" s="1"/>
  <c r="X178" i="1"/>
  <c r="X195" i="1" s="1"/>
  <c r="W195" i="1"/>
  <c r="X198" i="1"/>
  <c r="X202" i="1" s="1"/>
  <c r="W203" i="1"/>
  <c r="X206" i="1"/>
  <c r="X212" i="1" s="1"/>
  <c r="W212" i="1"/>
  <c r="X215" i="1"/>
  <c r="X216" i="1" s="1"/>
  <c r="W216" i="1"/>
  <c r="W227" i="1"/>
  <c r="M529" i="1"/>
  <c r="W246" i="1"/>
  <c r="X231" i="1"/>
  <c r="W256" i="1"/>
  <c r="W257" i="1"/>
  <c r="W268" i="1"/>
  <c r="X259" i="1"/>
  <c r="X268" i="1" s="1"/>
  <c r="W269" i="1"/>
  <c r="W274" i="1"/>
  <c r="X271" i="1"/>
  <c r="X274" i="1" s="1"/>
  <c r="W280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1" i="1"/>
  <c r="W346" i="1"/>
  <c r="X343" i="1"/>
  <c r="X346" i="1" s="1"/>
  <c r="W351" i="1"/>
  <c r="F9" i="1"/>
  <c r="J9" i="1"/>
  <c r="W52" i="1"/>
  <c r="W136" i="1"/>
  <c r="W213" i="1"/>
  <c r="X245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5" i="1"/>
  <c r="W364" i="1"/>
  <c r="X359" i="1"/>
  <c r="X364" i="1" s="1"/>
  <c r="W427" i="1"/>
  <c r="W436" i="1"/>
  <c r="X429" i="1"/>
  <c r="X436" i="1" s="1"/>
  <c r="W467" i="1"/>
  <c r="W473" i="1"/>
  <c r="W482" i="1"/>
  <c r="X475" i="1"/>
  <c r="X481" i="1" s="1"/>
  <c r="W328" i="1"/>
  <c r="Q529" i="1"/>
  <c r="W340" i="1"/>
  <c r="W370" i="1"/>
  <c r="W377" i="1"/>
  <c r="X372" i="1"/>
  <c r="X376" i="1" s="1"/>
  <c r="W376" i="1"/>
  <c r="W388" i="1"/>
  <c r="W403" i="1"/>
  <c r="X390" i="1"/>
  <c r="X403" i="1" s="1"/>
  <c r="W404" i="1"/>
  <c r="W411" i="1"/>
  <c r="X406" i="1"/>
  <c r="X410" i="1" s="1"/>
  <c r="W410" i="1"/>
  <c r="X420" i="1"/>
  <c r="T529" i="1"/>
  <c r="W437" i="1"/>
  <c r="W440" i="1"/>
  <c r="X439" i="1"/>
  <c r="X440" i="1" s="1"/>
  <c r="W441" i="1"/>
  <c r="W444" i="1"/>
  <c r="X443" i="1"/>
  <c r="X444" i="1" s="1"/>
  <c r="W445" i="1"/>
  <c r="X467" i="1"/>
  <c r="W472" i="1"/>
  <c r="W481" i="1"/>
  <c r="W487" i="1"/>
  <c r="W502" i="1"/>
  <c r="X499" i="1"/>
  <c r="X502" i="1" s="1"/>
  <c r="W503" i="1"/>
  <c r="W387" i="1"/>
  <c r="W426" i="1"/>
  <c r="W468" i="1"/>
  <c r="W497" i="1"/>
  <c r="W523" i="1" l="1"/>
  <c r="X524" i="1"/>
  <c r="W519" i="1"/>
  <c r="W522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<sst xmlns="http://schemas.openxmlformats.org/spreadsheetml/2006/main" count="2258" uniqueCount="758">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</sst>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24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9" t="s">
        <v>8</v>
      </c>
      <c r="B5" s="369"/>
      <c r="C5" s="370"/>
      <c r="D5" s="398"/>
      <c r="E5" s="400"/>
      <c r="F5" s="680" t="s">
        <v>9</v>
      </c>
      <c r="G5" s="370"/>
      <c r="H5" s="398" t="s">
        <v>757</v>
      </c>
      <c r="I5" s="399"/>
      <c r="J5" s="399"/>
      <c r="K5" s="399"/>
      <c r="L5" s="400"/>
      <c r="N5" s="24" t="s">
        <v>10</v>
      </c>
      <c r="O5" s="617">
        <v>45358</v>
      </c>
      <c r="P5" s="454"/>
      <c r="R5" s="727" t="s">
        <v>11</v>
      </c>
      <c r="S5" s="372"/>
      <c r="T5" s="547" t="s">
        <v>12</v>
      </c>
      <c r="U5" s="454"/>
      <c r="Z5" s="51"/>
      <c r="AA5" s="51"/>
      <c r="AB5" s="51"/>
    </row>
    <row r="6" spans="1:29" s="345" customFormat="1" ht="24" customHeight="1" x14ac:dyDescent="0.2">
      <c r="A6" s="509" t="s">
        <v>13</v>
      </c>
      <c r="B6" s="369"/>
      <c r="C6" s="370"/>
      <c r="D6" s="651" t="s">
        <v>14</v>
      </c>
      <c r="E6" s="652"/>
      <c r="F6" s="652"/>
      <c r="G6" s="652"/>
      <c r="H6" s="652"/>
      <c r="I6" s="652"/>
      <c r="J6" s="652"/>
      <c r="K6" s="652"/>
      <c r="L6" s="454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Четверг</v>
      </c>
      <c r="P6" s="359"/>
      <c r="R6" s="424" t="s">
        <v>16</v>
      </c>
      <c r="S6" s="372"/>
      <c r="T6" s="554" t="s">
        <v>17</v>
      </c>
      <c r="U6" s="41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2" t="str">
        <f>IFERROR(VLOOKUP(DeliveryAddress,Table,3,0),1)</f>
        <v>6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7"/>
      <c r="S7" s="372"/>
      <c r="T7" s="555"/>
      <c r="U7" s="556"/>
      <c r="Z7" s="51"/>
      <c r="AA7" s="51"/>
      <c r="AB7" s="51"/>
    </row>
    <row r="8" spans="1:29" s="345" customFormat="1" ht="25.5" customHeight="1" x14ac:dyDescent="0.2">
      <c r="A8" s="716" t="s">
        <v>18</v>
      </c>
      <c r="B8" s="361"/>
      <c r="C8" s="362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3">
        <v>0.5</v>
      </c>
      <c r="P8" s="454"/>
      <c r="R8" s="357"/>
      <c r="S8" s="372"/>
      <c r="T8" s="555"/>
      <c r="U8" s="556"/>
      <c r="Z8" s="51"/>
      <c r="AA8" s="51"/>
      <c r="AB8" s="51"/>
    </row>
    <row r="9" spans="1:29" s="345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24"/>
      <c r="E9" s="376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N9" s="26" t="s">
        <v>20</v>
      </c>
      <c r="O9" s="617"/>
      <c r="P9" s="454"/>
      <c r="R9" s="357"/>
      <c r="S9" s="372"/>
      <c r="T9" s="557"/>
      <c r="U9" s="55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24"/>
      <c r="E10" s="376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5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53"/>
      <c r="P10" s="454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3" t="s">
        <v>27</v>
      </c>
      <c r="U11" s="65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40" t="s">
        <v>28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N12" s="24" t="s">
        <v>29</v>
      </c>
      <c r="O12" s="636"/>
      <c r="P12" s="574"/>
      <c r="Q12" s="23"/>
      <c r="S12" s="24"/>
      <c r="T12" s="470"/>
      <c r="U12" s="357"/>
      <c r="Z12" s="51"/>
      <c r="AA12" s="51"/>
      <c r="AB12" s="51"/>
    </row>
    <row r="13" spans="1:29" s="345" customFormat="1" ht="23.25" customHeight="1" x14ac:dyDescent="0.2">
      <c r="A13" s="640" t="s">
        <v>30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26"/>
      <c r="N13" s="26" t="s">
        <v>31</v>
      </c>
      <c r="O13" s="653"/>
      <c r="P13" s="65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40" t="s">
        <v>32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70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5" t="s">
        <v>33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70"/>
      <c r="N15" s="497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3" t="s">
        <v>35</v>
      </c>
      <c r="B17" s="403" t="s">
        <v>36</v>
      </c>
      <c r="C17" s="523" t="s">
        <v>37</v>
      </c>
      <c r="D17" s="403" t="s">
        <v>38</v>
      </c>
      <c r="E17" s="473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72"/>
      <c r="P17" s="472"/>
      <c r="Q17" s="472"/>
      <c r="R17" s="473"/>
      <c r="S17" s="708" t="s">
        <v>48</v>
      </c>
      <c r="T17" s="370"/>
      <c r="U17" s="403" t="s">
        <v>49</v>
      </c>
      <c r="V17" s="403" t="s">
        <v>50</v>
      </c>
      <c r="W17" s="413" t="s">
        <v>51</v>
      </c>
      <c r="X17" s="403" t="s">
        <v>52</v>
      </c>
      <c r="Y17" s="432" t="s">
        <v>53</v>
      </c>
      <c r="Z17" s="432" t="s">
        <v>54</v>
      </c>
      <c r="AA17" s="432" t="s">
        <v>55</v>
      </c>
      <c r="AB17" s="433"/>
      <c r="AC17" s="434"/>
      <c r="AD17" s="506"/>
      <c r="BA17" s="431" t="s">
        <v>56</v>
      </c>
    </row>
    <row r="18" spans="1:53" ht="14.25" customHeight="1" x14ac:dyDescent="0.2">
      <c r="A18" s="404"/>
      <c r="B18" s="404"/>
      <c r="C18" s="404"/>
      <c r="D18" s="474"/>
      <c r="E18" s="476"/>
      <c r="F18" s="404"/>
      <c r="G18" s="404"/>
      <c r="H18" s="404"/>
      <c r="I18" s="404"/>
      <c r="J18" s="404"/>
      <c r="K18" s="404"/>
      <c r="L18" s="404"/>
      <c r="M18" s="404"/>
      <c r="N18" s="474"/>
      <c r="O18" s="475"/>
      <c r="P18" s="475"/>
      <c r="Q18" s="475"/>
      <c r="R18" s="476"/>
      <c r="S18" s="346" t="s">
        <v>57</v>
      </c>
      <c r="T18" s="346" t="s">
        <v>58</v>
      </c>
      <c r="U18" s="404"/>
      <c r="V18" s="404"/>
      <c r="W18" s="414"/>
      <c r="X18" s="404"/>
      <c r="Y18" s="619"/>
      <c r="Z18" s="619"/>
      <c r="AA18" s="435"/>
      <c r="AB18" s="436"/>
      <c r="AC18" s="437"/>
      <c r="AD18" s="507"/>
      <c r="BA18" s="357"/>
    </row>
    <row r="19" spans="1:53" ht="27.75" hidden="1" customHeight="1" x14ac:dyDescent="0.2">
      <c r="A19" s="388" t="s">
        <v>59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48"/>
      <c r="Z19" s="48"/>
    </row>
    <row r="20" spans="1:53" ht="16.5" hidden="1" customHeight="1" x14ac:dyDescent="0.25">
      <c r="A20" s="40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7"/>
      <c r="Z20" s="347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0"/>
      <c r="N23" s="360" t="s">
        <v>66</v>
      </c>
      <c r="O23" s="361"/>
      <c r="P23" s="361"/>
      <c r="Q23" s="361"/>
      <c r="R23" s="361"/>
      <c r="S23" s="361"/>
      <c r="T23" s="362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0"/>
      <c r="N24" s="360" t="s">
        <v>66</v>
      </c>
      <c r="O24" s="361"/>
      <c r="P24" s="361"/>
      <c r="Q24" s="361"/>
      <c r="R24" s="361"/>
      <c r="S24" s="361"/>
      <c r="T24" s="362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94" t="s">
        <v>79</v>
      </c>
      <c r="O30" s="366"/>
      <c r="P30" s="366"/>
      <c r="Q30" s="366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6"/>
      <c r="P31" s="366"/>
      <c r="Q31" s="366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0"/>
      <c r="N33" s="360" t="s">
        <v>66</v>
      </c>
      <c r="O33" s="361"/>
      <c r="P33" s="361"/>
      <c r="Q33" s="361"/>
      <c r="R33" s="361"/>
      <c r="S33" s="361"/>
      <c r="T33" s="362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0"/>
      <c r="N34" s="360" t="s">
        <v>66</v>
      </c>
      <c r="O34" s="361"/>
      <c r="P34" s="361"/>
      <c r="Q34" s="361"/>
      <c r="R34" s="361"/>
      <c r="S34" s="361"/>
      <c r="T34" s="362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0"/>
      <c r="N37" s="360" t="s">
        <v>66</v>
      </c>
      <c r="O37" s="361"/>
      <c r="P37" s="361"/>
      <c r="Q37" s="361"/>
      <c r="R37" s="361"/>
      <c r="S37" s="361"/>
      <c r="T37" s="362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0"/>
      <c r="N38" s="360" t="s">
        <v>66</v>
      </c>
      <c r="O38" s="361"/>
      <c r="P38" s="361"/>
      <c r="Q38" s="361"/>
      <c r="R38" s="361"/>
      <c r="S38" s="361"/>
      <c r="T38" s="362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0"/>
      <c r="N41" s="360" t="s">
        <v>66</v>
      </c>
      <c r="O41" s="361"/>
      <c r="P41" s="361"/>
      <c r="Q41" s="361"/>
      <c r="R41" s="361"/>
      <c r="S41" s="361"/>
      <c r="T41" s="362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0"/>
      <c r="N42" s="360" t="s">
        <v>66</v>
      </c>
      <c r="O42" s="361"/>
      <c r="P42" s="361"/>
      <c r="Q42" s="361"/>
      <c r="R42" s="361"/>
      <c r="S42" s="361"/>
      <c r="T42" s="362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0"/>
      <c r="N45" s="360" t="s">
        <v>66</v>
      </c>
      <c r="O45" s="361"/>
      <c r="P45" s="361"/>
      <c r="Q45" s="361"/>
      <c r="R45" s="361"/>
      <c r="S45" s="361"/>
      <c r="T45" s="362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0"/>
      <c r="N46" s="360" t="s">
        <v>66</v>
      </c>
      <c r="O46" s="361"/>
      <c r="P46" s="361"/>
      <c r="Q46" s="361"/>
      <c r="R46" s="361"/>
      <c r="S46" s="361"/>
      <c r="T46" s="362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88" t="s">
        <v>95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48"/>
      <c r="Z47" s="48"/>
    </row>
    <row r="48" spans="1:53" ht="16.5" hidden="1" customHeight="1" x14ac:dyDescent="0.25">
      <c r="A48" s="402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7"/>
      <c r="Z48" s="347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9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9"/>
      <c r="S51" s="34"/>
      <c r="T51" s="34"/>
      <c r="U51" s="35" t="s">
        <v>65</v>
      </c>
      <c r="V51" s="352">
        <v>176</v>
      </c>
      <c r="W51" s="353">
        <f>IFERROR(IF(V51="",0,CEILING((V51/$H51),1)*$H51),"")</f>
        <v>178.20000000000002</v>
      </c>
      <c r="X51" s="36">
        <f>IFERROR(IF(W51=0,"",ROUNDUP(W51/H51,0)*0.00753),"")</f>
        <v>0.49698000000000003</v>
      </c>
      <c r="Y51" s="56"/>
      <c r="Z51" s="57"/>
      <c r="AD51" s="58"/>
      <c r="BA51" s="71" t="s">
        <v>1</v>
      </c>
    </row>
    <row r="52" spans="1:53" x14ac:dyDescent="0.2">
      <c r="A52" s="379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0"/>
      <c r="N52" s="360" t="s">
        <v>66</v>
      </c>
      <c r="O52" s="361"/>
      <c r="P52" s="361"/>
      <c r="Q52" s="361"/>
      <c r="R52" s="361"/>
      <c r="S52" s="361"/>
      <c r="T52" s="362"/>
      <c r="U52" s="37" t="s">
        <v>67</v>
      </c>
      <c r="V52" s="354">
        <f>IFERROR(V50/H50,"0")+IFERROR(V51/H51,"0")</f>
        <v>65.185185185185176</v>
      </c>
      <c r="W52" s="354">
        <f>IFERROR(W50/H50,"0")+IFERROR(W51/H51,"0")</f>
        <v>66</v>
      </c>
      <c r="X52" s="354">
        <f>IFERROR(IF(X50="",0,X50),"0")+IFERROR(IF(X51="",0,X51),"0")</f>
        <v>0.49698000000000003</v>
      </c>
      <c r="Y52" s="355"/>
      <c r="Z52" s="355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0"/>
      <c r="N53" s="360" t="s">
        <v>66</v>
      </c>
      <c r="O53" s="361"/>
      <c r="P53" s="361"/>
      <c r="Q53" s="361"/>
      <c r="R53" s="361"/>
      <c r="S53" s="361"/>
      <c r="T53" s="362"/>
      <c r="U53" s="37" t="s">
        <v>65</v>
      </c>
      <c r="V53" s="354">
        <f>IFERROR(SUM(V50:V51),"0")</f>
        <v>176</v>
      </c>
      <c r="W53" s="354">
        <f>IFERROR(SUM(W50:W51),"0")</f>
        <v>178.20000000000002</v>
      </c>
      <c r="X53" s="37"/>
      <c r="Y53" s="355"/>
      <c r="Z53" s="355"/>
    </row>
    <row r="54" spans="1:53" ht="16.5" hidden="1" customHeight="1" x14ac:dyDescent="0.25">
      <c r="A54" s="402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7"/>
      <c r="Z54" s="347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9"/>
      <c r="S57" s="34"/>
      <c r="T57" s="34"/>
      <c r="U57" s="35" t="s">
        <v>65</v>
      </c>
      <c r="V57" s="352">
        <v>15</v>
      </c>
      <c r="W57" s="353">
        <f>IFERROR(IF(V57="",0,CEILING((V57/$H57),1)*$H57),"")</f>
        <v>21.6</v>
      </c>
      <c r="X57" s="36">
        <f>IFERROR(IF(W57=0,"",ROUNDUP(W57/H57,0)*0.02175),"")</f>
        <v>4.3499999999999997E-2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9"/>
      <c r="S58" s="34"/>
      <c r="T58" s="34"/>
      <c r="U58" s="35" t="s">
        <v>65</v>
      </c>
      <c r="V58" s="352">
        <v>155</v>
      </c>
      <c r="W58" s="353">
        <f>IFERROR(IF(V58="",0,CEILING((V58/$H58),1)*$H58),"")</f>
        <v>157.5</v>
      </c>
      <c r="X58" s="36">
        <f>IFERROR(IF(W58=0,"",ROUNDUP(W58/H58,0)*0.00937),"")</f>
        <v>0.32795000000000002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66"/>
      <c r="P59" s="366"/>
      <c r="Q59" s="366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0"/>
      <c r="N60" s="360" t="s">
        <v>66</v>
      </c>
      <c r="O60" s="361"/>
      <c r="P60" s="361"/>
      <c r="Q60" s="361"/>
      <c r="R60" s="361"/>
      <c r="S60" s="361"/>
      <c r="T60" s="362"/>
      <c r="U60" s="37" t="s">
        <v>67</v>
      </c>
      <c r="V60" s="354">
        <f>IFERROR(V56/H56,"0")+IFERROR(V57/H57,"0")+IFERROR(V58/H58,"0")+IFERROR(V59/H59,"0")</f>
        <v>35.833333333333329</v>
      </c>
      <c r="W60" s="354">
        <f>IFERROR(W56/H56,"0")+IFERROR(W57/H57,"0")+IFERROR(W58/H58,"0")+IFERROR(W59/H59,"0")</f>
        <v>37</v>
      </c>
      <c r="X60" s="354">
        <f>IFERROR(IF(X56="",0,X56),"0")+IFERROR(IF(X57="",0,X57),"0")+IFERROR(IF(X58="",0,X58),"0")+IFERROR(IF(X59="",0,X59),"0")</f>
        <v>0.37145</v>
      </c>
      <c r="Y60" s="355"/>
      <c r="Z60" s="355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0"/>
      <c r="N61" s="360" t="s">
        <v>66</v>
      </c>
      <c r="O61" s="361"/>
      <c r="P61" s="361"/>
      <c r="Q61" s="361"/>
      <c r="R61" s="361"/>
      <c r="S61" s="361"/>
      <c r="T61" s="362"/>
      <c r="U61" s="37" t="s">
        <v>65</v>
      </c>
      <c r="V61" s="354">
        <f>IFERROR(SUM(V56:V59),"0")</f>
        <v>170</v>
      </c>
      <c r="W61" s="354">
        <f>IFERROR(SUM(W56:W59),"0")</f>
        <v>179.1</v>
      </c>
      <c r="X61" s="37"/>
      <c r="Y61" s="355"/>
      <c r="Z61" s="355"/>
    </row>
    <row r="62" spans="1:53" ht="16.5" hidden="1" customHeight="1" x14ac:dyDescent="0.25">
      <c r="A62" s="402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7"/>
      <c r="Z62" s="347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9"/>
      <c r="S65" s="34"/>
      <c r="T65" s="34"/>
      <c r="U65" s="35" t="s">
        <v>65</v>
      </c>
      <c r="V65" s="352">
        <v>10</v>
      </c>
      <c r="W65" s="353">
        <f t="shared" si="2"/>
        <v>11.2</v>
      </c>
      <c r="X65" s="36">
        <f t="shared" si="3"/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9"/>
      <c r="S71" s="34"/>
      <c r="T71" s="34"/>
      <c r="U71" s="35" t="s">
        <v>65</v>
      </c>
      <c r="V71" s="352">
        <v>93</v>
      </c>
      <c r="W71" s="353">
        <f t="shared" si="2"/>
        <v>93</v>
      </c>
      <c r="X71" s="36">
        <f>IFERROR(IF(W71=0,"",ROUNDUP(W71/H71,0)*0.00753),"")</f>
        <v>0.23343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9"/>
      <c r="S73" s="34"/>
      <c r="T73" s="34"/>
      <c r="U73" s="35" t="s">
        <v>65</v>
      </c>
      <c r="V73" s="352">
        <v>199</v>
      </c>
      <c r="W73" s="353">
        <f t="shared" si="2"/>
        <v>200</v>
      </c>
      <c r="X73" s="36">
        <f t="shared" si="4"/>
        <v>0.46849999999999997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9"/>
      <c r="S74" s="34"/>
      <c r="T74" s="34"/>
      <c r="U74" s="35" t="s">
        <v>65</v>
      </c>
      <c r="V74" s="352">
        <v>160</v>
      </c>
      <c r="W74" s="353">
        <f t="shared" si="2"/>
        <v>160</v>
      </c>
      <c r="X74" s="36">
        <f t="shared" si="4"/>
        <v>0.37480000000000002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9"/>
      <c r="S78" s="34"/>
      <c r="T78" s="34"/>
      <c r="U78" s="35" t="s">
        <v>65</v>
      </c>
      <c r="V78" s="352">
        <v>186</v>
      </c>
      <c r="W78" s="353">
        <f t="shared" si="2"/>
        <v>189</v>
      </c>
      <c r="X78" s="36">
        <f t="shared" si="4"/>
        <v>0.39354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9"/>
      <c r="S79" s="34"/>
      <c r="T79" s="34"/>
      <c r="U79" s="35" t="s">
        <v>65</v>
      </c>
      <c r="V79" s="352">
        <v>70</v>
      </c>
      <c r="W79" s="353">
        <f t="shared" si="2"/>
        <v>70.400000000000006</v>
      </c>
      <c r="X79" s="36">
        <f>IFERROR(IF(W79=0,"",ROUNDUP(W79/H79,0)*0.00753),"")</f>
        <v>0.16566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9"/>
      <c r="S83" s="34"/>
      <c r="T83" s="34"/>
      <c r="U83" s="35" t="s">
        <v>65</v>
      </c>
      <c r="V83" s="352">
        <v>222</v>
      </c>
      <c r="W83" s="353">
        <f t="shared" si="2"/>
        <v>225</v>
      </c>
      <c r="X83" s="36">
        <f>IFERROR(IF(W83=0,"",ROUNDUP(W83/H83,0)*0.00937),"")</f>
        <v>0.46849999999999997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0"/>
      <c r="N85" s="360" t="s">
        <v>66</v>
      </c>
      <c r="O85" s="361"/>
      <c r="P85" s="361"/>
      <c r="Q85" s="361"/>
      <c r="R85" s="361"/>
      <c r="S85" s="361"/>
      <c r="T85" s="362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234.18452380952382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236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2.1261799999999997</v>
      </c>
      <c r="Y85" s="355"/>
      <c r="Z85" s="355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80"/>
      <c r="N86" s="360" t="s">
        <v>66</v>
      </c>
      <c r="O86" s="361"/>
      <c r="P86" s="361"/>
      <c r="Q86" s="361"/>
      <c r="R86" s="361"/>
      <c r="S86" s="361"/>
      <c r="T86" s="362"/>
      <c r="U86" s="37" t="s">
        <v>65</v>
      </c>
      <c r="V86" s="354">
        <f>IFERROR(SUM(V64:V84),"0")</f>
        <v>940</v>
      </c>
      <c r="W86" s="354">
        <f>IFERROR(SUM(W64:W84),"0")</f>
        <v>948.6</v>
      </c>
      <c r="X86" s="37"/>
      <c r="Y86" s="355"/>
      <c r="Z86" s="355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9"/>
      <c r="S90" s="34"/>
      <c r="T90" s="34"/>
      <c r="U90" s="35" t="s">
        <v>65</v>
      </c>
      <c r="V90" s="352">
        <v>30</v>
      </c>
      <c r="W90" s="353">
        <f>IFERROR(IF(V90="",0,CEILING((V90/$H90),1)*$H90),"")</f>
        <v>31.2</v>
      </c>
      <c r="X90" s="36">
        <f>IFERROR(IF(W90=0,"",ROUNDUP(W90/H90,0)*0.00502),"")</f>
        <v>6.5259999999999999E-2</v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9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0"/>
      <c r="N92" s="360" t="s">
        <v>66</v>
      </c>
      <c r="O92" s="361"/>
      <c r="P92" s="361"/>
      <c r="Q92" s="361"/>
      <c r="R92" s="361"/>
      <c r="S92" s="361"/>
      <c r="T92" s="362"/>
      <c r="U92" s="37" t="s">
        <v>67</v>
      </c>
      <c r="V92" s="354">
        <f>IFERROR(V88/H88,"0")+IFERROR(V89/H89,"0")+IFERROR(V90/H90,"0")+IFERROR(V91/H91,"0")</f>
        <v>12.5</v>
      </c>
      <c r="W92" s="354">
        <f>IFERROR(W88/H88,"0")+IFERROR(W89/H89,"0")+IFERROR(W90/H90,"0")+IFERROR(W91/H91,"0")</f>
        <v>13</v>
      </c>
      <c r="X92" s="354">
        <f>IFERROR(IF(X88="",0,X88),"0")+IFERROR(IF(X89="",0,X89),"0")+IFERROR(IF(X90="",0,X90),"0")+IFERROR(IF(X91="",0,X91),"0")</f>
        <v>6.5259999999999999E-2</v>
      </c>
      <c r="Y92" s="355"/>
      <c r="Z92" s="355"/>
    </row>
    <row r="93" spans="1:53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80"/>
      <c r="N93" s="360" t="s">
        <v>66</v>
      </c>
      <c r="O93" s="361"/>
      <c r="P93" s="361"/>
      <c r="Q93" s="361"/>
      <c r="R93" s="361"/>
      <c r="S93" s="361"/>
      <c r="T93" s="362"/>
      <c r="U93" s="37" t="s">
        <v>65</v>
      </c>
      <c r="V93" s="354">
        <f>IFERROR(SUM(V88:V91),"0")</f>
        <v>30</v>
      </c>
      <c r="W93" s="354">
        <f>IFERROR(SUM(W88:W91),"0")</f>
        <v>31.2</v>
      </c>
      <c r="X93" s="37"/>
      <c r="Y93" s="355"/>
      <c r="Z93" s="355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8"/>
      <c r="Z94" s="348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9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9"/>
      <c r="S101" s="34"/>
      <c r="T101" s="34"/>
      <c r="U101" s="35" t="s">
        <v>65</v>
      </c>
      <c r="V101" s="352">
        <v>17</v>
      </c>
      <c r="W101" s="353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9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0"/>
      <c r="N103" s="360" t="s">
        <v>66</v>
      </c>
      <c r="O103" s="361"/>
      <c r="P103" s="361"/>
      <c r="Q103" s="361"/>
      <c r="R103" s="361"/>
      <c r="S103" s="361"/>
      <c r="T103" s="362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6.0714285714285721</v>
      </c>
      <c r="W103" s="354">
        <f>IFERROR(W95/H95,"0")+IFERROR(W96/H96,"0")+IFERROR(W97/H97,"0")+IFERROR(W98/H98,"0")+IFERROR(W99/H99,"0")+IFERROR(W100/H100,"0")+IFERROR(W101/H101,"0")+IFERROR(W102/H102,"0")</f>
        <v>7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55"/>
      <c r="Z103" s="355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80"/>
      <c r="N104" s="360" t="s">
        <v>66</v>
      </c>
      <c r="O104" s="361"/>
      <c r="P104" s="361"/>
      <c r="Q104" s="361"/>
      <c r="R104" s="361"/>
      <c r="S104" s="361"/>
      <c r="T104" s="362"/>
      <c r="U104" s="37" t="s">
        <v>65</v>
      </c>
      <c r="V104" s="354">
        <f>IFERROR(SUM(V95:V102),"0")</f>
        <v>17</v>
      </c>
      <c r="W104" s="354">
        <f>IFERROR(SUM(W95:W102),"0")</f>
        <v>19.599999999999998</v>
      </c>
      <c r="X104" s="37"/>
      <c r="Y104" s="355"/>
      <c r="Z104" s="355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4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6"/>
      <c r="P106" s="366"/>
      <c r="Q106" s="366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6"/>
      <c r="P107" s="366"/>
      <c r="Q107" s="366"/>
      <c r="R107" s="359"/>
      <c r="S107" s="34"/>
      <c r="T107" s="34"/>
      <c r="U107" s="35" t="s">
        <v>65</v>
      </c>
      <c r="V107" s="352">
        <v>13</v>
      </c>
      <c r="W107" s="353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187</v>
      </c>
      <c r="O109" s="366"/>
      <c r="P109" s="366"/>
      <c r="Q109" s="366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59"/>
      <c r="S110" s="34"/>
      <c r="T110" s="34"/>
      <c r="U110" s="35" t="s">
        <v>65</v>
      </c>
      <c r="V110" s="352">
        <v>5</v>
      </c>
      <c r="W110" s="353">
        <f t="shared" si="6"/>
        <v>6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9"/>
      <c r="S113" s="34"/>
      <c r="T113" s="34"/>
      <c r="U113" s="35" t="s">
        <v>65</v>
      </c>
      <c r="V113" s="352">
        <v>250</v>
      </c>
      <c r="W113" s="353">
        <f t="shared" si="6"/>
        <v>251.10000000000002</v>
      </c>
      <c r="X113" s="36">
        <f>IFERROR(IF(W113=0,"",ROUNDUP(W113/H113,0)*0.00753),"")</f>
        <v>0.70028999999999997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9"/>
      <c r="S116" s="34"/>
      <c r="T116" s="34"/>
      <c r="U116" s="35" t="s">
        <v>65</v>
      </c>
      <c r="V116" s="352">
        <v>30</v>
      </c>
      <c r="W116" s="353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80"/>
      <c r="N118" s="360" t="s">
        <v>66</v>
      </c>
      <c r="O118" s="361"/>
      <c r="P118" s="361"/>
      <c r="Q118" s="361"/>
      <c r="R118" s="361"/>
      <c r="S118" s="361"/>
      <c r="T118" s="362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105.80687830687829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107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0.83415000000000006</v>
      </c>
      <c r="Y118" s="355"/>
      <c r="Z118" s="355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80"/>
      <c r="N119" s="360" t="s">
        <v>66</v>
      </c>
      <c r="O119" s="361"/>
      <c r="P119" s="361"/>
      <c r="Q119" s="361"/>
      <c r="R119" s="361"/>
      <c r="S119" s="361"/>
      <c r="T119" s="362"/>
      <c r="U119" s="37" t="s">
        <v>65</v>
      </c>
      <c r="V119" s="354">
        <f>IFERROR(SUM(V106:V117),"0")</f>
        <v>298</v>
      </c>
      <c r="W119" s="354">
        <f>IFERROR(SUM(W106:W117),"0")</f>
        <v>303.90000000000003</v>
      </c>
      <c r="X119" s="37"/>
      <c r="Y119" s="355"/>
      <c r="Z119" s="355"/>
    </row>
    <row r="120" spans="1:53" ht="14.25" hidden="1" customHeight="1" x14ac:dyDescent="0.25">
      <c r="A120" s="356" t="s">
        <v>203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6"/>
      <c r="P122" s="366"/>
      <c r="Q122" s="366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60" t="s">
        <v>209</v>
      </c>
      <c r="O123" s="366"/>
      <c r="P123" s="366"/>
      <c r="Q123" s="366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6"/>
      <c r="P124" s="366"/>
      <c r="Q124" s="366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80"/>
      <c r="N128" s="360" t="s">
        <v>66</v>
      </c>
      <c r="O128" s="361"/>
      <c r="P128" s="361"/>
      <c r="Q128" s="361"/>
      <c r="R128" s="361"/>
      <c r="S128" s="361"/>
      <c r="T128" s="362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80"/>
      <c r="N129" s="360" t="s">
        <v>66</v>
      </c>
      <c r="O129" s="361"/>
      <c r="P129" s="361"/>
      <c r="Q129" s="361"/>
      <c r="R129" s="361"/>
      <c r="S129" s="361"/>
      <c r="T129" s="362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2" t="s">
        <v>217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7"/>
      <c r="Z130" s="347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6"/>
      <c r="P132" s="366"/>
      <c r="Q132" s="366"/>
      <c r="R132" s="359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6"/>
      <c r="P133" s="366"/>
      <c r="Q133" s="366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9"/>
      <c r="S135" s="34"/>
      <c r="T135" s="34"/>
      <c r="U135" s="35" t="s">
        <v>65</v>
      </c>
      <c r="V135" s="352">
        <v>248</v>
      </c>
      <c r="W135" s="353">
        <f>IFERROR(IF(V135="",0,CEILING((V135/$H135),1)*$H135),"")</f>
        <v>248.4</v>
      </c>
      <c r="X135" s="36">
        <f>IFERROR(IF(W135=0,"",ROUNDUP(W135/H135,0)*0.00753),"")</f>
        <v>0.69276000000000004</v>
      </c>
      <c r="Y135" s="56"/>
      <c r="Z135" s="57"/>
      <c r="AD135" s="58"/>
      <c r="BA135" s="131" t="s">
        <v>1</v>
      </c>
    </row>
    <row r="136" spans="1:53" x14ac:dyDescent="0.2">
      <c r="A136" s="379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80"/>
      <c r="N136" s="360" t="s">
        <v>66</v>
      </c>
      <c r="O136" s="361"/>
      <c r="P136" s="361"/>
      <c r="Q136" s="361"/>
      <c r="R136" s="361"/>
      <c r="S136" s="361"/>
      <c r="T136" s="362"/>
      <c r="U136" s="37" t="s">
        <v>67</v>
      </c>
      <c r="V136" s="354">
        <f>IFERROR(V132/H132,"0")+IFERROR(V133/H133,"0")+IFERROR(V134/H134,"0")+IFERROR(V135/H135,"0")</f>
        <v>91.851851851851848</v>
      </c>
      <c r="W136" s="354">
        <f>IFERROR(W132/H132,"0")+IFERROR(W133/H133,"0")+IFERROR(W134/H134,"0")+IFERROR(W135/H135,"0")</f>
        <v>92</v>
      </c>
      <c r="X136" s="354">
        <f>IFERROR(IF(X132="",0,X132),"0")+IFERROR(IF(X133="",0,X133),"0")+IFERROR(IF(X134="",0,X134),"0")+IFERROR(IF(X135="",0,X135),"0")</f>
        <v>0.69276000000000004</v>
      </c>
      <c r="Y136" s="355"/>
      <c r="Z136" s="355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80"/>
      <c r="N137" s="360" t="s">
        <v>66</v>
      </c>
      <c r="O137" s="361"/>
      <c r="P137" s="361"/>
      <c r="Q137" s="361"/>
      <c r="R137" s="361"/>
      <c r="S137" s="361"/>
      <c r="T137" s="362"/>
      <c r="U137" s="37" t="s">
        <v>65</v>
      </c>
      <c r="V137" s="354">
        <f>IFERROR(SUM(V132:V135),"0")</f>
        <v>248</v>
      </c>
      <c r="W137" s="354">
        <f>IFERROR(SUM(W132:W135),"0")</f>
        <v>248.4</v>
      </c>
      <c r="X137" s="37"/>
      <c r="Y137" s="355"/>
      <c r="Z137" s="355"/>
    </row>
    <row r="138" spans="1:53" ht="27.75" hidden="1" customHeight="1" x14ac:dyDescent="0.2">
      <c r="A138" s="388" t="s">
        <v>225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48"/>
      <c r="Z138" s="48"/>
    </row>
    <row r="139" spans="1:53" ht="16.5" hidden="1" customHeight="1" x14ac:dyDescent="0.25">
      <c r="A139" s="402" t="s">
        <v>226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7"/>
      <c r="Z139" s="347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80"/>
      <c r="N144" s="360" t="s">
        <v>66</v>
      </c>
      <c r="O144" s="361"/>
      <c r="P144" s="361"/>
      <c r="Q144" s="361"/>
      <c r="R144" s="361"/>
      <c r="S144" s="361"/>
      <c r="T144" s="362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80"/>
      <c r="N145" s="360" t="s">
        <v>66</v>
      </c>
      <c r="O145" s="361"/>
      <c r="P145" s="361"/>
      <c r="Q145" s="361"/>
      <c r="R145" s="361"/>
      <c r="S145" s="361"/>
      <c r="T145" s="362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2" t="s">
        <v>233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7"/>
      <c r="Z146" s="347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9"/>
      <c r="S151" s="34"/>
      <c r="T151" s="34"/>
      <c r="U151" s="35" t="s">
        <v>65</v>
      </c>
      <c r="V151" s="352">
        <v>26</v>
      </c>
      <c r="W151" s="353">
        <f t="shared" si="8"/>
        <v>27.3</v>
      </c>
      <c r="X151" s="36">
        <f>IFERROR(IF(W151=0,"",ROUNDUP(W151/H151,0)*0.00502),"")</f>
        <v>6.5259999999999999E-2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9"/>
      <c r="S154" s="34"/>
      <c r="T154" s="34"/>
      <c r="U154" s="35" t="s">
        <v>65</v>
      </c>
      <c r="V154" s="352">
        <v>49</v>
      </c>
      <c r="W154" s="353">
        <f t="shared" si="8"/>
        <v>50.400000000000006</v>
      </c>
      <c r="X154" s="36">
        <f>IFERROR(IF(W154=0,"",ROUNDUP(W154/H154,0)*0.00502),"")</f>
        <v>0.12048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9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80"/>
      <c r="N157" s="360" t="s">
        <v>66</v>
      </c>
      <c r="O157" s="361"/>
      <c r="P157" s="361"/>
      <c r="Q157" s="361"/>
      <c r="R157" s="361"/>
      <c r="S157" s="361"/>
      <c r="T157" s="362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35.714285714285708</v>
      </c>
      <c r="W157" s="354">
        <f>IFERROR(W148/H148,"0")+IFERROR(W149/H149,"0")+IFERROR(W150/H150,"0")+IFERROR(W151/H151,"0")+IFERROR(W152/H152,"0")+IFERROR(W153/H153,"0")+IFERROR(W154/H154,"0")+IFERROR(W155/H155,"0")+IFERROR(W156/H156,"0")</f>
        <v>37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0.18574000000000002</v>
      </c>
      <c r="Y157" s="355"/>
      <c r="Z157" s="355"/>
    </row>
    <row r="158" spans="1:53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80"/>
      <c r="N158" s="360" t="s">
        <v>66</v>
      </c>
      <c r="O158" s="361"/>
      <c r="P158" s="361"/>
      <c r="Q158" s="361"/>
      <c r="R158" s="361"/>
      <c r="S158" s="361"/>
      <c r="T158" s="362"/>
      <c r="U158" s="37" t="s">
        <v>65</v>
      </c>
      <c r="V158" s="354">
        <f>IFERROR(SUM(V148:V156),"0")</f>
        <v>75</v>
      </c>
      <c r="W158" s="354">
        <f>IFERROR(SUM(W148:W156),"0")</f>
        <v>77.7</v>
      </c>
      <c r="X158" s="37"/>
      <c r="Y158" s="355"/>
      <c r="Z158" s="355"/>
    </row>
    <row r="159" spans="1:53" ht="16.5" hidden="1" customHeight="1" x14ac:dyDescent="0.25">
      <c r="A159" s="402" t="s">
        <v>252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7"/>
      <c r="Z159" s="347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80"/>
      <c r="N163" s="360" t="s">
        <v>66</v>
      </c>
      <c r="O163" s="361"/>
      <c r="P163" s="361"/>
      <c r="Q163" s="361"/>
      <c r="R163" s="361"/>
      <c r="S163" s="361"/>
      <c r="T163" s="362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80"/>
      <c r="N164" s="360" t="s">
        <v>66</v>
      </c>
      <c r="O164" s="361"/>
      <c r="P164" s="361"/>
      <c r="Q164" s="361"/>
      <c r="R164" s="361"/>
      <c r="S164" s="361"/>
      <c r="T164" s="362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80"/>
      <c r="N168" s="360" t="s">
        <v>66</v>
      </c>
      <c r="O168" s="361"/>
      <c r="P168" s="361"/>
      <c r="Q168" s="361"/>
      <c r="R168" s="361"/>
      <c r="S168" s="361"/>
      <c r="T168" s="362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80"/>
      <c r="N169" s="360" t="s">
        <v>66</v>
      </c>
      <c r="O169" s="361"/>
      <c r="P169" s="361"/>
      <c r="Q169" s="361"/>
      <c r="R169" s="361"/>
      <c r="S169" s="361"/>
      <c r="T169" s="362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9"/>
      <c r="S171" s="34"/>
      <c r="T171" s="34"/>
      <c r="U171" s="35" t="s">
        <v>65</v>
      </c>
      <c r="V171" s="352">
        <v>10</v>
      </c>
      <c r="W171" s="353">
        <f>IFERROR(IF(V171="",0,CEILING((V171/$H171),1)*$H171),"")</f>
        <v>10.8</v>
      </c>
      <c r="X171" s="36">
        <f>IFERROR(IF(W171=0,"",ROUNDUP(W171/H171,0)*0.00937),"")</f>
        <v>1.874E-2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9"/>
      <c r="S172" s="34"/>
      <c r="T172" s="34"/>
      <c r="U172" s="35" t="s">
        <v>65</v>
      </c>
      <c r="V172" s="352">
        <v>10</v>
      </c>
      <c r="W172" s="353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9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80"/>
      <c r="N175" s="360" t="s">
        <v>66</v>
      </c>
      <c r="O175" s="361"/>
      <c r="P175" s="361"/>
      <c r="Q175" s="361"/>
      <c r="R175" s="361"/>
      <c r="S175" s="361"/>
      <c r="T175" s="362"/>
      <c r="U175" s="37" t="s">
        <v>67</v>
      </c>
      <c r="V175" s="354">
        <f>IFERROR(V171/H171,"0")+IFERROR(V172/H172,"0")+IFERROR(V173/H173,"0")+IFERROR(V174/H174,"0")</f>
        <v>3.7037037037037033</v>
      </c>
      <c r="W175" s="354">
        <f>IFERROR(W171/H171,"0")+IFERROR(W172/H172,"0")+IFERROR(W173/H173,"0")+IFERROR(W174/H174,"0")</f>
        <v>4</v>
      </c>
      <c r="X175" s="354">
        <f>IFERROR(IF(X171="",0,X171),"0")+IFERROR(IF(X172="",0,X172),"0")+IFERROR(IF(X173="",0,X173),"0")+IFERROR(IF(X174="",0,X174),"0")</f>
        <v>3.7479999999999999E-2</v>
      </c>
      <c r="Y175" s="355"/>
      <c r="Z175" s="355"/>
    </row>
    <row r="176" spans="1:53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80"/>
      <c r="N176" s="360" t="s">
        <v>66</v>
      </c>
      <c r="O176" s="361"/>
      <c r="P176" s="361"/>
      <c r="Q176" s="361"/>
      <c r="R176" s="361"/>
      <c r="S176" s="361"/>
      <c r="T176" s="362"/>
      <c r="U176" s="37" t="s">
        <v>65</v>
      </c>
      <c r="V176" s="354">
        <f>IFERROR(SUM(V171:V174),"0")</f>
        <v>20</v>
      </c>
      <c r="W176" s="354">
        <f>IFERROR(SUM(W171:W174),"0")</f>
        <v>21.6</v>
      </c>
      <c r="X176" s="37"/>
      <c r="Y176" s="355"/>
      <c r="Z176" s="355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9"/>
      <c r="S190" s="34"/>
      <c r="T190" s="34"/>
      <c r="U190" s="35" t="s">
        <v>65</v>
      </c>
      <c r="V190" s="352">
        <v>12</v>
      </c>
      <c r="W190" s="353">
        <f t="shared" si="9"/>
        <v>12</v>
      </c>
      <c r="X190" s="36">
        <f t="shared" si="10"/>
        <v>3.7650000000000003E-2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9"/>
      <c r="S191" s="34"/>
      <c r="T191" s="34"/>
      <c r="U191" s="35" t="s">
        <v>65</v>
      </c>
      <c r="V191" s="352">
        <v>42</v>
      </c>
      <c r="W191" s="353">
        <f t="shared" si="9"/>
        <v>43.199999999999996</v>
      </c>
      <c r="X191" s="36">
        <f t="shared" si="10"/>
        <v>0.13553999999999999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9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80"/>
      <c r="N195" s="360" t="s">
        <v>66</v>
      </c>
      <c r="O195" s="361"/>
      <c r="P195" s="361"/>
      <c r="Q195" s="361"/>
      <c r="R195" s="361"/>
      <c r="S195" s="361"/>
      <c r="T195" s="362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22.5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0.17319000000000001</v>
      </c>
      <c r="Y195" s="355"/>
      <c r="Z195" s="355"/>
    </row>
    <row r="196" spans="1:53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80"/>
      <c r="N196" s="360" t="s">
        <v>66</v>
      </c>
      <c r="O196" s="361"/>
      <c r="P196" s="361"/>
      <c r="Q196" s="361"/>
      <c r="R196" s="361"/>
      <c r="S196" s="361"/>
      <c r="T196" s="362"/>
      <c r="U196" s="37" t="s">
        <v>65</v>
      </c>
      <c r="V196" s="354">
        <f>IFERROR(SUM(V178:V194),"0")</f>
        <v>54</v>
      </c>
      <c r="W196" s="354">
        <f>IFERROR(SUM(W178:W194),"0")</f>
        <v>55.199999999999996</v>
      </c>
      <c r="X196" s="37"/>
      <c r="Y196" s="355"/>
      <c r="Z196" s="355"/>
    </row>
    <row r="197" spans="1:53" ht="14.25" hidden="1" customHeight="1" x14ac:dyDescent="0.25">
      <c r="A197" s="356" t="s">
        <v>203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9"/>
      <c r="S199" s="34"/>
      <c r="T199" s="34"/>
      <c r="U199" s="35" t="s">
        <v>65</v>
      </c>
      <c r="V199" s="352">
        <v>10</v>
      </c>
      <c r="W199" s="353">
        <f>IFERROR(IF(V199="",0,CEILING((V199/$H199),1)*$H199),"")</f>
        <v>12.8</v>
      </c>
      <c r="X199" s="36">
        <f>IFERROR(IF(W199=0,"",ROUNDUP(W199/H199,0)*0.00937),"")</f>
        <v>3.7479999999999999E-2</v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9"/>
      <c r="S200" s="34"/>
      <c r="T200" s="34"/>
      <c r="U200" s="35" t="s">
        <v>65</v>
      </c>
      <c r="V200" s="352">
        <v>8</v>
      </c>
      <c r="W200" s="353">
        <f>IFERROR(IF(V200="",0,CEILING((V200/$H200),1)*$H200),"")</f>
        <v>9.6</v>
      </c>
      <c r="X200" s="36">
        <f>IFERROR(IF(W200=0,"",ROUNDUP(W200/H200,0)*0.00753),"")</f>
        <v>3.0120000000000001E-2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9"/>
      <c r="S201" s="34"/>
      <c r="T201" s="34"/>
      <c r="U201" s="35" t="s">
        <v>65</v>
      </c>
      <c r="V201" s="352">
        <v>8</v>
      </c>
      <c r="W201" s="353">
        <f>IFERROR(IF(V201="",0,CEILING((V201/$H201),1)*$H201),"")</f>
        <v>9.6</v>
      </c>
      <c r="X201" s="36">
        <f>IFERROR(IF(W201=0,"",ROUNDUP(W201/H201,0)*0.00753),"")</f>
        <v>3.0120000000000001E-2</v>
      </c>
      <c r="Y201" s="56"/>
      <c r="Z201" s="57"/>
      <c r="AD201" s="58"/>
      <c r="BA201" s="172" t="s">
        <v>1</v>
      </c>
    </row>
    <row r="202" spans="1:53" x14ac:dyDescent="0.2">
      <c r="A202" s="379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80"/>
      <c r="N202" s="360" t="s">
        <v>66</v>
      </c>
      <c r="O202" s="361"/>
      <c r="P202" s="361"/>
      <c r="Q202" s="361"/>
      <c r="R202" s="361"/>
      <c r="S202" s="361"/>
      <c r="T202" s="362"/>
      <c r="U202" s="37" t="s">
        <v>67</v>
      </c>
      <c r="V202" s="354">
        <f>IFERROR(V198/H198,"0")+IFERROR(V199/H199,"0")+IFERROR(V200/H200,"0")+IFERROR(V201/H201,"0")</f>
        <v>9.7916666666666679</v>
      </c>
      <c r="W202" s="354">
        <f>IFERROR(W198/H198,"0")+IFERROR(W199/H199,"0")+IFERROR(W200/H200,"0")+IFERROR(W201/H201,"0")</f>
        <v>12</v>
      </c>
      <c r="X202" s="354">
        <f>IFERROR(IF(X198="",0,X198),"0")+IFERROR(IF(X199="",0,X199),"0")+IFERROR(IF(X200="",0,X200),"0")+IFERROR(IF(X201="",0,X201),"0")</f>
        <v>9.7720000000000001E-2</v>
      </c>
      <c r="Y202" s="355"/>
      <c r="Z202" s="355"/>
    </row>
    <row r="203" spans="1:53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80"/>
      <c r="N203" s="360" t="s">
        <v>66</v>
      </c>
      <c r="O203" s="361"/>
      <c r="P203" s="361"/>
      <c r="Q203" s="361"/>
      <c r="R203" s="361"/>
      <c r="S203" s="361"/>
      <c r="T203" s="362"/>
      <c r="U203" s="37" t="s">
        <v>65</v>
      </c>
      <c r="V203" s="354">
        <f>IFERROR(SUM(V198:V201),"0")</f>
        <v>26</v>
      </c>
      <c r="W203" s="354">
        <f>IFERROR(SUM(W198:W201),"0")</f>
        <v>32</v>
      </c>
      <c r="X203" s="37"/>
      <c r="Y203" s="355"/>
      <c r="Z203" s="355"/>
    </row>
    <row r="204" spans="1:53" ht="16.5" hidden="1" customHeight="1" x14ac:dyDescent="0.25">
      <c r="A204" s="402" t="s">
        <v>311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7"/>
      <c r="Z204" s="347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7" t="s">
        <v>314</v>
      </c>
      <c r="O206" s="366"/>
      <c r="P206" s="366"/>
      <c r="Q206" s="366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5" t="s">
        <v>317</v>
      </c>
      <c r="O207" s="366"/>
      <c r="P207" s="366"/>
      <c r="Q207" s="366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8" t="s">
        <v>320</v>
      </c>
      <c r="O208" s="366"/>
      <c r="P208" s="366"/>
      <c r="Q208" s="366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323</v>
      </c>
      <c r="O209" s="366"/>
      <c r="P209" s="366"/>
      <c r="Q209" s="366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1" t="s">
        <v>326</v>
      </c>
      <c r="O210" s="366"/>
      <c r="P210" s="366"/>
      <c r="Q210" s="366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6"/>
      <c r="P211" s="366"/>
      <c r="Q211" s="366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80"/>
      <c r="N212" s="360" t="s">
        <v>66</v>
      </c>
      <c r="O212" s="361"/>
      <c r="P212" s="361"/>
      <c r="Q212" s="361"/>
      <c r="R212" s="361"/>
      <c r="S212" s="361"/>
      <c r="T212" s="362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0"/>
      <c r="N213" s="360" t="s">
        <v>66</v>
      </c>
      <c r="O213" s="361"/>
      <c r="P213" s="361"/>
      <c r="Q213" s="361"/>
      <c r="R213" s="361"/>
      <c r="S213" s="361"/>
      <c r="T213" s="362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8"/>
      <c r="Z214" s="348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9"/>
      <c r="S215" s="34"/>
      <c r="T215" s="34"/>
      <c r="U215" s="35" t="s">
        <v>65</v>
      </c>
      <c r="V215" s="352">
        <v>11</v>
      </c>
      <c r="W215" s="353">
        <f>IFERROR(IF(V215="",0,CEILING((V215/$H215),1)*$H215),"")</f>
        <v>12.600000000000001</v>
      </c>
      <c r="X215" s="36">
        <f>IFERROR(IF(W215=0,"",ROUNDUP(W215/H215,0)*0.00502),"")</f>
        <v>3.0120000000000001E-2</v>
      </c>
      <c r="Y215" s="56"/>
      <c r="Z215" s="57"/>
      <c r="AD215" s="58"/>
      <c r="BA215" s="179" t="s">
        <v>1</v>
      </c>
    </row>
    <row r="216" spans="1:53" x14ac:dyDescent="0.2">
      <c r="A216" s="379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80"/>
      <c r="N216" s="360" t="s">
        <v>66</v>
      </c>
      <c r="O216" s="361"/>
      <c r="P216" s="361"/>
      <c r="Q216" s="361"/>
      <c r="R216" s="361"/>
      <c r="S216" s="361"/>
      <c r="T216" s="362"/>
      <c r="U216" s="37" t="s">
        <v>67</v>
      </c>
      <c r="V216" s="354">
        <f>IFERROR(V215/H215,"0")</f>
        <v>5.2380952380952381</v>
      </c>
      <c r="W216" s="354">
        <f>IFERROR(W215/H215,"0")</f>
        <v>6</v>
      </c>
      <c r="X216" s="354">
        <f>IFERROR(IF(X215="",0,X215),"0")</f>
        <v>3.0120000000000001E-2</v>
      </c>
      <c r="Y216" s="355"/>
      <c r="Z216" s="355"/>
    </row>
    <row r="217" spans="1:53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80"/>
      <c r="N217" s="360" t="s">
        <v>66</v>
      </c>
      <c r="O217" s="361"/>
      <c r="P217" s="361"/>
      <c r="Q217" s="361"/>
      <c r="R217" s="361"/>
      <c r="S217" s="361"/>
      <c r="T217" s="362"/>
      <c r="U217" s="37" t="s">
        <v>65</v>
      </c>
      <c r="V217" s="354">
        <f>IFERROR(SUM(V215:V215),"0")</f>
        <v>11</v>
      </c>
      <c r="W217" s="354">
        <f>IFERROR(SUM(W215:W215),"0")</f>
        <v>12.600000000000001</v>
      </c>
      <c r="X217" s="37"/>
      <c r="Y217" s="355"/>
      <c r="Z217" s="355"/>
    </row>
    <row r="218" spans="1:53" ht="16.5" hidden="1" customHeight="1" x14ac:dyDescent="0.25">
      <c r="A218" s="402" t="s">
        <v>332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7"/>
      <c r="Z218" s="347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22" t="s">
        <v>335</v>
      </c>
      <c r="O220" s="366"/>
      <c r="P220" s="366"/>
      <c r="Q220" s="366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6"/>
      <c r="P221" s="366"/>
      <c r="Q221" s="366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341</v>
      </c>
      <c r="O222" s="366"/>
      <c r="P222" s="366"/>
      <c r="Q222" s="366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9" t="s">
        <v>344</v>
      </c>
      <c r="O223" s="366"/>
      <c r="P223" s="366"/>
      <c r="Q223" s="366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1" t="s">
        <v>347</v>
      </c>
      <c r="O224" s="366"/>
      <c r="P224" s="366"/>
      <c r="Q224" s="366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6"/>
      <c r="P225" s="366"/>
      <c r="Q225" s="366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80"/>
      <c r="N226" s="360" t="s">
        <v>66</v>
      </c>
      <c r="O226" s="361"/>
      <c r="P226" s="361"/>
      <c r="Q226" s="361"/>
      <c r="R226" s="361"/>
      <c r="S226" s="361"/>
      <c r="T226" s="362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80"/>
      <c r="N227" s="360" t="s">
        <v>66</v>
      </c>
      <c r="O227" s="361"/>
      <c r="P227" s="361"/>
      <c r="Q227" s="361"/>
      <c r="R227" s="361"/>
      <c r="S227" s="361"/>
      <c r="T227" s="362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2" t="s">
        <v>351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7"/>
      <c r="Z228" s="347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9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9"/>
      <c r="S238" s="34"/>
      <c r="T238" s="34"/>
      <c r="U238" s="35" t="s">
        <v>65</v>
      </c>
      <c r="V238" s="352">
        <v>5</v>
      </c>
      <c r="W238" s="353">
        <f t="shared" si="13"/>
        <v>5</v>
      </c>
      <c r="X238" s="36">
        <f t="shared" ref="X238:X244" si="14">IFERROR(IF(W238=0,"",ROUNDUP(W238/H238,0)*0.00937),"")</f>
        <v>9.3699999999999999E-3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9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80"/>
      <c r="N245" s="360" t="s">
        <v>66</v>
      </c>
      <c r="O245" s="361"/>
      <c r="P245" s="361"/>
      <c r="Q245" s="361"/>
      <c r="R245" s="361"/>
      <c r="S245" s="361"/>
      <c r="T245" s="362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9.3699999999999999E-3</v>
      </c>
      <c r="Y245" s="355"/>
      <c r="Z245" s="355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0"/>
      <c r="N246" s="360" t="s">
        <v>66</v>
      </c>
      <c r="O246" s="361"/>
      <c r="P246" s="361"/>
      <c r="Q246" s="361"/>
      <c r="R246" s="361"/>
      <c r="S246" s="361"/>
      <c r="T246" s="362"/>
      <c r="U246" s="37" t="s">
        <v>65</v>
      </c>
      <c r="V246" s="354">
        <f>IFERROR(SUM(V230:V244),"0")</f>
        <v>5</v>
      </c>
      <c r="W246" s="354">
        <f>IFERROR(SUM(W230:W244),"0")</f>
        <v>5</v>
      </c>
      <c r="X246" s="37"/>
      <c r="Y246" s="355"/>
      <c r="Z246" s="355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80"/>
      <c r="N249" s="360" t="s">
        <v>66</v>
      </c>
      <c r="O249" s="361"/>
      <c r="P249" s="361"/>
      <c r="Q249" s="361"/>
      <c r="R249" s="361"/>
      <c r="S249" s="361"/>
      <c r="T249" s="362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80"/>
      <c r="N250" s="360" t="s">
        <v>66</v>
      </c>
      <c r="O250" s="361"/>
      <c r="P250" s="361"/>
      <c r="Q250" s="361"/>
      <c r="R250" s="361"/>
      <c r="S250" s="361"/>
      <c r="T250" s="362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8"/>
      <c r="Z251" s="348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9"/>
      <c r="S252" s="34"/>
      <c r="T252" s="34"/>
      <c r="U252" s="35" t="s">
        <v>65</v>
      </c>
      <c r="V252" s="352">
        <v>28</v>
      </c>
      <c r="W252" s="353">
        <f>IFERROR(IF(V252="",0,CEILING((V252/$H252),1)*$H252),"")</f>
        <v>29.400000000000002</v>
      </c>
      <c r="X252" s="36">
        <f>IFERROR(IF(W252=0,"",ROUNDUP(W252/H252,0)*0.00753),"")</f>
        <v>5.271E-2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9"/>
      <c r="S253" s="34"/>
      <c r="T253" s="34"/>
      <c r="U253" s="35" t="s">
        <v>65</v>
      </c>
      <c r="V253" s="352">
        <v>20</v>
      </c>
      <c r="W253" s="353">
        <f>IFERROR(IF(V253="",0,CEILING((V253/$H253),1)*$H253),"")</f>
        <v>21</v>
      </c>
      <c r="X253" s="36">
        <f>IFERROR(IF(W253=0,"",ROUNDUP(W253/H253,0)*0.00753),"")</f>
        <v>3.7650000000000003E-2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9"/>
      <c r="S254" s="34"/>
      <c r="T254" s="34"/>
      <c r="U254" s="35" t="s">
        <v>65</v>
      </c>
      <c r="V254" s="352">
        <v>77</v>
      </c>
      <c r="W254" s="353">
        <f>IFERROR(IF(V254="",0,CEILING((V254/$H254),1)*$H254),"")</f>
        <v>77.7</v>
      </c>
      <c r="X254" s="36">
        <f>IFERROR(IF(W254=0,"",ROUNDUP(W254/H254,0)*0.00502),"")</f>
        <v>0.18574000000000002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80"/>
      <c r="N256" s="360" t="s">
        <v>66</v>
      </c>
      <c r="O256" s="361"/>
      <c r="P256" s="361"/>
      <c r="Q256" s="361"/>
      <c r="R256" s="361"/>
      <c r="S256" s="361"/>
      <c r="T256" s="362"/>
      <c r="U256" s="37" t="s">
        <v>67</v>
      </c>
      <c r="V256" s="354">
        <f>IFERROR(V252/H252,"0")+IFERROR(V253/H253,"0")+IFERROR(V254/H254,"0")+IFERROR(V255/H255,"0")</f>
        <v>48.095238095238088</v>
      </c>
      <c r="W256" s="354">
        <f>IFERROR(W252/H252,"0")+IFERROR(W253/H253,"0")+IFERROR(W254/H254,"0")+IFERROR(W255/H255,"0")</f>
        <v>49</v>
      </c>
      <c r="X256" s="354">
        <f>IFERROR(IF(X252="",0,X252),"0")+IFERROR(IF(X253="",0,X253),"0")+IFERROR(IF(X254="",0,X254),"0")+IFERROR(IF(X255="",0,X255),"0")</f>
        <v>0.27610000000000001</v>
      </c>
      <c r="Y256" s="355"/>
      <c r="Z256" s="355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80"/>
      <c r="N257" s="360" t="s">
        <v>66</v>
      </c>
      <c r="O257" s="361"/>
      <c r="P257" s="361"/>
      <c r="Q257" s="361"/>
      <c r="R257" s="361"/>
      <c r="S257" s="361"/>
      <c r="T257" s="362"/>
      <c r="U257" s="37" t="s">
        <v>65</v>
      </c>
      <c r="V257" s="354">
        <f>IFERROR(SUM(V252:V255),"0")</f>
        <v>125</v>
      </c>
      <c r="W257" s="354">
        <f>IFERROR(SUM(W252:W255),"0")</f>
        <v>128.10000000000002</v>
      </c>
      <c r="X257" s="37"/>
      <c r="Y257" s="355"/>
      <c r="Z257" s="355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8"/>
      <c r="Z258" s="348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9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6"/>
      <c r="P262" s="366"/>
      <c r="Q262" s="366"/>
      <c r="R262" s="359"/>
      <c r="S262" s="34"/>
      <c r="T262" s="34"/>
      <c r="U262" s="35" t="s">
        <v>65</v>
      </c>
      <c r="V262" s="352">
        <v>36</v>
      </c>
      <c r="W262" s="353">
        <f t="shared" si="15"/>
        <v>37.800000000000004</v>
      </c>
      <c r="X262" s="36">
        <f>IFERROR(IF(W262=0,"",ROUNDUP(W262/H262,0)*0.00753),"")</f>
        <v>0.13553999999999999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6"/>
      <c r="P263" s="366"/>
      <c r="Q263" s="366"/>
      <c r="R263" s="359"/>
      <c r="S263" s="34"/>
      <c r="T263" s="34"/>
      <c r="U263" s="35" t="s">
        <v>65</v>
      </c>
      <c r="V263" s="352">
        <v>72</v>
      </c>
      <c r="W263" s="353">
        <f t="shared" si="15"/>
        <v>72</v>
      </c>
      <c r="X263" s="36">
        <f>IFERROR(IF(W263=0,"",ROUNDUP(W263/H263,0)*0.00937),"")</f>
        <v>0.18740000000000001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6"/>
      <c r="P264" s="366"/>
      <c r="Q264" s="366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6"/>
      <c r="P265" s="366"/>
      <c r="Q265" s="366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6"/>
      <c r="P266" s="366"/>
      <c r="Q266" s="366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6"/>
      <c r="P267" s="366"/>
      <c r="Q267" s="366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80"/>
      <c r="N268" s="360" t="s">
        <v>66</v>
      </c>
      <c r="O268" s="361"/>
      <c r="P268" s="361"/>
      <c r="Q268" s="361"/>
      <c r="R268" s="361"/>
      <c r="S268" s="361"/>
      <c r="T268" s="362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37.142857142857139</v>
      </c>
      <c r="W268" s="354">
        <f>IFERROR(W259/H259,"0")+IFERROR(W260/H260,"0")+IFERROR(W261/H261,"0")+IFERROR(W262/H262,"0")+IFERROR(W263/H263,"0")+IFERROR(W264/H264,"0")+IFERROR(W265/H265,"0")+IFERROR(W266/H266,"0")+IFERROR(W267/H267,"0")</f>
        <v>38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0.32294</v>
      </c>
      <c r="Y268" s="355"/>
      <c r="Z268" s="355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80"/>
      <c r="N269" s="360" t="s">
        <v>66</v>
      </c>
      <c r="O269" s="361"/>
      <c r="P269" s="361"/>
      <c r="Q269" s="361"/>
      <c r="R269" s="361"/>
      <c r="S269" s="361"/>
      <c r="T269" s="362"/>
      <c r="U269" s="37" t="s">
        <v>65</v>
      </c>
      <c r="V269" s="354">
        <f>IFERROR(SUM(V259:V267),"0")</f>
        <v>108</v>
      </c>
      <c r="W269" s="354">
        <f>IFERROR(SUM(W259:W267),"0")</f>
        <v>109.80000000000001</v>
      </c>
      <c r="X269" s="37"/>
      <c r="Y269" s="355"/>
      <c r="Z269" s="355"/>
    </row>
    <row r="270" spans="1:53" ht="14.25" hidden="1" customHeight="1" x14ac:dyDescent="0.25">
      <c r="A270" s="356" t="s">
        <v>203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8"/>
      <c r="Z270" s="348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6"/>
      <c r="P271" s="366"/>
      <c r="Q271" s="366"/>
      <c r="R271" s="359"/>
      <c r="S271" s="34"/>
      <c r="T271" s="34"/>
      <c r="U271" s="35" t="s">
        <v>65</v>
      </c>
      <c r="V271" s="352">
        <v>16</v>
      </c>
      <c r="W271" s="353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6"/>
      <c r="P272" s="366"/>
      <c r="Q272" s="366"/>
      <c r="R272" s="359"/>
      <c r="S272" s="34"/>
      <c r="T272" s="34"/>
      <c r="U272" s="35" t="s">
        <v>65</v>
      </c>
      <c r="V272" s="352">
        <v>42</v>
      </c>
      <c r="W272" s="353">
        <f>IFERROR(IF(V272="",0,CEILING((V272/$H272),1)*$H272),"")</f>
        <v>46.8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6"/>
      <c r="P273" s="366"/>
      <c r="Q273" s="366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9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80"/>
      <c r="N274" s="360" t="s">
        <v>66</v>
      </c>
      <c r="O274" s="361"/>
      <c r="P274" s="361"/>
      <c r="Q274" s="361"/>
      <c r="R274" s="361"/>
      <c r="S274" s="361"/>
      <c r="T274" s="362"/>
      <c r="U274" s="37" t="s">
        <v>67</v>
      </c>
      <c r="V274" s="354">
        <f>IFERROR(V271/H271,"0")+IFERROR(V272/H272,"0")+IFERROR(V273/H273,"0")</f>
        <v>7.2893772893772901</v>
      </c>
      <c r="W274" s="354">
        <f>IFERROR(W271/H271,"0")+IFERROR(W272/H272,"0")+IFERROR(W273/H273,"0")</f>
        <v>8</v>
      </c>
      <c r="X274" s="354">
        <f>IFERROR(IF(X271="",0,X271),"0")+IFERROR(IF(X272="",0,X272),"0")+IFERROR(IF(X273="",0,X273),"0")</f>
        <v>0.17399999999999999</v>
      </c>
      <c r="Y274" s="355"/>
      <c r="Z274" s="355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80"/>
      <c r="N275" s="360" t="s">
        <v>66</v>
      </c>
      <c r="O275" s="361"/>
      <c r="P275" s="361"/>
      <c r="Q275" s="361"/>
      <c r="R275" s="361"/>
      <c r="S275" s="361"/>
      <c r="T275" s="362"/>
      <c r="U275" s="37" t="s">
        <v>65</v>
      </c>
      <c r="V275" s="354">
        <f>IFERROR(SUM(V271:V273),"0")</f>
        <v>58</v>
      </c>
      <c r="W275" s="354">
        <f>IFERROR(SUM(W271:W273),"0")</f>
        <v>63.599999999999994</v>
      </c>
      <c r="X275" s="37"/>
      <c r="Y275" s="355"/>
      <c r="Z275" s="355"/>
    </row>
    <row r="276" spans="1:53" ht="14.25" hidden="1" customHeight="1" x14ac:dyDescent="0.25">
      <c r="A276" s="356" t="s">
        <v>83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8"/>
      <c r="Z276" s="348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">
        <v>416</v>
      </c>
      <c r="O277" s="366"/>
      <c r="P277" s="366"/>
      <c r="Q277" s="366"/>
      <c r="R277" s="359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9" t="s">
        <v>419</v>
      </c>
      <c r="O278" s="366"/>
      <c r="P278" s="366"/>
      <c r="Q278" s="366"/>
      <c r="R278" s="359"/>
      <c r="S278" s="34"/>
      <c r="T278" s="34"/>
      <c r="U278" s="35" t="s">
        <v>65</v>
      </c>
      <c r="V278" s="352">
        <v>25</v>
      </c>
      <c r="W278" s="353">
        <f>IFERROR(IF(V278="",0,CEILING((V278/$H278),1)*$H278),"")</f>
        <v>27.36</v>
      </c>
      <c r="X278" s="36">
        <f>IFERROR(IF(W278=0,"",ROUNDUP(W278/H278,0)*0.00753),"")</f>
        <v>6.7769999999999997E-2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6"/>
      <c r="P279" s="366"/>
      <c r="Q279" s="366"/>
      <c r="R279" s="359"/>
      <c r="S279" s="34"/>
      <c r="T279" s="34"/>
      <c r="U279" s="35" t="s">
        <v>65</v>
      </c>
      <c r="V279" s="352">
        <v>11</v>
      </c>
      <c r="W279" s="353">
        <f>IFERROR(IF(V279="",0,CEILING((V279/$H279),1)*$H279),"")</f>
        <v>12.75</v>
      </c>
      <c r="X279" s="36">
        <f>IFERROR(IF(W279=0,"",ROUNDUP(W279/H279,0)*0.00753),"")</f>
        <v>3.7650000000000003E-2</v>
      </c>
      <c r="Y279" s="56"/>
      <c r="Z279" s="57"/>
      <c r="AD279" s="58"/>
      <c r="BA279" s="220" t="s">
        <v>1</v>
      </c>
    </row>
    <row r="280" spans="1:53" x14ac:dyDescent="0.2">
      <c r="A280" s="379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80"/>
      <c r="N280" s="360" t="s">
        <v>66</v>
      </c>
      <c r="O280" s="361"/>
      <c r="P280" s="361"/>
      <c r="Q280" s="361"/>
      <c r="R280" s="361"/>
      <c r="S280" s="361"/>
      <c r="T280" s="362"/>
      <c r="U280" s="37" t="s">
        <v>67</v>
      </c>
      <c r="V280" s="354">
        <f>IFERROR(V277/H277,"0")+IFERROR(V278/H278,"0")+IFERROR(V279/H279,"0")</f>
        <v>12.537409700722394</v>
      </c>
      <c r="W280" s="354">
        <f>IFERROR(W277/H277,"0")+IFERROR(W278/H278,"0")+IFERROR(W279/H279,"0")</f>
        <v>14</v>
      </c>
      <c r="X280" s="354">
        <f>IFERROR(IF(X277="",0,X277),"0")+IFERROR(IF(X278="",0,X278),"0")+IFERROR(IF(X279="",0,X279),"0")</f>
        <v>0.10542</v>
      </c>
      <c r="Y280" s="355"/>
      <c r="Z280" s="355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80"/>
      <c r="N281" s="360" t="s">
        <v>66</v>
      </c>
      <c r="O281" s="361"/>
      <c r="P281" s="361"/>
      <c r="Q281" s="361"/>
      <c r="R281" s="361"/>
      <c r="S281" s="361"/>
      <c r="T281" s="362"/>
      <c r="U281" s="37" t="s">
        <v>65</v>
      </c>
      <c r="V281" s="354">
        <f>IFERROR(SUM(V277:V279),"0")</f>
        <v>36</v>
      </c>
      <c r="W281" s="354">
        <f>IFERROR(SUM(W277:W279),"0")</f>
        <v>40.11</v>
      </c>
      <c r="X281" s="37"/>
      <c r="Y281" s="355"/>
      <c r="Z281" s="355"/>
    </row>
    <row r="282" spans="1:53" ht="14.25" hidden="1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6"/>
      <c r="P283" s="366"/>
      <c r="Q283" s="366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6"/>
      <c r="P284" s="366"/>
      <c r="Q284" s="366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6"/>
      <c r="P285" s="366"/>
      <c r="Q285" s="366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80"/>
      <c r="N286" s="360" t="s">
        <v>66</v>
      </c>
      <c r="O286" s="361"/>
      <c r="P286" s="361"/>
      <c r="Q286" s="361"/>
      <c r="R286" s="361"/>
      <c r="S286" s="361"/>
      <c r="T286" s="362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80"/>
      <c r="N287" s="360" t="s">
        <v>66</v>
      </c>
      <c r="O287" s="361"/>
      <c r="P287" s="361"/>
      <c r="Q287" s="361"/>
      <c r="R287" s="361"/>
      <c r="S287" s="361"/>
      <c r="T287" s="362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2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7"/>
      <c r="Z288" s="347"/>
    </row>
    <row r="289" spans="1:53" ht="14.25" hidden="1" customHeight="1" x14ac:dyDescent="0.25">
      <c r="A289" s="356" t="s">
        <v>105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8"/>
      <c r="Z289" s="348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9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6"/>
      <c r="P295" s="366"/>
      <c r="Q295" s="366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6"/>
      <c r="P296" s="366"/>
      <c r="Q296" s="366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6"/>
      <c r="P297" s="366"/>
      <c r="Q297" s="366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9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80"/>
      <c r="N298" s="360" t="s">
        <v>66</v>
      </c>
      <c r="O298" s="361"/>
      <c r="P298" s="361"/>
      <c r="Q298" s="361"/>
      <c r="R298" s="361"/>
      <c r="S298" s="361"/>
      <c r="T298" s="362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80"/>
      <c r="N299" s="360" t="s">
        <v>66</v>
      </c>
      <c r="O299" s="361"/>
      <c r="P299" s="361"/>
      <c r="Q299" s="361"/>
      <c r="R299" s="361"/>
      <c r="S299" s="361"/>
      <c r="T299" s="362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6"/>
      <c r="P301" s="366"/>
      <c r="Q301" s="366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6"/>
      <c r="P302" s="366"/>
      <c r="Q302" s="366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80"/>
      <c r="N303" s="360" t="s">
        <v>66</v>
      </c>
      <c r="O303" s="361"/>
      <c r="P303" s="361"/>
      <c r="Q303" s="361"/>
      <c r="R303" s="361"/>
      <c r="S303" s="361"/>
      <c r="T303" s="362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80"/>
      <c r="N304" s="360" t="s">
        <v>66</v>
      </c>
      <c r="O304" s="361"/>
      <c r="P304" s="361"/>
      <c r="Q304" s="361"/>
      <c r="R304" s="361"/>
      <c r="S304" s="361"/>
      <c r="T304" s="362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2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7"/>
      <c r="Z305" s="347"/>
    </row>
    <row r="306" spans="1:53" ht="14.25" hidden="1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8"/>
      <c r="Z306" s="348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6"/>
      <c r="P307" s="366"/>
      <c r="Q307" s="366"/>
      <c r="R307" s="359"/>
      <c r="S307" s="34"/>
      <c r="T307" s="34"/>
      <c r="U307" s="35" t="s">
        <v>65</v>
      </c>
      <c r="V307" s="352">
        <v>3.6</v>
      </c>
      <c r="W307" s="353">
        <f>IFERROR(IF(V307="",0,CEILING((V307/$H307),1)*$H307),"")</f>
        <v>3.6</v>
      </c>
      <c r="X307" s="36">
        <f>IFERROR(IF(W307=0,"",ROUNDUP(W307/H307,0)*0.00753),"")</f>
        <v>1.506E-2</v>
      </c>
      <c r="Y307" s="56"/>
      <c r="Z307" s="57"/>
      <c r="AD307" s="58"/>
      <c r="BA307" s="234" t="s">
        <v>1</v>
      </c>
    </row>
    <row r="308" spans="1:53" x14ac:dyDescent="0.2">
      <c r="A308" s="379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80"/>
      <c r="N308" s="360" t="s">
        <v>66</v>
      </c>
      <c r="O308" s="361"/>
      <c r="P308" s="361"/>
      <c r="Q308" s="361"/>
      <c r="R308" s="361"/>
      <c r="S308" s="361"/>
      <c r="T308" s="362"/>
      <c r="U308" s="37" t="s">
        <v>67</v>
      </c>
      <c r="V308" s="354">
        <f>IFERROR(V307/H307,"0")</f>
        <v>2</v>
      </c>
      <c r="W308" s="354">
        <f>IFERROR(W307/H307,"0")</f>
        <v>2</v>
      </c>
      <c r="X308" s="354">
        <f>IFERROR(IF(X307="",0,X307),"0")</f>
        <v>1.506E-2</v>
      </c>
      <c r="Y308" s="355"/>
      <c r="Z308" s="355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80"/>
      <c r="N309" s="360" t="s">
        <v>66</v>
      </c>
      <c r="O309" s="361"/>
      <c r="P309" s="361"/>
      <c r="Q309" s="361"/>
      <c r="R309" s="361"/>
      <c r="S309" s="361"/>
      <c r="T309" s="362"/>
      <c r="U309" s="37" t="s">
        <v>65</v>
      </c>
      <c r="V309" s="354">
        <f>IFERROR(SUM(V307:V307),"0")</f>
        <v>3.6</v>
      </c>
      <c r="W309" s="354">
        <f>IFERROR(SUM(W307:W307),"0")</f>
        <v>3.6</v>
      </c>
      <c r="X309" s="37"/>
      <c r="Y309" s="355"/>
      <c r="Z309" s="355"/>
    </row>
    <row r="310" spans="1:53" ht="14.25" hidden="1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8"/>
      <c r="Z310" s="348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6"/>
      <c r="P311" s="366"/>
      <c r="Q311" s="366"/>
      <c r="R311" s="359"/>
      <c r="S311" s="34"/>
      <c r="T311" s="34"/>
      <c r="U311" s="35" t="s">
        <v>65</v>
      </c>
      <c r="V311" s="352">
        <v>8</v>
      </c>
      <c r="W311" s="353">
        <f>IFERROR(IF(V311="",0,CEILING((V311/$H311),1)*$H311),"")</f>
        <v>8.1</v>
      </c>
      <c r="X311" s="36">
        <f>IFERROR(IF(W311=0,"",ROUNDUP(W311/H311,0)*0.02175),"")</f>
        <v>2.1749999999999999E-2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6"/>
      <c r="P312" s="366"/>
      <c r="Q312" s="366"/>
      <c r="R312" s="359"/>
      <c r="S312" s="34"/>
      <c r="T312" s="34"/>
      <c r="U312" s="35" t="s">
        <v>65</v>
      </c>
      <c r="V312" s="352">
        <v>38</v>
      </c>
      <c r="W312" s="353">
        <f>IFERROR(IF(V312="",0,CEILING((V312/$H312),1)*$H312),"")</f>
        <v>39.9</v>
      </c>
      <c r="X312" s="36">
        <f>IFERROR(IF(W312=0,"",ROUNDUP(W312/H312,0)*0.00753),"")</f>
        <v>0.14307</v>
      </c>
      <c r="Y312" s="56"/>
      <c r="Z312" s="57"/>
      <c r="AD312" s="58"/>
      <c r="BA312" s="236" t="s">
        <v>1</v>
      </c>
    </row>
    <row r="313" spans="1:53" x14ac:dyDescent="0.2">
      <c r="A313" s="379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80"/>
      <c r="N313" s="360" t="s">
        <v>66</v>
      </c>
      <c r="O313" s="361"/>
      <c r="P313" s="361"/>
      <c r="Q313" s="361"/>
      <c r="R313" s="361"/>
      <c r="S313" s="361"/>
      <c r="T313" s="362"/>
      <c r="U313" s="37" t="s">
        <v>67</v>
      </c>
      <c r="V313" s="354">
        <f>IFERROR(V311/H311,"0")+IFERROR(V312/H312,"0")</f>
        <v>19.08289241622575</v>
      </c>
      <c r="W313" s="354">
        <f>IFERROR(W311/H311,"0")+IFERROR(W312/H312,"0")</f>
        <v>20</v>
      </c>
      <c r="X313" s="354">
        <f>IFERROR(IF(X311="",0,X311),"0")+IFERROR(IF(X312="",0,X312),"0")</f>
        <v>0.16481999999999999</v>
      </c>
      <c r="Y313" s="355"/>
      <c r="Z313" s="355"/>
    </row>
    <row r="314" spans="1:53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0"/>
      <c r="N314" s="360" t="s">
        <v>66</v>
      </c>
      <c r="O314" s="361"/>
      <c r="P314" s="361"/>
      <c r="Q314" s="361"/>
      <c r="R314" s="361"/>
      <c r="S314" s="361"/>
      <c r="T314" s="362"/>
      <c r="U314" s="37" t="s">
        <v>65</v>
      </c>
      <c r="V314" s="354">
        <f>IFERROR(SUM(V311:V312),"0")</f>
        <v>46</v>
      </c>
      <c r="W314" s="354">
        <f>IFERROR(SUM(W311:W312),"0")</f>
        <v>48</v>
      </c>
      <c r="X314" s="37"/>
      <c r="Y314" s="355"/>
      <c r="Z314" s="355"/>
    </row>
    <row r="315" spans="1:53" ht="14.25" hidden="1" customHeight="1" x14ac:dyDescent="0.25">
      <c r="A315" s="356" t="s">
        <v>203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8"/>
      <c r="Z315" s="348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9"/>
      <c r="S316" s="34"/>
      <c r="T316" s="34"/>
      <c r="U316" s="35" t="s">
        <v>65</v>
      </c>
      <c r="V316" s="352">
        <v>7</v>
      </c>
      <c r="W316" s="353">
        <f>IFERROR(IF(V316="",0,CEILING((V316/$H316),1)*$H316),"")</f>
        <v>9.1199999999999992</v>
      </c>
      <c r="X316" s="36">
        <f>IFERROR(IF(W316=0,"",ROUNDUP(W316/H316,0)*0.00753),"")</f>
        <v>3.0120000000000001E-2</v>
      </c>
      <c r="Y316" s="56"/>
      <c r="Z316" s="57"/>
      <c r="AD316" s="58"/>
      <c r="BA316" s="237" t="s">
        <v>1</v>
      </c>
    </row>
    <row r="317" spans="1:53" x14ac:dyDescent="0.2">
      <c r="A317" s="379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80"/>
      <c r="N317" s="360" t="s">
        <v>66</v>
      </c>
      <c r="O317" s="361"/>
      <c r="P317" s="361"/>
      <c r="Q317" s="361"/>
      <c r="R317" s="361"/>
      <c r="S317" s="361"/>
      <c r="T317" s="362"/>
      <c r="U317" s="37" t="s">
        <v>67</v>
      </c>
      <c r="V317" s="354">
        <f>IFERROR(V316/H316,"0")</f>
        <v>3.0701754385964914</v>
      </c>
      <c r="W317" s="354">
        <f>IFERROR(W316/H316,"0")</f>
        <v>4</v>
      </c>
      <c r="X317" s="354">
        <f>IFERROR(IF(X316="",0,X316),"0")</f>
        <v>3.0120000000000001E-2</v>
      </c>
      <c r="Y317" s="355"/>
      <c r="Z317" s="355"/>
    </row>
    <row r="318" spans="1:53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0"/>
      <c r="N318" s="360" t="s">
        <v>66</v>
      </c>
      <c r="O318" s="361"/>
      <c r="P318" s="361"/>
      <c r="Q318" s="361"/>
      <c r="R318" s="361"/>
      <c r="S318" s="361"/>
      <c r="T318" s="362"/>
      <c r="U318" s="37" t="s">
        <v>65</v>
      </c>
      <c r="V318" s="354">
        <f>IFERROR(SUM(V316:V316),"0")</f>
        <v>7</v>
      </c>
      <c r="W318" s="354">
        <f>IFERROR(SUM(W316:W316),"0")</f>
        <v>9.1199999999999992</v>
      </c>
      <c r="X318" s="37"/>
      <c r="Y318" s="355"/>
      <c r="Z318" s="355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80"/>
      <c r="N321" s="360" t="s">
        <v>66</v>
      </c>
      <c r="O321" s="361"/>
      <c r="P321" s="361"/>
      <c r="Q321" s="361"/>
      <c r="R321" s="361"/>
      <c r="S321" s="361"/>
      <c r="T321" s="362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80"/>
      <c r="N322" s="360" t="s">
        <v>66</v>
      </c>
      <c r="O322" s="361"/>
      <c r="P322" s="361"/>
      <c r="Q322" s="361"/>
      <c r="R322" s="361"/>
      <c r="S322" s="361"/>
      <c r="T322" s="362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88" t="s">
        <v>460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48"/>
      <c r="Z323" s="48"/>
    </row>
    <row r="324" spans="1:53" ht="16.5" hidden="1" customHeight="1" x14ac:dyDescent="0.25">
      <c r="A324" s="402" t="s">
        <v>461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7"/>
      <c r="Z324" s="347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80"/>
      <c r="N327" s="360" t="s">
        <v>66</v>
      </c>
      <c r="O327" s="361"/>
      <c r="P327" s="361"/>
      <c r="Q327" s="361"/>
      <c r="R327" s="361"/>
      <c r="S327" s="361"/>
      <c r="T327" s="362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80"/>
      <c r="N328" s="360" t="s">
        <v>66</v>
      </c>
      <c r="O328" s="361"/>
      <c r="P328" s="361"/>
      <c r="Q328" s="361"/>
      <c r="R328" s="361"/>
      <c r="S328" s="361"/>
      <c r="T328" s="362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88" t="s">
        <v>464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48"/>
      <c r="Z329" s="48"/>
    </row>
    <row r="330" spans="1:53" ht="16.5" hidden="1" customHeight="1" x14ac:dyDescent="0.25">
      <c r="A330" s="402" t="s">
        <v>465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7"/>
      <c r="Z330" s="347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9"/>
      <c r="S333" s="34"/>
      <c r="T333" s="34"/>
      <c r="U333" s="35" t="s">
        <v>65</v>
      </c>
      <c r="V333" s="352">
        <v>550</v>
      </c>
      <c r="W333" s="353">
        <f t="shared" si="17"/>
        <v>555</v>
      </c>
      <c r="X333" s="36">
        <f>IFERROR(IF(W333=0,"",ROUNDUP(W333/H333,0)*0.02175),"")</f>
        <v>0.80474999999999997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9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4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9"/>
      <c r="S337" s="34"/>
      <c r="T337" s="34"/>
      <c r="U337" s="35" t="s">
        <v>65</v>
      </c>
      <c r="V337" s="352">
        <v>100</v>
      </c>
      <c r="W337" s="353">
        <f t="shared" si="17"/>
        <v>105</v>
      </c>
      <c r="X337" s="36">
        <f>IFERROR(IF(W337=0,"",ROUNDUP(W337/H337,0)*0.02175),"")</f>
        <v>0.15225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9"/>
      <c r="S338" s="34"/>
      <c r="T338" s="34"/>
      <c r="U338" s="35" t="s">
        <v>65</v>
      </c>
      <c r="V338" s="352">
        <v>16</v>
      </c>
      <c r="W338" s="353">
        <f t="shared" si="17"/>
        <v>20</v>
      </c>
      <c r="X338" s="36">
        <f>IFERROR(IF(W338=0,"",ROUNDUP(W338/H338,0)*0.00937),"")</f>
        <v>3.7479999999999999E-2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80"/>
      <c r="N340" s="360" t="s">
        <v>66</v>
      </c>
      <c r="O340" s="361"/>
      <c r="P340" s="361"/>
      <c r="Q340" s="361"/>
      <c r="R340" s="361"/>
      <c r="S340" s="361"/>
      <c r="T340" s="362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46.533333333333331</v>
      </c>
      <c r="W340" s="354">
        <f>IFERROR(W332/H332,"0")+IFERROR(W333/H333,"0")+IFERROR(W334/H334,"0")+IFERROR(W335/H335,"0")+IFERROR(W336/H336,"0")+IFERROR(W337/H337,"0")+IFERROR(W338/H338,"0")+IFERROR(W339/H339,"0")</f>
        <v>48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0.99447999999999992</v>
      </c>
      <c r="Y340" s="355"/>
      <c r="Z340" s="355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80"/>
      <c r="N341" s="360" t="s">
        <v>66</v>
      </c>
      <c r="O341" s="361"/>
      <c r="P341" s="361"/>
      <c r="Q341" s="361"/>
      <c r="R341" s="361"/>
      <c r="S341" s="361"/>
      <c r="T341" s="362"/>
      <c r="U341" s="37" t="s">
        <v>65</v>
      </c>
      <c r="V341" s="354">
        <f>IFERROR(SUM(V332:V339),"0")</f>
        <v>666</v>
      </c>
      <c r="W341" s="354">
        <f>IFERROR(SUM(W332:W339),"0")</f>
        <v>680</v>
      </c>
      <c r="X341" s="37"/>
      <c r="Y341" s="355"/>
      <c r="Z341" s="355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9"/>
      <c r="S343" s="34"/>
      <c r="T343" s="34"/>
      <c r="U343" s="35" t="s">
        <v>65</v>
      </c>
      <c r="V343" s="352">
        <v>570</v>
      </c>
      <c r="W343" s="353">
        <f>IFERROR(IF(V343="",0,CEILING((V343/$H343),1)*$H343),"")</f>
        <v>570</v>
      </c>
      <c r="X343" s="36">
        <f>IFERROR(IF(W343=0,"",ROUNDUP(W343/H343,0)*0.02175),"")</f>
        <v>0.8264999999999999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7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80"/>
      <c r="N346" s="360" t="s">
        <v>66</v>
      </c>
      <c r="O346" s="361"/>
      <c r="P346" s="361"/>
      <c r="Q346" s="361"/>
      <c r="R346" s="361"/>
      <c r="S346" s="361"/>
      <c r="T346" s="362"/>
      <c r="U346" s="37" t="s">
        <v>67</v>
      </c>
      <c r="V346" s="354">
        <f>IFERROR(V343/H343,"0")+IFERROR(V344/H344,"0")+IFERROR(V345/H345,"0")</f>
        <v>38</v>
      </c>
      <c r="W346" s="354">
        <f>IFERROR(W343/H343,"0")+IFERROR(W344/H344,"0")+IFERROR(W345/H345,"0")</f>
        <v>38</v>
      </c>
      <c r="X346" s="354">
        <f>IFERROR(IF(X343="",0,X343),"0")+IFERROR(IF(X344="",0,X344),"0")+IFERROR(IF(X345="",0,X345),"0")</f>
        <v>0.8264999999999999</v>
      </c>
      <c r="Y346" s="355"/>
      <c r="Z346" s="355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80"/>
      <c r="N347" s="360" t="s">
        <v>66</v>
      </c>
      <c r="O347" s="361"/>
      <c r="P347" s="361"/>
      <c r="Q347" s="361"/>
      <c r="R347" s="361"/>
      <c r="S347" s="361"/>
      <c r="T347" s="362"/>
      <c r="U347" s="37" t="s">
        <v>65</v>
      </c>
      <c r="V347" s="354">
        <f>IFERROR(SUM(V343:V345),"0")</f>
        <v>570</v>
      </c>
      <c r="W347" s="354">
        <f>IFERROR(SUM(W343:W345),"0")</f>
        <v>570</v>
      </c>
      <c r="X347" s="37"/>
      <c r="Y347" s="355"/>
      <c r="Z347" s="355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2" t="s">
        <v>487</v>
      </c>
      <c r="O349" s="366"/>
      <c r="P349" s="366"/>
      <c r="Q349" s="366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9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9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80"/>
      <c r="N351" s="360" t="s">
        <v>66</v>
      </c>
      <c r="O351" s="361"/>
      <c r="P351" s="361"/>
      <c r="Q351" s="361"/>
      <c r="R351" s="361"/>
      <c r="S351" s="361"/>
      <c r="T351" s="362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0"/>
      <c r="N352" s="360" t="s">
        <v>66</v>
      </c>
      <c r="O352" s="361"/>
      <c r="P352" s="361"/>
      <c r="Q352" s="361"/>
      <c r="R352" s="361"/>
      <c r="S352" s="361"/>
      <c r="T352" s="362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56" t="s">
        <v>203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80"/>
      <c r="N355" s="360" t="s">
        <v>66</v>
      </c>
      <c r="O355" s="361"/>
      <c r="P355" s="361"/>
      <c r="Q355" s="361"/>
      <c r="R355" s="361"/>
      <c r="S355" s="361"/>
      <c r="T355" s="362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80"/>
      <c r="N356" s="360" t="s">
        <v>66</v>
      </c>
      <c r="O356" s="361"/>
      <c r="P356" s="361"/>
      <c r="Q356" s="361"/>
      <c r="R356" s="361"/>
      <c r="S356" s="361"/>
      <c r="T356" s="362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2" t="s">
        <v>492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7"/>
      <c r="Z357" s="347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80"/>
      <c r="N364" s="360" t="s">
        <v>66</v>
      </c>
      <c r="O364" s="361"/>
      <c r="P364" s="361"/>
      <c r="Q364" s="361"/>
      <c r="R364" s="361"/>
      <c r="S364" s="361"/>
      <c r="T364" s="362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80"/>
      <c r="N365" s="360" t="s">
        <v>66</v>
      </c>
      <c r="O365" s="361"/>
      <c r="P365" s="361"/>
      <c r="Q365" s="361"/>
      <c r="R365" s="361"/>
      <c r="S365" s="361"/>
      <c r="T365" s="362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8"/>
      <c r="Z366" s="348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9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9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80"/>
      <c r="N369" s="360" t="s">
        <v>66</v>
      </c>
      <c r="O369" s="361"/>
      <c r="P369" s="361"/>
      <c r="Q369" s="361"/>
      <c r="R369" s="361"/>
      <c r="S369" s="361"/>
      <c r="T369" s="362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80"/>
      <c r="N370" s="360" t="s">
        <v>66</v>
      </c>
      <c r="O370" s="361"/>
      <c r="P370" s="361"/>
      <c r="Q370" s="361"/>
      <c r="R370" s="361"/>
      <c r="S370" s="361"/>
      <c r="T370" s="362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9"/>
      <c r="S372" s="34"/>
      <c r="T372" s="34"/>
      <c r="U372" s="35" t="s">
        <v>65</v>
      </c>
      <c r="V372" s="352">
        <v>60</v>
      </c>
      <c r="W372" s="353">
        <f>IFERROR(IF(V372="",0,CEILING((V372/$H372),1)*$H372),"")</f>
        <v>62.4</v>
      </c>
      <c r="X372" s="36">
        <f>IFERROR(IF(W372=0,"",ROUNDUP(W372/H372,0)*0.02175),"")</f>
        <v>0.17399999999999999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9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80"/>
      <c r="N376" s="360" t="s">
        <v>66</v>
      </c>
      <c r="O376" s="361"/>
      <c r="P376" s="361"/>
      <c r="Q376" s="361"/>
      <c r="R376" s="361"/>
      <c r="S376" s="361"/>
      <c r="T376" s="362"/>
      <c r="U376" s="37" t="s">
        <v>67</v>
      </c>
      <c r="V376" s="354">
        <f>IFERROR(V372/H372,"0")+IFERROR(V373/H373,"0")+IFERROR(V374/H374,"0")+IFERROR(V375/H375,"0")</f>
        <v>7.6923076923076925</v>
      </c>
      <c r="W376" s="354">
        <f>IFERROR(W372/H372,"0")+IFERROR(W373/H373,"0")+IFERROR(W374/H374,"0")+IFERROR(W375/H375,"0")</f>
        <v>8</v>
      </c>
      <c r="X376" s="354">
        <f>IFERROR(IF(X372="",0,X372),"0")+IFERROR(IF(X373="",0,X373),"0")+IFERROR(IF(X374="",0,X374),"0")+IFERROR(IF(X375="",0,X375),"0")</f>
        <v>0.17399999999999999</v>
      </c>
      <c r="Y376" s="355"/>
      <c r="Z376" s="355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0"/>
      <c r="N377" s="360" t="s">
        <v>66</v>
      </c>
      <c r="O377" s="361"/>
      <c r="P377" s="361"/>
      <c r="Q377" s="361"/>
      <c r="R377" s="361"/>
      <c r="S377" s="361"/>
      <c r="T377" s="362"/>
      <c r="U377" s="37" t="s">
        <v>65</v>
      </c>
      <c r="V377" s="354">
        <f>IFERROR(SUM(V372:V375),"0")</f>
        <v>60</v>
      </c>
      <c r="W377" s="354">
        <f>IFERROR(SUM(W372:W375),"0")</f>
        <v>62.4</v>
      </c>
      <c r="X377" s="37"/>
      <c r="Y377" s="355"/>
      <c r="Z377" s="355"/>
    </row>
    <row r="378" spans="1:53" ht="14.25" hidden="1" customHeight="1" x14ac:dyDescent="0.25">
      <c r="A378" s="356" t="s">
        <v>203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80"/>
      <c r="N380" s="360" t="s">
        <v>66</v>
      </c>
      <c r="O380" s="361"/>
      <c r="P380" s="361"/>
      <c r="Q380" s="361"/>
      <c r="R380" s="361"/>
      <c r="S380" s="361"/>
      <c r="T380" s="362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80"/>
      <c r="N381" s="360" t="s">
        <v>66</v>
      </c>
      <c r="O381" s="361"/>
      <c r="P381" s="361"/>
      <c r="Q381" s="361"/>
      <c r="R381" s="361"/>
      <c r="S381" s="361"/>
      <c r="T381" s="362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88" t="s">
        <v>517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48"/>
      <c r="Z382" s="48"/>
    </row>
    <row r="383" spans="1:53" ht="16.5" hidden="1" customHeight="1" x14ac:dyDescent="0.25">
      <c r="A383" s="402" t="s">
        <v>518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7"/>
      <c r="Z383" s="347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8"/>
      <c r="Z384" s="348"/>
    </row>
    <row r="385" spans="1:53" ht="27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9"/>
      <c r="S385" s="34"/>
      <c r="T385" s="34"/>
      <c r="U385" s="35" t="s">
        <v>65</v>
      </c>
      <c r="V385" s="352">
        <v>4</v>
      </c>
      <c r="W385" s="353">
        <f>IFERROR(IF(V385="",0,CEILING((V385/$H385),1)*$H385),"")</f>
        <v>5.4</v>
      </c>
      <c r="X385" s="36">
        <f>IFERROR(IF(W385=0,"",ROUNDUP(W385/H385,0)*0.00753),"")</f>
        <v>1.506E-2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9"/>
      <c r="S386" s="34"/>
      <c r="T386" s="34"/>
      <c r="U386" s="35" t="s">
        <v>65</v>
      </c>
      <c r="V386" s="352">
        <v>14</v>
      </c>
      <c r="W386" s="353">
        <f>IFERROR(IF(V386="",0,CEILING((V386/$H386),1)*$H386),"")</f>
        <v>16.200000000000003</v>
      </c>
      <c r="X386" s="36">
        <f>IFERROR(IF(W386=0,"",ROUNDUP(W386/H386,0)*0.00753),"")</f>
        <v>4.5179999999999998E-2</v>
      </c>
      <c r="Y386" s="56"/>
      <c r="Z386" s="57"/>
      <c r="AD386" s="58"/>
      <c r="BA386" s="267" t="s">
        <v>1</v>
      </c>
    </row>
    <row r="387" spans="1:53" x14ac:dyDescent="0.2">
      <c r="A387" s="379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80"/>
      <c r="N387" s="360" t="s">
        <v>66</v>
      </c>
      <c r="O387" s="361"/>
      <c r="P387" s="361"/>
      <c r="Q387" s="361"/>
      <c r="R387" s="361"/>
      <c r="S387" s="361"/>
      <c r="T387" s="362"/>
      <c r="U387" s="37" t="s">
        <v>67</v>
      </c>
      <c r="V387" s="354">
        <f>IFERROR(V385/H385,"0")+IFERROR(V386/H386,"0")</f>
        <v>6.6666666666666661</v>
      </c>
      <c r="W387" s="354">
        <f>IFERROR(W385/H385,"0")+IFERROR(W386/H386,"0")</f>
        <v>8</v>
      </c>
      <c r="X387" s="354">
        <f>IFERROR(IF(X385="",0,X385),"0")+IFERROR(IF(X386="",0,X386),"0")</f>
        <v>6.0240000000000002E-2</v>
      </c>
      <c r="Y387" s="355"/>
      <c r="Z387" s="355"/>
    </row>
    <row r="388" spans="1:53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80"/>
      <c r="N388" s="360" t="s">
        <v>66</v>
      </c>
      <c r="O388" s="361"/>
      <c r="P388" s="361"/>
      <c r="Q388" s="361"/>
      <c r="R388" s="361"/>
      <c r="S388" s="361"/>
      <c r="T388" s="362"/>
      <c r="U388" s="37" t="s">
        <v>65</v>
      </c>
      <c r="V388" s="354">
        <f>IFERROR(SUM(V385:V386),"0")</f>
        <v>18</v>
      </c>
      <c r="W388" s="354">
        <f>IFERROR(SUM(W385:W386),"0")</f>
        <v>21.6</v>
      </c>
      <c r="X388" s="37"/>
      <c r="Y388" s="355"/>
      <c r="Z388" s="355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8"/>
      <c r="Z389" s="348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9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9"/>
      <c r="S393" s="34"/>
      <c r="T393" s="34"/>
      <c r="U393" s="35" t="s">
        <v>65</v>
      </c>
      <c r="V393" s="352">
        <v>6</v>
      </c>
      <c r="W393" s="353">
        <f t="shared" si="18"/>
        <v>6.72</v>
      </c>
      <c r="X393" s="36">
        <f>IFERROR(IF(W393=0,"",ROUNDUP(W393/H393,0)*0.00753),"")</f>
        <v>3.0120000000000001E-2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9"/>
      <c r="S395" s="34"/>
      <c r="T395" s="34"/>
      <c r="U395" s="35" t="s">
        <v>65</v>
      </c>
      <c r="V395" s="352">
        <v>14</v>
      </c>
      <c r="W395" s="353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9"/>
      <c r="S397" s="34"/>
      <c r="T397" s="34"/>
      <c r="U397" s="35" t="s">
        <v>65</v>
      </c>
      <c r="V397" s="352">
        <v>8</v>
      </c>
      <c r="W397" s="353">
        <f t="shared" si="18"/>
        <v>8.4</v>
      </c>
      <c r="X397" s="36">
        <f t="shared" si="19"/>
        <v>2.0080000000000001E-2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9"/>
      <c r="S401" s="34"/>
      <c r="T401" s="34"/>
      <c r="U401" s="35" t="s">
        <v>65</v>
      </c>
      <c r="V401" s="352">
        <v>34</v>
      </c>
      <c r="W401" s="353">
        <f t="shared" si="18"/>
        <v>35.700000000000003</v>
      </c>
      <c r="X401" s="36">
        <f t="shared" si="19"/>
        <v>8.5339999999999999E-2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80"/>
      <c r="N403" s="360" t="s">
        <v>66</v>
      </c>
      <c r="O403" s="361"/>
      <c r="P403" s="361"/>
      <c r="Q403" s="361"/>
      <c r="R403" s="361"/>
      <c r="S403" s="361"/>
      <c r="T403" s="362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30.238095238095237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32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0.17068</v>
      </c>
      <c r="Y403" s="355"/>
      <c r="Z403" s="355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80"/>
      <c r="N404" s="360" t="s">
        <v>66</v>
      </c>
      <c r="O404" s="361"/>
      <c r="P404" s="361"/>
      <c r="Q404" s="361"/>
      <c r="R404" s="361"/>
      <c r="S404" s="361"/>
      <c r="T404" s="362"/>
      <c r="U404" s="37" t="s">
        <v>65</v>
      </c>
      <c r="V404" s="354">
        <f>IFERROR(SUM(V390:V402),"0")</f>
        <v>62</v>
      </c>
      <c r="W404" s="354">
        <f>IFERROR(SUM(W390:W402),"0")</f>
        <v>65.52000000000001</v>
      </c>
      <c r="X404" s="37"/>
      <c r="Y404" s="355"/>
      <c r="Z404" s="355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80"/>
      <c r="N410" s="360" t="s">
        <v>66</v>
      </c>
      <c r="O410" s="361"/>
      <c r="P410" s="361"/>
      <c r="Q410" s="361"/>
      <c r="R410" s="361"/>
      <c r="S410" s="361"/>
      <c r="T410" s="362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0"/>
      <c r="N411" s="360" t="s">
        <v>66</v>
      </c>
      <c r="O411" s="361"/>
      <c r="P411" s="361"/>
      <c r="Q411" s="361"/>
      <c r="R411" s="361"/>
      <c r="S411" s="361"/>
      <c r="T411" s="362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56" t="s">
        <v>203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80"/>
      <c r="N414" s="360" t="s">
        <v>66</v>
      </c>
      <c r="O414" s="361"/>
      <c r="P414" s="361"/>
      <c r="Q414" s="361"/>
      <c r="R414" s="361"/>
      <c r="S414" s="361"/>
      <c r="T414" s="362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80"/>
      <c r="N415" s="360" t="s">
        <v>66</v>
      </c>
      <c r="O415" s="361"/>
      <c r="P415" s="361"/>
      <c r="Q415" s="361"/>
      <c r="R415" s="361"/>
      <c r="S415" s="361"/>
      <c r="T415" s="362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8"/>
      <c r="Z416" s="348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9"/>
      <c r="S417" s="34"/>
      <c r="T417" s="34"/>
      <c r="U417" s="35" t="s">
        <v>65</v>
      </c>
      <c r="V417" s="352">
        <v>4</v>
      </c>
      <c r="W417" s="353">
        <f>IFERROR(IF(V417="",0,CEILING((V417/$H417),1)*$H417),"")</f>
        <v>4.8</v>
      </c>
      <c r="X417" s="36">
        <f>IFERROR(IF(W417=0,"",ROUNDUP(W417/H417,0)*0.00627),"")</f>
        <v>2.5080000000000002E-2</v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9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80"/>
      <c r="N420" s="360" t="s">
        <v>66</v>
      </c>
      <c r="O420" s="361"/>
      <c r="P420" s="361"/>
      <c r="Q420" s="361"/>
      <c r="R420" s="361"/>
      <c r="S420" s="361"/>
      <c r="T420" s="362"/>
      <c r="U420" s="37" t="s">
        <v>67</v>
      </c>
      <c r="V420" s="354">
        <f>IFERROR(V417/H417,"0")+IFERROR(V418/H418,"0")+IFERROR(V419/H419,"0")</f>
        <v>3.3333333333333335</v>
      </c>
      <c r="W420" s="354">
        <f>IFERROR(W417/H417,"0")+IFERROR(W418/H418,"0")+IFERROR(W419/H419,"0")</f>
        <v>4</v>
      </c>
      <c r="X420" s="354">
        <f>IFERROR(IF(X417="",0,X417),"0")+IFERROR(IF(X418="",0,X418),"0")+IFERROR(IF(X419="",0,X419),"0")</f>
        <v>2.5080000000000002E-2</v>
      </c>
      <c r="Y420" s="355"/>
      <c r="Z420" s="355"/>
    </row>
    <row r="421" spans="1:53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80"/>
      <c r="N421" s="360" t="s">
        <v>66</v>
      </c>
      <c r="O421" s="361"/>
      <c r="P421" s="361"/>
      <c r="Q421" s="361"/>
      <c r="R421" s="361"/>
      <c r="S421" s="361"/>
      <c r="T421" s="362"/>
      <c r="U421" s="37" t="s">
        <v>65</v>
      </c>
      <c r="V421" s="354">
        <f>IFERROR(SUM(V417:V419),"0")</f>
        <v>4</v>
      </c>
      <c r="W421" s="354">
        <f>IFERROR(SUM(W417:W419),"0")</f>
        <v>4.8</v>
      </c>
      <c r="X421" s="37"/>
      <c r="Y421" s="355"/>
      <c r="Z421" s="355"/>
    </row>
    <row r="422" spans="1:53" ht="16.5" hidden="1" customHeight="1" x14ac:dyDescent="0.25">
      <c r="A422" s="402" t="s">
        <v>567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7"/>
      <c r="Z422" s="347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80"/>
      <c r="N426" s="360" t="s">
        <v>66</v>
      </c>
      <c r="O426" s="361"/>
      <c r="P426" s="361"/>
      <c r="Q426" s="361"/>
      <c r="R426" s="361"/>
      <c r="S426" s="361"/>
      <c r="T426" s="362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80"/>
      <c r="N427" s="360" t="s">
        <v>66</v>
      </c>
      <c r="O427" s="361"/>
      <c r="P427" s="361"/>
      <c r="Q427" s="361"/>
      <c r="R427" s="361"/>
      <c r="S427" s="361"/>
      <c r="T427" s="362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8"/>
      <c r="Z428" s="348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9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79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80"/>
      <c r="N436" s="360" t="s">
        <v>66</v>
      </c>
      <c r="O436" s="361"/>
      <c r="P436" s="361"/>
      <c r="Q436" s="361"/>
      <c r="R436" s="361"/>
      <c r="S436" s="361"/>
      <c r="T436" s="362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hidden="1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0"/>
      <c r="N437" s="360" t="s">
        <v>66</v>
      </c>
      <c r="O437" s="361"/>
      <c r="P437" s="361"/>
      <c r="Q437" s="361"/>
      <c r="R437" s="361"/>
      <c r="S437" s="361"/>
      <c r="T437" s="362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80"/>
      <c r="N440" s="360" t="s">
        <v>66</v>
      </c>
      <c r="O440" s="361"/>
      <c r="P440" s="361"/>
      <c r="Q440" s="361"/>
      <c r="R440" s="361"/>
      <c r="S440" s="361"/>
      <c r="T440" s="362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0"/>
      <c r="N441" s="360" t="s">
        <v>66</v>
      </c>
      <c r="O441" s="361"/>
      <c r="P441" s="361"/>
      <c r="Q441" s="361"/>
      <c r="R441" s="361"/>
      <c r="S441" s="361"/>
      <c r="T441" s="362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56" t="s">
        <v>588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80"/>
      <c r="N444" s="360" t="s">
        <v>66</v>
      </c>
      <c r="O444" s="361"/>
      <c r="P444" s="361"/>
      <c r="Q444" s="361"/>
      <c r="R444" s="361"/>
      <c r="S444" s="361"/>
      <c r="T444" s="362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80"/>
      <c r="N445" s="360" t="s">
        <v>66</v>
      </c>
      <c r="O445" s="361"/>
      <c r="P445" s="361"/>
      <c r="Q445" s="361"/>
      <c r="R445" s="361"/>
      <c r="S445" s="361"/>
      <c r="T445" s="362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88" t="s">
        <v>591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48"/>
      <c r="Z446" s="48"/>
    </row>
    <row r="447" spans="1:53" ht="16.5" hidden="1" customHeight="1" x14ac:dyDescent="0.25">
      <c r="A447" s="402" t="s">
        <v>591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7"/>
      <c r="Z447" s="347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7" t="s">
        <v>594</v>
      </c>
      <c r="O449" s="366"/>
      <c r="P449" s="366"/>
      <c r="Q449" s="366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4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6"/>
      <c r="P450" s="366"/>
      <c r="Q450" s="366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598</v>
      </c>
      <c r="O451" s="366"/>
      <c r="P451" s="366"/>
      <c r="Q451" s="366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6"/>
      <c r="P452" s="366"/>
      <c r="Q452" s="366"/>
      <c r="R452" s="359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602</v>
      </c>
      <c r="O453" s="366"/>
      <c r="P453" s="366"/>
      <c r="Q453" s="366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3" t="s">
        <v>605</v>
      </c>
      <c r="O454" s="366"/>
      <c r="P454" s="366"/>
      <c r="Q454" s="366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6" t="s">
        <v>608</v>
      </c>
      <c r="O455" s="366"/>
      <c r="P455" s="366"/>
      <c r="Q455" s="366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6"/>
      <c r="P456" s="366"/>
      <c r="Q456" s="366"/>
      <c r="R456" s="359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93" t="s">
        <v>612</v>
      </c>
      <c r="O457" s="366"/>
      <c r="P457" s="366"/>
      <c r="Q457" s="366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99" t="s">
        <v>615</v>
      </c>
      <c r="O458" s="366"/>
      <c r="P458" s="366"/>
      <c r="Q458" s="366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6"/>
      <c r="P459" s="366"/>
      <c r="Q459" s="366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8" t="s">
        <v>619</v>
      </c>
      <c r="O460" s="366"/>
      <c r="P460" s="366"/>
      <c r="Q460" s="366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6"/>
      <c r="P461" s="366"/>
      <c r="Q461" s="366"/>
      <c r="R461" s="359"/>
      <c r="S461" s="34"/>
      <c r="T461" s="34"/>
      <c r="U461" s="35" t="s">
        <v>65</v>
      </c>
      <c r="V461" s="352">
        <v>38</v>
      </c>
      <c r="W461" s="353">
        <f t="shared" si="21"/>
        <v>39.6</v>
      </c>
      <c r="X461" s="36">
        <f t="shared" si="23"/>
        <v>0.10306999999999999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623</v>
      </c>
      <c r="O462" s="366"/>
      <c r="P462" s="366"/>
      <c r="Q462" s="366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6"/>
      <c r="P463" s="366"/>
      <c r="Q463" s="366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7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6"/>
      <c r="P464" s="366"/>
      <c r="Q464" s="366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7" t="s">
        <v>629</v>
      </c>
      <c r="O465" s="366"/>
      <c r="P465" s="366"/>
      <c r="Q465" s="366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6"/>
      <c r="P466" s="366"/>
      <c r="Q466" s="366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80"/>
      <c r="N467" s="360" t="s">
        <v>66</v>
      </c>
      <c r="O467" s="361"/>
      <c r="P467" s="361"/>
      <c r="Q467" s="361"/>
      <c r="R467" s="361"/>
      <c r="S467" s="361"/>
      <c r="T467" s="362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10.555555555555555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11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0.10306999999999999</v>
      </c>
      <c r="Y467" s="355"/>
      <c r="Z467" s="355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80"/>
      <c r="N468" s="360" t="s">
        <v>66</v>
      </c>
      <c r="O468" s="361"/>
      <c r="P468" s="361"/>
      <c r="Q468" s="361"/>
      <c r="R468" s="361"/>
      <c r="S468" s="361"/>
      <c r="T468" s="362"/>
      <c r="U468" s="37" t="s">
        <v>65</v>
      </c>
      <c r="V468" s="354">
        <f>IFERROR(SUM(V449:V466),"0")</f>
        <v>38</v>
      </c>
      <c r="W468" s="354">
        <f>IFERROR(SUM(W449:W466),"0")</f>
        <v>39.6</v>
      </c>
      <c r="X468" s="37"/>
      <c r="Y468" s="355"/>
      <c r="Z468" s="355"/>
    </row>
    <row r="469" spans="1:53" ht="14.25" hidden="1" customHeight="1" x14ac:dyDescent="0.25">
      <c r="A469" s="356" t="s">
        <v>97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8"/>
      <c r="Z469" s="348"/>
    </row>
    <row r="470" spans="1:53" ht="16.5" hidden="1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6"/>
      <c r="P470" s="366"/>
      <c r="Q470" s="366"/>
      <c r="R470" s="359"/>
      <c r="S470" s="34"/>
      <c r="T470" s="34"/>
      <c r="U470" s="35" t="s">
        <v>65</v>
      </c>
      <c r="V470" s="352">
        <v>0</v>
      </c>
      <c r="W470" s="353">
        <f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6"/>
      <c r="P471" s="366"/>
      <c r="Q471" s="366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hidden="1" x14ac:dyDescent="0.2">
      <c r="A472" s="379"/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80"/>
      <c r="N472" s="360" t="s">
        <v>66</v>
      </c>
      <c r="O472" s="361"/>
      <c r="P472" s="361"/>
      <c r="Q472" s="361"/>
      <c r="R472" s="361"/>
      <c r="S472" s="361"/>
      <c r="T472" s="362"/>
      <c r="U472" s="37" t="s">
        <v>67</v>
      </c>
      <c r="V472" s="354">
        <f>IFERROR(V470/H470,"0")+IFERROR(V471/H471,"0")</f>
        <v>0</v>
      </c>
      <c r="W472" s="354">
        <f>IFERROR(W470/H470,"0")+IFERROR(W471/H471,"0")</f>
        <v>0</v>
      </c>
      <c r="X472" s="354">
        <f>IFERROR(IF(X470="",0,X470),"0")+IFERROR(IF(X471="",0,X471),"0")</f>
        <v>0</v>
      </c>
      <c r="Y472" s="355"/>
      <c r="Z472" s="355"/>
    </row>
    <row r="473" spans="1:53" hidden="1" x14ac:dyDescent="0.2">
      <c r="A473" s="357"/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80"/>
      <c r="N473" s="360" t="s">
        <v>66</v>
      </c>
      <c r="O473" s="361"/>
      <c r="P473" s="361"/>
      <c r="Q473" s="361"/>
      <c r="R473" s="361"/>
      <c r="S473" s="361"/>
      <c r="T473" s="362"/>
      <c r="U473" s="37" t="s">
        <v>65</v>
      </c>
      <c r="V473" s="354">
        <f>IFERROR(SUM(V470:V471),"0")</f>
        <v>0</v>
      </c>
      <c r="W473" s="354">
        <f>IFERROR(SUM(W470:W471),"0")</f>
        <v>0</v>
      </c>
      <c r="X473" s="37"/>
      <c r="Y473" s="355"/>
      <c r="Z473" s="355"/>
    </row>
    <row r="474" spans="1:53" ht="14.25" hidden="1" customHeight="1" x14ac:dyDescent="0.25">
      <c r="A474" s="356" t="s">
        <v>60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48"/>
      <c r="Z474" s="348"/>
    </row>
    <row r="475" spans="1:53" ht="27" hidden="1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6"/>
      <c r="P475" s="366"/>
      <c r="Q475" s="366"/>
      <c r="R475" s="359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6"/>
      <c r="P476" s="366"/>
      <c r="Q476" s="366"/>
      <c r="R476" s="359"/>
      <c r="S476" s="34"/>
      <c r="T476" s="34"/>
      <c r="U476" s="35" t="s">
        <v>65</v>
      </c>
      <c r="V476" s="352">
        <v>0</v>
      </c>
      <c r="W476" s="353">
        <f t="shared" si="24"/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6"/>
      <c r="P477" s="366"/>
      <c r="Q477" s="366"/>
      <c r="R477" s="359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6"/>
      <c r="P478" s="366"/>
      <c r="Q478" s="366"/>
      <c r="R478" s="359"/>
      <c r="S478" s="34"/>
      <c r="T478" s="34"/>
      <c r="U478" s="35" t="s">
        <v>65</v>
      </c>
      <c r="V478" s="352">
        <v>6</v>
      </c>
      <c r="W478" s="353">
        <f t="shared" si="24"/>
        <v>7.2</v>
      </c>
      <c r="X478" s="36">
        <f>IFERROR(IF(W478=0,"",ROUNDUP(W478/H478,0)*0.00937),"")</f>
        <v>1.874E-2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6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6"/>
      <c r="P479" s="366"/>
      <c r="Q479" s="366"/>
      <c r="R479" s="359"/>
      <c r="S479" s="34"/>
      <c r="T479" s="34"/>
      <c r="U479" s="35" t="s">
        <v>65</v>
      </c>
      <c r="V479" s="352">
        <v>9</v>
      </c>
      <c r="W479" s="353">
        <f t="shared" si="24"/>
        <v>10.8</v>
      </c>
      <c r="X479" s="36">
        <f>IFERROR(IF(W479=0,"",ROUNDUP(W479/H479,0)*0.00937),"")</f>
        <v>2.811E-2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6"/>
      <c r="P480" s="366"/>
      <c r="Q480" s="366"/>
      <c r="R480" s="359"/>
      <c r="S480" s="34"/>
      <c r="T480" s="34"/>
      <c r="U480" s="35" t="s">
        <v>65</v>
      </c>
      <c r="V480" s="352">
        <v>33</v>
      </c>
      <c r="W480" s="353">
        <f t="shared" si="24"/>
        <v>36</v>
      </c>
      <c r="X480" s="36">
        <f>IFERROR(IF(W480=0,"",ROUNDUP(W480/H480,0)*0.00937),"")</f>
        <v>9.3700000000000006E-2</v>
      </c>
      <c r="Y480" s="56"/>
      <c r="Z480" s="57"/>
      <c r="AD480" s="58"/>
      <c r="BA480" s="325" t="s">
        <v>1</v>
      </c>
    </row>
    <row r="481" spans="1:53" x14ac:dyDescent="0.2">
      <c r="A481" s="379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80"/>
      <c r="N481" s="360" t="s">
        <v>66</v>
      </c>
      <c r="O481" s="361"/>
      <c r="P481" s="361"/>
      <c r="Q481" s="361"/>
      <c r="R481" s="361"/>
      <c r="S481" s="361"/>
      <c r="T481" s="362"/>
      <c r="U481" s="37" t="s">
        <v>67</v>
      </c>
      <c r="V481" s="354">
        <f>IFERROR(V475/H475,"0")+IFERROR(V476/H476,"0")+IFERROR(V477/H477,"0")+IFERROR(V478/H478,"0")+IFERROR(V479/H479,"0")+IFERROR(V480/H480,"0")</f>
        <v>13.333333333333332</v>
      </c>
      <c r="W481" s="354">
        <f>IFERROR(W475/H475,"0")+IFERROR(W476/H476,"0")+IFERROR(W477/H477,"0")+IFERROR(W478/H478,"0")+IFERROR(W479/H479,"0")+IFERROR(W480/H480,"0")</f>
        <v>15</v>
      </c>
      <c r="X481" s="354">
        <f>IFERROR(IF(X475="",0,X475),"0")+IFERROR(IF(X476="",0,X476),"0")+IFERROR(IF(X477="",0,X477),"0")+IFERROR(IF(X478="",0,X478),"0")+IFERROR(IF(X479="",0,X479),"0")+IFERROR(IF(X480="",0,X480),"0")</f>
        <v>0.14055000000000001</v>
      </c>
      <c r="Y481" s="355"/>
      <c r="Z481" s="355"/>
    </row>
    <row r="482" spans="1:53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80"/>
      <c r="N482" s="360" t="s">
        <v>66</v>
      </c>
      <c r="O482" s="361"/>
      <c r="P482" s="361"/>
      <c r="Q482" s="361"/>
      <c r="R482" s="361"/>
      <c r="S482" s="361"/>
      <c r="T482" s="362"/>
      <c r="U482" s="37" t="s">
        <v>65</v>
      </c>
      <c r="V482" s="354">
        <f>IFERROR(SUM(V475:V480),"0")</f>
        <v>48</v>
      </c>
      <c r="W482" s="354">
        <f>IFERROR(SUM(W475:W480),"0")</f>
        <v>54</v>
      </c>
      <c r="X482" s="37"/>
      <c r="Y482" s="355"/>
      <c r="Z482" s="355"/>
    </row>
    <row r="483" spans="1:53" ht="14.25" hidden="1" customHeight="1" x14ac:dyDescent="0.25">
      <c r="A483" s="356" t="s">
        <v>68</v>
      </c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6"/>
      <c r="P484" s="366"/>
      <c r="Q484" s="366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6"/>
      <c r="P485" s="366"/>
      <c r="Q485" s="366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80"/>
      <c r="N486" s="360" t="s">
        <v>66</v>
      </c>
      <c r="O486" s="361"/>
      <c r="P486" s="361"/>
      <c r="Q486" s="361"/>
      <c r="R486" s="361"/>
      <c r="S486" s="361"/>
      <c r="T486" s="362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57"/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80"/>
      <c r="N487" s="360" t="s">
        <v>66</v>
      </c>
      <c r="O487" s="361"/>
      <c r="P487" s="361"/>
      <c r="Q487" s="361"/>
      <c r="R487" s="361"/>
      <c r="S487" s="361"/>
      <c r="T487" s="362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88" t="s">
        <v>651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48"/>
      <c r="Z488" s="48"/>
    </row>
    <row r="489" spans="1:53" ht="16.5" hidden="1" customHeight="1" x14ac:dyDescent="0.25">
      <c r="A489" s="402" t="s">
        <v>652</v>
      </c>
      <c r="B489" s="357"/>
      <c r="C489" s="357"/>
      <c r="D489" s="357"/>
      <c r="E489" s="357"/>
      <c r="F489" s="357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47"/>
      <c r="Z489" s="347"/>
    </row>
    <row r="490" spans="1:53" ht="14.25" hidden="1" customHeight="1" x14ac:dyDescent="0.25">
      <c r="A490" s="356" t="s">
        <v>105</v>
      </c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465" t="s">
        <v>655</v>
      </c>
      <c r="O491" s="366"/>
      <c r="P491" s="366"/>
      <c r="Q491" s="366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0" t="s">
        <v>658</v>
      </c>
      <c r="O492" s="366"/>
      <c r="P492" s="366"/>
      <c r="Q492" s="366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8" t="s">
        <v>661</v>
      </c>
      <c r="O493" s="366"/>
      <c r="P493" s="366"/>
      <c r="Q493" s="366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63" t="s">
        <v>664</v>
      </c>
      <c r="O494" s="366"/>
      <c r="P494" s="366"/>
      <c r="Q494" s="366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9" t="s">
        <v>667</v>
      </c>
      <c r="O495" s="366"/>
      <c r="P495" s="366"/>
      <c r="Q495" s="366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57"/>
      <c r="C496" s="357"/>
      <c r="D496" s="357"/>
      <c r="E496" s="357"/>
      <c r="F496" s="357"/>
      <c r="G496" s="357"/>
      <c r="H496" s="357"/>
      <c r="I496" s="357"/>
      <c r="J496" s="357"/>
      <c r="K496" s="357"/>
      <c r="L496" s="357"/>
      <c r="M496" s="380"/>
      <c r="N496" s="360" t="s">
        <v>66</v>
      </c>
      <c r="O496" s="361"/>
      <c r="P496" s="361"/>
      <c r="Q496" s="361"/>
      <c r="R496" s="361"/>
      <c r="S496" s="361"/>
      <c r="T496" s="362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57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80"/>
      <c r="N497" s="360" t="s">
        <v>66</v>
      </c>
      <c r="O497" s="361"/>
      <c r="P497" s="361"/>
      <c r="Q497" s="361"/>
      <c r="R497" s="361"/>
      <c r="S497" s="361"/>
      <c r="T497" s="362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56" t="s">
        <v>97</v>
      </c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7" t="s">
        <v>670</v>
      </c>
      <c r="O499" s="366"/>
      <c r="P499" s="366"/>
      <c r="Q499" s="366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1" t="s">
        <v>673</v>
      </c>
      <c r="O500" s="366"/>
      <c r="P500" s="366"/>
      <c r="Q500" s="366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87" t="s">
        <v>676</v>
      </c>
      <c r="O501" s="366"/>
      <c r="P501" s="366"/>
      <c r="Q501" s="366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0"/>
      <c r="N502" s="360" t="s">
        <v>66</v>
      </c>
      <c r="O502" s="361"/>
      <c r="P502" s="361"/>
      <c r="Q502" s="361"/>
      <c r="R502" s="361"/>
      <c r="S502" s="361"/>
      <c r="T502" s="362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0"/>
      <c r="N503" s="360" t="s">
        <v>66</v>
      </c>
      <c r="O503" s="361"/>
      <c r="P503" s="361"/>
      <c r="Q503" s="361"/>
      <c r="R503" s="361"/>
      <c r="S503" s="361"/>
      <c r="T503" s="362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56" t="s">
        <v>60</v>
      </c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48"/>
      <c r="Z504" s="348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8" t="s">
        <v>679</v>
      </c>
      <c r="O505" s="366"/>
      <c r="P505" s="366"/>
      <c r="Q505" s="366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5" t="s">
        <v>682</v>
      </c>
      <c r="O506" s="366"/>
      <c r="P506" s="366"/>
      <c r="Q506" s="366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7" t="s">
        <v>685</v>
      </c>
      <c r="O507" s="366"/>
      <c r="P507" s="366"/>
      <c r="Q507" s="366"/>
      <c r="R507" s="359"/>
      <c r="S507" s="34"/>
      <c r="T507" s="34"/>
      <c r="U507" s="35" t="s">
        <v>65</v>
      </c>
      <c r="V507" s="352">
        <v>13</v>
      </c>
      <c r="W507" s="353">
        <f>IFERROR(IF(V507="",0,CEILING((V507/$H507),1)*$H507),"")</f>
        <v>13.44</v>
      </c>
      <c r="X507" s="36">
        <f>IFERROR(IF(W507=0,"",ROUNDUP(W507/H507,0)*0.00502),"")</f>
        <v>4.0160000000000001E-2</v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4" t="s">
        <v>688</v>
      </c>
      <c r="O508" s="366"/>
      <c r="P508" s="366"/>
      <c r="Q508" s="366"/>
      <c r="R508" s="359"/>
      <c r="S508" s="34"/>
      <c r="T508" s="34"/>
      <c r="U508" s="35" t="s">
        <v>65</v>
      </c>
      <c r="V508" s="352">
        <v>10</v>
      </c>
      <c r="W508" s="353">
        <f>IFERROR(IF(V508="",0,CEILING((V508/$H508),1)*$H508),"")</f>
        <v>10.08</v>
      </c>
      <c r="X508" s="36">
        <f>IFERROR(IF(W508=0,"",ROUNDUP(W508/H508,0)*0.00502),"")</f>
        <v>3.0120000000000001E-2</v>
      </c>
      <c r="Y508" s="56"/>
      <c r="Z508" s="57"/>
      <c r="AD508" s="58"/>
      <c r="BA508" s="339" t="s">
        <v>1</v>
      </c>
    </row>
    <row r="509" spans="1:53" x14ac:dyDescent="0.2">
      <c r="A509" s="379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80"/>
      <c r="N509" s="360" t="s">
        <v>66</v>
      </c>
      <c r="O509" s="361"/>
      <c r="P509" s="361"/>
      <c r="Q509" s="361"/>
      <c r="R509" s="361"/>
      <c r="S509" s="361"/>
      <c r="T509" s="362"/>
      <c r="U509" s="37" t="s">
        <v>67</v>
      </c>
      <c r="V509" s="354">
        <f>IFERROR(V505/H505,"0")+IFERROR(V506/H506,"0")+IFERROR(V507/H507,"0")+IFERROR(V508/H508,"0")</f>
        <v>13.69047619047619</v>
      </c>
      <c r="W509" s="354">
        <f>IFERROR(W505/H505,"0")+IFERROR(W506/H506,"0")+IFERROR(W507/H507,"0")+IFERROR(W508/H508,"0")</f>
        <v>14</v>
      </c>
      <c r="X509" s="354">
        <f>IFERROR(IF(X505="",0,X505),"0")+IFERROR(IF(X506="",0,X506),"0")+IFERROR(IF(X507="",0,X507),"0")+IFERROR(IF(X508="",0,X508),"0")</f>
        <v>7.0280000000000009E-2</v>
      </c>
      <c r="Y509" s="355"/>
      <c r="Z509" s="355"/>
    </row>
    <row r="510" spans="1:53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80"/>
      <c r="N510" s="360" t="s">
        <v>66</v>
      </c>
      <c r="O510" s="361"/>
      <c r="P510" s="361"/>
      <c r="Q510" s="361"/>
      <c r="R510" s="361"/>
      <c r="S510" s="361"/>
      <c r="T510" s="362"/>
      <c r="U510" s="37" t="s">
        <v>65</v>
      </c>
      <c r="V510" s="354">
        <f>IFERROR(SUM(V505:V508),"0")</f>
        <v>23</v>
      </c>
      <c r="W510" s="354">
        <f>IFERROR(SUM(W505:W508),"0")</f>
        <v>23.52</v>
      </c>
      <c r="X510" s="37"/>
      <c r="Y510" s="355"/>
      <c r="Z510" s="355"/>
    </row>
    <row r="511" spans="1:53" ht="14.25" hidden="1" customHeight="1" x14ac:dyDescent="0.25">
      <c r="A511" s="356" t="s">
        <v>68</v>
      </c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48"/>
      <c r="Z511" s="348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6"/>
      <c r="P512" s="366"/>
      <c r="Q512" s="366"/>
      <c r="R512" s="359"/>
      <c r="S512" s="34"/>
      <c r="T512" s="34"/>
      <c r="U512" s="35" t="s">
        <v>65</v>
      </c>
      <c r="V512" s="352">
        <v>15</v>
      </c>
      <c r="W512" s="353">
        <f>IFERROR(IF(V512="",0,CEILING((V512/$H512),1)*$H512),"")</f>
        <v>15.6</v>
      </c>
      <c r="X512" s="36">
        <f>IFERROR(IF(W512=0,"",ROUNDUP(W512/H512,0)*0.02175),"")</f>
        <v>4.3499999999999997E-2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33" t="s">
        <v>693</v>
      </c>
      <c r="O513" s="366"/>
      <c r="P513" s="366"/>
      <c r="Q513" s="366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9" t="s">
        <v>696</v>
      </c>
      <c r="O514" s="366"/>
      <c r="P514" s="366"/>
      <c r="Q514" s="366"/>
      <c r="R514" s="359"/>
      <c r="S514" s="34"/>
      <c r="T514" s="34"/>
      <c r="U514" s="35" t="s">
        <v>65</v>
      </c>
      <c r="V514" s="352">
        <v>11</v>
      </c>
      <c r="W514" s="353">
        <f>IFERROR(IF(V514="",0,CEILING((V514/$H514),1)*$H514),"")</f>
        <v>12.6</v>
      </c>
      <c r="X514" s="36">
        <f>IFERROR(IF(W514=0,"",ROUNDUP(W514/H514,0)*0.00502),"")</f>
        <v>3.5140000000000005E-2</v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3" t="s">
        <v>699</v>
      </c>
      <c r="O515" s="366"/>
      <c r="P515" s="366"/>
      <c r="Q515" s="366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3" t="s">
        <v>702</v>
      </c>
      <c r="O516" s="366"/>
      <c r="P516" s="366"/>
      <c r="Q516" s="366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9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80"/>
      <c r="N517" s="360" t="s">
        <v>66</v>
      </c>
      <c r="O517" s="361"/>
      <c r="P517" s="361"/>
      <c r="Q517" s="361"/>
      <c r="R517" s="361"/>
      <c r="S517" s="361"/>
      <c r="T517" s="362"/>
      <c r="U517" s="37" t="s">
        <v>67</v>
      </c>
      <c r="V517" s="354">
        <f>IFERROR(V512/H512,"0")+IFERROR(V513/H513,"0")+IFERROR(V514/H514,"0")+IFERROR(V515/H515,"0")+IFERROR(V516/H516,"0")</f>
        <v>8.0341880341880341</v>
      </c>
      <c r="W517" s="354">
        <f>IFERROR(W512/H512,"0")+IFERROR(W513/H513,"0")+IFERROR(W514/H514,"0")+IFERROR(W515/H515,"0")+IFERROR(W516/H516,"0")</f>
        <v>9</v>
      </c>
      <c r="X517" s="354">
        <f>IFERROR(IF(X512="",0,X512),"0")+IFERROR(IF(X513="",0,X513),"0")+IFERROR(IF(X514="",0,X514),"0")+IFERROR(IF(X515="",0,X515),"0")+IFERROR(IF(X516="",0,X516),"0")</f>
        <v>7.8640000000000002E-2</v>
      </c>
      <c r="Y517" s="355"/>
      <c r="Z517" s="355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80"/>
      <c r="N518" s="360" t="s">
        <v>66</v>
      </c>
      <c r="O518" s="361"/>
      <c r="P518" s="361"/>
      <c r="Q518" s="361"/>
      <c r="R518" s="361"/>
      <c r="S518" s="361"/>
      <c r="T518" s="362"/>
      <c r="U518" s="37" t="s">
        <v>65</v>
      </c>
      <c r="V518" s="354">
        <f>IFERROR(SUM(V512:V516),"0")</f>
        <v>26</v>
      </c>
      <c r="W518" s="354">
        <f>IFERROR(SUM(W512:W516),"0")</f>
        <v>28.2</v>
      </c>
      <c r="X518" s="37"/>
      <c r="Y518" s="355"/>
      <c r="Z518" s="355"/>
    </row>
    <row r="519" spans="1:53" ht="15" customHeight="1" x14ac:dyDescent="0.2">
      <c r="A519" s="371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72"/>
      <c r="N519" s="368" t="s">
        <v>703</v>
      </c>
      <c r="O519" s="369"/>
      <c r="P519" s="369"/>
      <c r="Q519" s="369"/>
      <c r="R519" s="369"/>
      <c r="S519" s="369"/>
      <c r="T519" s="370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3968.6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4065.0699999999997</v>
      </c>
      <c r="X519" s="37"/>
      <c r="Y519" s="355"/>
      <c r="Z519" s="355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72"/>
      <c r="N520" s="368" t="s">
        <v>704</v>
      </c>
      <c r="O520" s="369"/>
      <c r="P520" s="369"/>
      <c r="Q520" s="369"/>
      <c r="R520" s="369"/>
      <c r="S520" s="369"/>
      <c r="T520" s="370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4211.2124345954753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4314.9320000000016</v>
      </c>
      <c r="X520" s="37"/>
      <c r="Y520" s="355"/>
      <c r="Z520" s="355"/>
    </row>
    <row r="521" spans="1:53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72"/>
      <c r="N521" s="368" t="s">
        <v>705</v>
      </c>
      <c r="O521" s="369"/>
      <c r="P521" s="369"/>
      <c r="Q521" s="369"/>
      <c r="R521" s="369"/>
      <c r="S521" s="369"/>
      <c r="T521" s="370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8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8</v>
      </c>
      <c r="X521" s="37"/>
      <c r="Y521" s="355"/>
      <c r="Z521" s="355"/>
    </row>
    <row r="522" spans="1:53" x14ac:dyDescent="0.2">
      <c r="A522" s="357"/>
      <c r="B522" s="357"/>
      <c r="C522" s="357"/>
      <c r="D522" s="357"/>
      <c r="E522" s="357"/>
      <c r="F522" s="357"/>
      <c r="G522" s="357"/>
      <c r="H522" s="357"/>
      <c r="I522" s="357"/>
      <c r="J522" s="357"/>
      <c r="K522" s="357"/>
      <c r="L522" s="357"/>
      <c r="M522" s="372"/>
      <c r="N522" s="368" t="s">
        <v>707</v>
      </c>
      <c r="O522" s="369"/>
      <c r="P522" s="369"/>
      <c r="Q522" s="369"/>
      <c r="R522" s="369"/>
      <c r="S522" s="369"/>
      <c r="T522" s="370"/>
      <c r="U522" s="37" t="s">
        <v>65</v>
      </c>
      <c r="V522" s="354">
        <f>GrossWeightTotal+PalletQtyTotal*25</f>
        <v>4411.2124345954753</v>
      </c>
      <c r="W522" s="354">
        <f>GrossWeightTotalR+PalletQtyTotalR*25</f>
        <v>4514.9320000000016</v>
      </c>
      <c r="X522" s="37"/>
      <c r="Y522" s="355"/>
      <c r="Z522" s="355"/>
    </row>
    <row r="523" spans="1:53" x14ac:dyDescent="0.2">
      <c r="A523" s="357"/>
      <c r="B523" s="357"/>
      <c r="C523" s="357"/>
      <c r="D523" s="357"/>
      <c r="E523" s="357"/>
      <c r="F523" s="357"/>
      <c r="G523" s="357"/>
      <c r="H523" s="357"/>
      <c r="I523" s="357"/>
      <c r="J523" s="357"/>
      <c r="K523" s="357"/>
      <c r="L523" s="357"/>
      <c r="M523" s="372"/>
      <c r="N523" s="368" t="s">
        <v>708</v>
      </c>
      <c r="O523" s="369"/>
      <c r="P523" s="369"/>
      <c r="Q523" s="369"/>
      <c r="R523" s="369"/>
      <c r="S523" s="369"/>
      <c r="T523" s="370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936.67619184125851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963</v>
      </c>
      <c r="X523" s="37"/>
      <c r="Y523" s="355"/>
      <c r="Z523" s="355"/>
    </row>
    <row r="524" spans="1:53" ht="14.25" hidden="1" customHeight="1" x14ac:dyDescent="0.2">
      <c r="A524" s="357"/>
      <c r="B524" s="357"/>
      <c r="C524" s="357"/>
      <c r="D524" s="357"/>
      <c r="E524" s="357"/>
      <c r="F524" s="357"/>
      <c r="G524" s="357"/>
      <c r="H524" s="357"/>
      <c r="I524" s="357"/>
      <c r="J524" s="357"/>
      <c r="K524" s="357"/>
      <c r="L524" s="357"/>
      <c r="M524" s="372"/>
      <c r="N524" s="368" t="s">
        <v>709</v>
      </c>
      <c r="O524" s="369"/>
      <c r="P524" s="369"/>
      <c r="Q524" s="369"/>
      <c r="R524" s="369"/>
      <c r="S524" s="369"/>
      <c r="T524" s="370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8.9050900000000013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3" t="s">
        <v>95</v>
      </c>
      <c r="D526" s="534"/>
      <c r="E526" s="534"/>
      <c r="F526" s="526"/>
      <c r="G526" s="363" t="s">
        <v>225</v>
      </c>
      <c r="H526" s="534"/>
      <c r="I526" s="534"/>
      <c r="J526" s="534"/>
      <c r="K526" s="534"/>
      <c r="L526" s="534"/>
      <c r="M526" s="534"/>
      <c r="N526" s="534"/>
      <c r="O526" s="526"/>
      <c r="P526" s="349" t="s">
        <v>460</v>
      </c>
      <c r="Q526" s="363" t="s">
        <v>464</v>
      </c>
      <c r="R526" s="526"/>
      <c r="S526" s="363" t="s">
        <v>517</v>
      </c>
      <c r="T526" s="526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6" t="s">
        <v>712</v>
      </c>
      <c r="B527" s="363" t="s">
        <v>59</v>
      </c>
      <c r="C527" s="363" t="s">
        <v>96</v>
      </c>
      <c r="D527" s="363" t="s">
        <v>104</v>
      </c>
      <c r="E527" s="363" t="s">
        <v>95</v>
      </c>
      <c r="F527" s="363" t="s">
        <v>217</v>
      </c>
      <c r="G527" s="363" t="s">
        <v>226</v>
      </c>
      <c r="H527" s="363" t="s">
        <v>233</v>
      </c>
      <c r="I527" s="363" t="s">
        <v>252</v>
      </c>
      <c r="J527" s="363" t="s">
        <v>311</v>
      </c>
      <c r="K527" s="350"/>
      <c r="L527" s="363" t="s">
        <v>332</v>
      </c>
      <c r="M527" s="363" t="s">
        <v>351</v>
      </c>
      <c r="N527" s="363" t="s">
        <v>431</v>
      </c>
      <c r="O527" s="363" t="s">
        <v>449</v>
      </c>
      <c r="P527" s="363" t="s">
        <v>461</v>
      </c>
      <c r="Q527" s="363" t="s">
        <v>465</v>
      </c>
      <c r="R527" s="363" t="s">
        <v>492</v>
      </c>
      <c r="S527" s="363" t="s">
        <v>518</v>
      </c>
      <c r="T527" s="363" t="s">
        <v>567</v>
      </c>
      <c r="U527" s="363" t="s">
        <v>591</v>
      </c>
      <c r="V527" s="363" t="s">
        <v>652</v>
      </c>
      <c r="Z527" s="52"/>
      <c r="AC527" s="350"/>
    </row>
    <row r="528" spans="1:53" ht="13.5" customHeight="1" thickBot="1" x14ac:dyDescent="0.25">
      <c r="A528" s="487"/>
      <c r="B528" s="364"/>
      <c r="C528" s="364"/>
      <c r="D528" s="364"/>
      <c r="E528" s="364"/>
      <c r="F528" s="364"/>
      <c r="G528" s="364"/>
      <c r="H528" s="364"/>
      <c r="I528" s="364"/>
      <c r="J528" s="364"/>
      <c r="K528" s="35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178.20000000000002</v>
      </c>
      <c r="D529" s="46">
        <f>IFERROR(W56*1,"0")+IFERROR(W57*1,"0")+IFERROR(W58*1,"0")+IFERROR(W59*1,"0")</f>
        <v>179.1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1303.3000000000002</v>
      </c>
      <c r="F529" s="46">
        <f>IFERROR(W132*1,"0")+IFERROR(W133*1,"0")+IFERROR(W134*1,"0")+IFERROR(W135*1,"0")</f>
        <v>248.4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77.7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108.79999999999998</v>
      </c>
      <c r="J529" s="46">
        <f>IFERROR(W206*1,"0")+IFERROR(W207*1,"0")+IFERROR(W208*1,"0")+IFERROR(W209*1,"0")+IFERROR(W210*1,"0")+IFERROR(W211*1,"0")+IFERROR(W215*1,"0")</f>
        <v>12.600000000000001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346.61000000000007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60.719999999999992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1250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62.4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91.92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93.600000000000009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51.72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00"/>
        <filter val="10,00"/>
        <filter val="10,56"/>
        <filter val="100,00"/>
        <filter val="105,81"/>
        <filter val="108,00"/>
        <filter val="11,00"/>
        <filter val="12,00"/>
        <filter val="12,50"/>
        <filter val="12,54"/>
        <filter val="125,00"/>
        <filter val="13,00"/>
        <filter val="13,33"/>
        <filter val="13,69"/>
        <filter val="14,00"/>
        <filter val="15,00"/>
        <filter val="155,00"/>
        <filter val="16,00"/>
        <filter val="160,00"/>
        <filter val="17,00"/>
        <filter val="170,00"/>
        <filter val="176,00"/>
        <filter val="18,00"/>
        <filter val="186,00"/>
        <filter val="19,08"/>
        <filter val="199,00"/>
        <filter val="2,00"/>
        <filter val="20,00"/>
        <filter val="22,50"/>
        <filter val="222,00"/>
        <filter val="23,00"/>
        <filter val="234,18"/>
        <filter val="248,00"/>
        <filter val="25,00"/>
        <filter val="250,00"/>
        <filter val="26,00"/>
        <filter val="28,00"/>
        <filter val="298,00"/>
        <filter val="3 968,60"/>
        <filter val="3,07"/>
        <filter val="3,33"/>
        <filter val="3,60"/>
        <filter val="3,70"/>
        <filter val="30,00"/>
        <filter val="30,24"/>
        <filter val="33,00"/>
        <filter val="34,00"/>
        <filter val="35,71"/>
        <filter val="35,83"/>
        <filter val="36,00"/>
        <filter val="37,14"/>
        <filter val="38,00"/>
        <filter val="4 211,21"/>
        <filter val="4 411,21"/>
        <filter val="4,00"/>
        <filter val="42,00"/>
        <filter val="46,00"/>
        <filter val="46,53"/>
        <filter val="48,00"/>
        <filter val="48,10"/>
        <filter val="49,00"/>
        <filter val="5,00"/>
        <filter val="5,24"/>
        <filter val="54,00"/>
        <filter val="550,00"/>
        <filter val="570,00"/>
        <filter val="58,00"/>
        <filter val="6,00"/>
        <filter val="6,07"/>
        <filter val="6,67"/>
        <filter val="60,00"/>
        <filter val="62,00"/>
        <filter val="65,19"/>
        <filter val="666,00"/>
        <filter val="7,00"/>
        <filter val="7,29"/>
        <filter val="7,69"/>
        <filter val="70,00"/>
        <filter val="72,00"/>
        <filter val="75,00"/>
        <filter val="77,00"/>
        <filter val="8"/>
        <filter val="8,00"/>
        <filter val="8,03"/>
        <filter val="9,00"/>
        <filter val="9,79"/>
        <filter val="91,85"/>
        <filter val="93,00"/>
        <filter val="936,68"/>
        <filter val="940,00"/>
      </filters>
    </filterColumn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2024-03-05T11:03:11Z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