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80BA5E-EA13-44CF-B4F2-B69C029BB6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X267" i="1" s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<sst xmlns="http://schemas.openxmlformats.org/spreadsheetml/2006/main" count="964" uniqueCount="372">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</sst>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/>
      <c r="I5" s="195"/>
      <c r="J5" s="195"/>
      <c r="K5" s="195"/>
      <c r="L5" s="196"/>
      <c r="N5" s="25" t="s">
        <v>10</v>
      </c>
      <c r="O5" s="303">
        <v>45359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Пятница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3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0.41666666666666669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18</v>
      </c>
      <c r="W28" s="165">
        <f>IFERROR(IF(V28="","",V28),"")</f>
        <v>18</v>
      </c>
      <c r="X28" s="37">
        <f>IFERROR(IF(V28="","",V28*0.00936),"")</f>
        <v>0.16848000000000002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50</v>
      </c>
      <c r="W30" s="165">
        <f>IFERROR(IF(V30="","",V30),"")</f>
        <v>50</v>
      </c>
      <c r="X30" s="37">
        <f>IFERROR(IF(V30="","",V30*0.00936),"")</f>
        <v>0.46800000000000003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68</v>
      </c>
      <c r="W32" s="166">
        <f>IFERROR(SUM(W28:W31),"0")</f>
        <v>68</v>
      </c>
      <c r="X32" s="166">
        <f>IFERROR(IF(X28="",0,X28),"0")+IFERROR(IF(X29="",0,X29),"0")+IFERROR(IF(X30="",0,X30),"0")+IFERROR(IF(X31="",0,X31),"0")</f>
        <v>0.63648000000000005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102</v>
      </c>
      <c r="W33" s="166">
        <f>IFERROR(SUMPRODUCT(W28:W31*H28:H31),"0")</f>
        <v>102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25</v>
      </c>
      <c r="W44" s="165">
        <f>IFERROR(IF(V44="","",V44),"")</f>
        <v>25</v>
      </c>
      <c r="X44" s="37">
        <f>IFERROR(IF(V44="","",V44*0.0095),"")</f>
        <v>0.23749999999999999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25</v>
      </c>
      <c r="W45" s="165">
        <f>IFERROR(IF(V45="","",V45),"")</f>
        <v>25</v>
      </c>
      <c r="X45" s="37">
        <f>IFERROR(IF(V45="","",V45*0.0095),"")</f>
        <v>0.23749999999999999</v>
      </c>
      <c r="Y45" s="57"/>
      <c r="Z45" s="58"/>
      <c r="AD45" s="62"/>
      <c r="BA45" s="73" t="s">
        <v>74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50</v>
      </c>
      <c r="W46" s="166">
        <f>IFERROR(SUM(W44:W45),"0")</f>
        <v>50</v>
      </c>
      <c r="X46" s="166">
        <f>IFERROR(IF(X44="",0,X44),"0")+IFERROR(IF(X45="",0,X45),"0")</f>
        <v>0.47499999999999998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60</v>
      </c>
      <c r="W47" s="166">
        <f>IFERROR(SUMPRODUCT(W44:W45*H44:H45),"0")</f>
        <v>60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30</v>
      </c>
      <c r="W54" s="165">
        <f t="shared" si="0"/>
        <v>30</v>
      </c>
      <c r="X54" s="37">
        <f t="shared" si="1"/>
        <v>0.46499999999999997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25</v>
      </c>
      <c r="W55" s="165">
        <f t="shared" si="0"/>
        <v>25</v>
      </c>
      <c r="X55" s="37">
        <f t="shared" si="1"/>
        <v>0.38750000000000001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55</v>
      </c>
      <c r="W56" s="166">
        <f>IFERROR(SUM(W50:W55),"0")</f>
        <v>55</v>
      </c>
      <c r="X56" s="166">
        <f>IFERROR(IF(X50="",0,X50),"0")+IFERROR(IF(X51="",0,X51),"0")+IFERROR(IF(X52="",0,X52),"0")+IFERROR(IF(X53="",0,X53),"0")+IFERROR(IF(X54="",0,X54),"0")+IFERROR(IF(X55="",0,X55),"0")</f>
        <v>0.85250000000000004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386.4</v>
      </c>
      <c r="W57" s="166">
        <f>IFERROR(SUMPRODUCT(W50:W55*H50:H55),"0")</f>
        <v>386.4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11</v>
      </c>
      <c r="W60" s="165">
        <f>IFERROR(IF(V60="","",V60),"")</f>
        <v>11</v>
      </c>
      <c r="X60" s="37">
        <f>IFERROR(IF(V60="","",V60*0.00502),"")</f>
        <v>5.5220000000000005E-2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11</v>
      </c>
      <c r="W62" s="166">
        <f>IFERROR(SUM(W60:W61),"0")</f>
        <v>11</v>
      </c>
      <c r="X62" s="166">
        <f>IFERROR(IF(X60="",0,X60),"0")+IFERROR(IF(X61="",0,X61),"0")</f>
        <v>5.5220000000000005E-2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29.700000000000003</v>
      </c>
      <c r="W63" s="166">
        <f>IFERROR(SUMPRODUCT(W60:W61*H60:H61),"0")</f>
        <v>29.700000000000003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45</v>
      </c>
      <c r="W66" s="165">
        <f>IFERROR(IF(V66="","",V66),"")</f>
        <v>45</v>
      </c>
      <c r="X66" s="37">
        <f>IFERROR(IF(V66="","",V66*0.01788),"")</f>
        <v>0.80459999999999998</v>
      </c>
      <c r="Y66" s="57"/>
      <c r="Z66" s="58"/>
      <c r="AD66" s="62"/>
      <c r="BA66" s="82" t="s">
        <v>74</v>
      </c>
    </row>
    <row r="67" spans="1:53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45</v>
      </c>
      <c r="W67" s="166">
        <f>IFERROR(SUM(W66:W66),"0")</f>
        <v>45</v>
      </c>
      <c r="X67" s="166">
        <f>IFERROR(IF(X66="",0,X66),"0")</f>
        <v>0.80459999999999998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162</v>
      </c>
      <c r="W68" s="166">
        <f>IFERROR(SUMPRODUCT(W66:W66*H66:H66),"0")</f>
        <v>162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66</v>
      </c>
      <c r="W72" s="165">
        <f>IFERROR(IF(V72="","",V72),"")</f>
        <v>66</v>
      </c>
      <c r="X72" s="37">
        <f>IFERROR(IF(V72="","",V72*0.01788),"")</f>
        <v>1.18008</v>
      </c>
      <c r="Y72" s="57"/>
      <c r="Z72" s="58"/>
      <c r="AD72" s="62"/>
      <c r="BA72" s="84" t="s">
        <v>74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66</v>
      </c>
      <c r="W73" s="166">
        <f>IFERROR(SUM(W71:W72),"0")</f>
        <v>66</v>
      </c>
      <c r="X73" s="166">
        <f>IFERROR(IF(X71="",0,X71),"0")+IFERROR(IF(X72="",0,X72),"0")</f>
        <v>1.18008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237.6</v>
      </c>
      <c r="W74" s="166">
        <f>IFERROR(SUMPRODUCT(W71:W72*H71:H72),"0")</f>
        <v>237.6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292</v>
      </c>
      <c r="W77" s="165">
        <f t="shared" ref="W77:W82" si="2">IFERROR(IF(V77="","",V77),"")</f>
        <v>292</v>
      </c>
      <c r="X77" s="37">
        <f t="shared" ref="X77:X82" si="3">IFERROR(IF(V77="","",V77*0.01788),"")</f>
        <v>5.2209599999999998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45</v>
      </c>
      <c r="W78" s="165">
        <f t="shared" si="2"/>
        <v>45</v>
      </c>
      <c r="X78" s="37">
        <f t="shared" si="3"/>
        <v>0.80459999999999998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16</v>
      </c>
      <c r="W80" s="165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25</v>
      </c>
      <c r="W82" s="165">
        <f t="shared" si="2"/>
        <v>25</v>
      </c>
      <c r="X82" s="37">
        <f t="shared" si="3"/>
        <v>0.44700000000000001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378</v>
      </c>
      <c r="W83" s="166">
        <f>IFERROR(SUM(W77:W82),"0")</f>
        <v>378</v>
      </c>
      <c r="X83" s="166">
        <f>IFERROR(IF(X77="",0,X77),"0")+IFERROR(IF(X78="",0,X78),"0")+IFERROR(IF(X79="",0,X79),"0")+IFERROR(IF(X80="",0,X80),"0")+IFERROR(IF(X81="",0,X81),"0")+IFERROR(IF(X82="",0,X82),"0")</f>
        <v>6.7586399999999998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1536</v>
      </c>
      <c r="W84" s="166">
        <f>IFERROR(SUMPRODUCT(W77:W82*H77:H82),"0")</f>
        <v>1536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16</v>
      </c>
      <c r="W87" s="165">
        <f>IFERROR(IF(V87="","",V87),"")</f>
        <v>16</v>
      </c>
      <c r="X87" s="37">
        <f>IFERROR(IF(V87="","",V87*0.00936),"")</f>
        <v>0.14976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21</v>
      </c>
      <c r="W89" s="165">
        <f>IFERROR(IF(V89="","",V89),"")</f>
        <v>21</v>
      </c>
      <c r="X89" s="37">
        <f>IFERROR(IF(V89="","",V89*0.0155),"")</f>
        <v>0.32550000000000001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37</v>
      </c>
      <c r="W90" s="166">
        <f>IFERROR(SUM(W87:W89),"0")</f>
        <v>37</v>
      </c>
      <c r="X90" s="166">
        <f>IFERROR(IF(X87="",0,X87),"0")+IFERROR(IF(X88="",0,X88),"0")+IFERROR(IF(X89="",0,X89),"0")</f>
        <v>0.47526000000000002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99.240000000000009</v>
      </c>
      <c r="W91" s="166">
        <f>IFERROR(SUMPRODUCT(W87:W89*H87:H89),"0")</f>
        <v>99.240000000000009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56</v>
      </c>
      <c r="W94" s="165">
        <f>IFERROR(IF(V94="","",V94),"")</f>
        <v>56</v>
      </c>
      <c r="X94" s="37">
        <f>IFERROR(IF(V94="","",V94*0.0155),"")</f>
        <v>0.86799999999999999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68</v>
      </c>
      <c r="W95" s="165">
        <f>IFERROR(IF(V95="","",V95),"")</f>
        <v>68</v>
      </c>
      <c r="X95" s="37">
        <f>IFERROR(IF(V95="","",V95*0.0155),"")</f>
        <v>1.054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31</v>
      </c>
      <c r="W96" s="165">
        <f>IFERROR(IF(V96="","",V96),"")</f>
        <v>31</v>
      </c>
      <c r="X96" s="37">
        <f>IFERROR(IF(V96="","",V96*0.0155),"")</f>
        <v>0.48049999999999998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12</v>
      </c>
      <c r="W97" s="165">
        <f>IFERROR(IF(V97="","",V97),"")</f>
        <v>12</v>
      </c>
      <c r="X97" s="37">
        <f>IFERROR(IF(V97="","",V97*0.0155),"")</f>
        <v>0.186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167</v>
      </c>
      <c r="W99" s="166">
        <f>IFERROR(SUM(W94:W98),"0")</f>
        <v>167</v>
      </c>
      <c r="X99" s="166">
        <f>IFERROR(IF(X94="",0,X94),"0")+IFERROR(IF(X95="",0,X95),"0")+IFERROR(IF(X96="",0,X96),"0")+IFERROR(IF(X97="",0,X97),"0")+IFERROR(IF(X98="",0,X98),"0")</f>
        <v>2.5885000000000002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1174.5600000000002</v>
      </c>
      <c r="W100" s="166">
        <f>IFERROR(SUMPRODUCT(W94:W98*H94:H98),"0")</f>
        <v>1174.5600000000002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83</v>
      </c>
      <c r="W103" s="165">
        <f>IFERROR(IF(V103="","",V103),"")</f>
        <v>83</v>
      </c>
      <c r="X103" s="37">
        <f>IFERROR(IF(V103="","",V103*0.01788),"")</f>
        <v>1.48404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33</v>
      </c>
      <c r="W104" s="165">
        <f>IFERROR(IF(V104="","",V104),"")</f>
        <v>33</v>
      </c>
      <c r="X104" s="37">
        <f>IFERROR(IF(V104="","",V104*0.01788),"")</f>
        <v>0.59004000000000001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116</v>
      </c>
      <c r="W105" s="166">
        <f>IFERROR(SUM(W103:W104),"0")</f>
        <v>116</v>
      </c>
      <c r="X105" s="166">
        <f>IFERROR(IF(X103="",0,X103),"0")+IFERROR(IF(X104="",0,X104),"0")</f>
        <v>2.0740799999999999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348</v>
      </c>
      <c r="W106" s="166">
        <f>IFERROR(SUMPRODUCT(W103:W104*H103:H104),"0")</f>
        <v>348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83</v>
      </c>
      <c r="W109" s="165">
        <f>IFERROR(IF(V109="","",V109),"")</f>
        <v>83</v>
      </c>
      <c r="X109" s="37">
        <f>IFERROR(IF(V109="","",V109*0.01788),"")</f>
        <v>1.48404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83</v>
      </c>
      <c r="W110" s="166">
        <f>IFERROR(SUM(W109:W109),"0")</f>
        <v>83</v>
      </c>
      <c r="X110" s="166">
        <f>IFERROR(IF(X109="",0,X109),"0")</f>
        <v>1.48404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249</v>
      </c>
      <c r="W111" s="166">
        <f>IFERROR(SUMPRODUCT(W109:W109*H109:H109),"0")</f>
        <v>249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11</v>
      </c>
      <c r="W122" s="165">
        <f>IFERROR(IF(V122="","",V122),"")</f>
        <v>11</v>
      </c>
      <c r="X122" s="37">
        <f>IFERROR(IF(V122="","",V122*0.01788),"")</f>
        <v>0.19667999999999999</v>
      </c>
      <c r="Y122" s="57"/>
      <c r="Z122" s="58"/>
      <c r="AD122" s="62"/>
      <c r="BA122" s="106" t="s">
        <v>74</v>
      </c>
    </row>
    <row r="123" spans="1:53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11</v>
      </c>
      <c r="W123" s="166">
        <f>IFERROR(SUM(W122:W122),"0")</f>
        <v>11</v>
      </c>
      <c r="X123" s="166">
        <f>IFERROR(IF(X122="",0,X122),"0")</f>
        <v>0.19667999999999999</v>
      </c>
      <c r="Y123" s="167"/>
      <c r="Z123" s="167"/>
    </row>
    <row r="124" spans="1:53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33</v>
      </c>
      <c r="W124" s="166">
        <f>IFERROR(SUMPRODUCT(W122:W122*H122:H122),"0")</f>
        <v>33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16</v>
      </c>
      <c r="W158" s="165">
        <f>IFERROR(IF(V158="","",V158),"")</f>
        <v>16</v>
      </c>
      <c r="X158" s="37">
        <f>IFERROR(IF(V158="","",V158*0.01788),"")</f>
        <v>0.28608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25</v>
      </c>
      <c r="W159" s="165">
        <f>IFERROR(IF(V159="","",V159),"")</f>
        <v>25</v>
      </c>
      <c r="X159" s="37">
        <f>IFERROR(IF(V159="","",V159*0.01788),"")</f>
        <v>0.44700000000000001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41</v>
      </c>
      <c r="W160" s="166">
        <f>IFERROR(SUM(W158:W159),"0")</f>
        <v>41</v>
      </c>
      <c r="X160" s="166">
        <f>IFERROR(IF(X158="",0,X158),"0")+IFERROR(IF(X159="",0,X159),"0")</f>
        <v>0.73307999999999995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123</v>
      </c>
      <c r="W161" s="166">
        <f>IFERROR(SUMPRODUCT(W158:W159*H158:H159),"0")</f>
        <v>123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25</v>
      </c>
      <c r="W176" s="165">
        <f>IFERROR(IF(V176="","",V176),"")</f>
        <v>25</v>
      </c>
      <c r="X176" s="37">
        <f>IFERROR(IF(V176="","",V176*0.01788),"")</f>
        <v>0.44700000000000001</v>
      </c>
      <c r="Y176" s="57"/>
      <c r="Z176" s="58"/>
      <c r="AD176" s="62"/>
      <c r="BA176" s="123" t="s">
        <v>74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25</v>
      </c>
      <c r="W177" s="166">
        <f>IFERROR(SUM(W174:W176),"0")</f>
        <v>25</v>
      </c>
      <c r="X177" s="166">
        <f>IFERROR(IF(X174="",0,X174),"0")+IFERROR(IF(X175="",0,X175),"0")+IFERROR(IF(X176="",0,X176),"0")</f>
        <v>0.44700000000000001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75</v>
      </c>
      <c r="W178" s="166">
        <f>IFERROR(SUMPRODUCT(W174:W176*H174:H176),"0")</f>
        <v>75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56</v>
      </c>
      <c r="W188" s="165">
        <f>IFERROR(IF(V188="","",V188),"")</f>
        <v>56</v>
      </c>
      <c r="X188" s="37">
        <f>IFERROR(IF(V188="","",V188*0.0155),"")</f>
        <v>0.86799999999999999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56</v>
      </c>
      <c r="W191" s="166">
        <f>IFERROR(SUM(W188:W190),"0")</f>
        <v>56</v>
      </c>
      <c r="X191" s="166">
        <f>IFERROR(IF(X188="",0,X188),"0")+IFERROR(IF(X189="",0,X189),"0")+IFERROR(IF(X190="",0,X190),"0")</f>
        <v>0.86799999999999999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313.59999999999997</v>
      </c>
      <c r="W192" s="166">
        <f>IFERROR(SUMPRODUCT(W188:W190*H188:H190),"0")</f>
        <v>313.59999999999997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6</v>
      </c>
      <c r="W195" s="165">
        <f>IFERROR(IF(V195="","",V195),"")</f>
        <v>6</v>
      </c>
      <c r="X195" s="37">
        <f>IFERROR(IF(V195="","",V195*0.0155),"")</f>
        <v>9.2999999999999999E-2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12</v>
      </c>
      <c r="W196" s="165">
        <f>IFERROR(IF(V196="","",V196),"")</f>
        <v>12</v>
      </c>
      <c r="X196" s="37">
        <f>IFERROR(IF(V196="","",V196*0.0155),"")</f>
        <v>0.186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6</v>
      </c>
      <c r="W197" s="165">
        <f>IFERROR(IF(V197="","",V197),"")</f>
        <v>6</v>
      </c>
      <c r="X197" s="37">
        <f>IFERROR(IF(V197="","",V197*0.0155),"")</f>
        <v>9.2999999999999999E-2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31</v>
      </c>
      <c r="W198" s="165">
        <f>IFERROR(IF(V198="","",V198),"")</f>
        <v>31</v>
      </c>
      <c r="X198" s="37">
        <f>IFERROR(IF(V198="","",V198*0.0155),"")</f>
        <v>0.48049999999999998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55</v>
      </c>
      <c r="W199" s="166">
        <f>IFERROR(SUM(W195:W198),"0")</f>
        <v>55</v>
      </c>
      <c r="X199" s="166">
        <f>IFERROR(IF(X195="",0,X195),"0")+IFERROR(IF(X196="",0,X196),"0")+IFERROR(IF(X197="",0,X197),"0")+IFERROR(IF(X198="",0,X198),"0")</f>
        <v>0.85250000000000004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392.16</v>
      </c>
      <c r="W200" s="166">
        <f>IFERROR(SUMPRODUCT(W195:W198*H195:H198),"0")</f>
        <v>392.16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20</v>
      </c>
      <c r="W221" s="165">
        <f>IFERROR(IF(V221="","",V221),"")</f>
        <v>20</v>
      </c>
      <c r="X221" s="37">
        <f>IFERROR(IF(V221="","",V221*0.0155),"")</f>
        <v>0.31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20</v>
      </c>
      <c r="W222" s="166">
        <f>IFERROR(SUM(W221:W221),"0")</f>
        <v>20</v>
      </c>
      <c r="X222" s="166">
        <f>IFERROR(IF(X221="",0,X221),"0")</f>
        <v>0.31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100</v>
      </c>
      <c r="W223" s="166">
        <f>IFERROR(SUMPRODUCT(W221:W221*H221:H221),"0")</f>
        <v>100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27</v>
      </c>
      <c r="W236" s="165">
        <f>IFERROR(IF(V236="","",V236),"")</f>
        <v>27</v>
      </c>
      <c r="X236" s="37">
        <f>IFERROR(IF(V236="","",V236*0.0155),"")</f>
        <v>0.41849999999999998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27</v>
      </c>
      <c r="W237" s="166">
        <f>IFERROR(SUM(W236:W236),"0")</f>
        <v>27</v>
      </c>
      <c r="X237" s="166">
        <f>IFERROR(IF(X236="",0,X236),"0")</f>
        <v>0.41849999999999998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162</v>
      </c>
      <c r="W238" s="166">
        <f>IFERROR(SUMPRODUCT(W236:W236*H236:H236),"0")</f>
        <v>162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55</v>
      </c>
      <c r="W240" s="165">
        <f>IFERROR(IF(V240="","",V240),"")</f>
        <v>55</v>
      </c>
      <c r="X240" s="37">
        <f>IFERROR(IF(V240="","",V240*0.00936),"")</f>
        <v>0.51480000000000004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10</v>
      </c>
      <c r="W242" s="165">
        <f>IFERROR(IF(V242="","",V242),"")</f>
        <v>10</v>
      </c>
      <c r="X242" s="37">
        <f>IFERROR(IF(V242="","",V242*0.0155),"")</f>
        <v>0.155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65</v>
      </c>
      <c r="W244" s="166">
        <f>IFERROR(SUM(W240:W243),"0")</f>
        <v>65</v>
      </c>
      <c r="X244" s="166">
        <f>IFERROR(IF(X240="",0,X240),"0")+IFERROR(IF(X241="",0,X241),"0")+IFERROR(IF(X242="",0,X242),"0")+IFERROR(IF(X243="",0,X243),"0")</f>
        <v>0.66980000000000006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198.5</v>
      </c>
      <c r="W245" s="166">
        <f>IFERROR(SUMPRODUCT(W240:W243*H240:H243),"0")</f>
        <v>198.5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5</v>
      </c>
      <c r="W249" s="165">
        <f t="shared" si="4"/>
        <v>5</v>
      </c>
      <c r="X249" s="37">
        <f>IFERROR(IF(V249="","",V249*0.00936),"")</f>
        <v>4.6800000000000001E-2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8</v>
      </c>
      <c r="W253" s="165">
        <f t="shared" si="4"/>
        <v>8</v>
      </c>
      <c r="X253" s="37">
        <f>IFERROR(IF(V253="","",V253*0.00936),"")</f>
        <v>7.4880000000000002E-2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20</v>
      </c>
      <c r="W254" s="165">
        <f t="shared" si="4"/>
        <v>20</v>
      </c>
      <c r="X254" s="37">
        <f>IFERROR(IF(V254="","",V254*0.0155),"")</f>
        <v>0.31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33</v>
      </c>
      <c r="W260" s="166">
        <f>IFERROR(SUM(W247:W259),"0")</f>
        <v>33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0.43168000000000001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158.1</v>
      </c>
      <c r="W261" s="166">
        <f>IFERROR(SUMPRODUCT(W247:W259*H247:H259),"0")</f>
        <v>158.1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5939.8600000000006</v>
      </c>
      <c r="W262" s="166">
        <f>IFERROR(W24+W33+W41+W47+W57+W63+W68+W74+W84+W91+W100+W106+W111+W119+W124+W130+W135+W141+W149+W154+W161+W166+W171+W178+W185+W192+W200+W205+W211+W217+W223+W228+W234+W238+W245+W261,"0")</f>
        <v>5939.8600000000006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6549.7026000000005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6549.7026000000005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18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18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6999.7026000000005</v>
      </c>
      <c r="W265" s="166">
        <f>GrossWeightTotalR+PalletQtyTotalR*25</f>
        <v>6999.7026000000005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1409</v>
      </c>
      <c r="W266" s="166">
        <f>IFERROR(W23+W32+W40+W46+W56+W62+W67+W73+W83+W90+W99+W105+W110+W118+W123+W129+W134+W140+W148+W153+W160+W165+W170+W177+W184+W191+W199+W204+W210+W216+W222+W227+W233+W237+W244+W260,"0")</f>
        <v>1409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22.311639999999997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102</v>
      </c>
      <c r="D272" s="47">
        <f>IFERROR(V36*H36,"0")+IFERROR(V37*H37,"0")+IFERROR(V38*H38,"0")+IFERROR(V39*H39,"0")</f>
        <v>0</v>
      </c>
      <c r="E272" s="47">
        <f>IFERROR(V44*H44,"0")+IFERROR(V45*H45,"0")</f>
        <v>60</v>
      </c>
      <c r="F272" s="47">
        <f>IFERROR(V50*H50,"0")+IFERROR(V51*H51,"0")+IFERROR(V52*H52,"0")+IFERROR(V53*H53,"0")+IFERROR(V54*H54,"0")+IFERROR(V55*H55,"0")</f>
        <v>386.4</v>
      </c>
      <c r="G272" s="47">
        <f>IFERROR(V60*H60,"0")+IFERROR(V61*H61,"0")</f>
        <v>29.700000000000003</v>
      </c>
      <c r="H272" s="47">
        <f>IFERROR(V66*H66,"0")</f>
        <v>162</v>
      </c>
      <c r="I272" s="47">
        <f>IFERROR(V71*H71,"0")+IFERROR(V72*H72,"0")</f>
        <v>237.6</v>
      </c>
      <c r="J272" s="47">
        <f>IFERROR(V77*H77,"0")+IFERROR(V78*H78,"0")+IFERROR(V79*H79,"0")+IFERROR(V80*H80,"0")+IFERROR(V81*H81,"0")+IFERROR(V82*H82,"0")</f>
        <v>1536</v>
      </c>
      <c r="K272" s="47">
        <f>IFERROR(V87*H87,"0")+IFERROR(V88*H88,"0")+IFERROR(V89*H89,"0")</f>
        <v>99.240000000000009</v>
      </c>
      <c r="L272" s="47">
        <f>IFERROR(V94*H94,"0")+IFERROR(V95*H95,"0")+IFERROR(V96*H96,"0")+IFERROR(V97*H97,"0")+IFERROR(V98*H98,"0")</f>
        <v>1174.5600000000002</v>
      </c>
      <c r="M272" s="47">
        <f>IFERROR(V103*H103,"0")+IFERROR(V104*H104,"0")</f>
        <v>348</v>
      </c>
      <c r="N272" s="47">
        <f>IFERROR(V109*H109,"0")</f>
        <v>249</v>
      </c>
      <c r="O272" s="47">
        <f>IFERROR(V114*H114,"0")+IFERROR(V115*H115,"0")+IFERROR(V116*H116,"0")+IFERROR(V117*H117,"0")</f>
        <v>0</v>
      </c>
      <c r="P272" s="47">
        <f>IFERROR(V122*H122,"0")</f>
        <v>33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123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75</v>
      </c>
      <c r="Y272" s="47">
        <f>IFERROR(V182*H182,"0")+IFERROR(V183*H183,"0")</f>
        <v>0</v>
      </c>
      <c r="Z272" s="47">
        <f>IFERROR(V188*H188,"0")+IFERROR(V189*H189,"0")+IFERROR(V190*H190,"0")</f>
        <v>313.59999999999997</v>
      </c>
      <c r="AA272" s="47">
        <f>IFERROR(V195*H195,"0")+IFERROR(V196*H196,"0")+IFERROR(V197*H197,"0")+IFERROR(V198*H198,"0")</f>
        <v>392.16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100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518.6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2396.42</v>
      </c>
      <c r="B275" s="61">
        <f>SUMPRODUCT(--(BA:BA="ПГП"),--(U:U="кор"),H:H,W:W)+SUMPRODUCT(--(BA:BA="ПГП"),--(U:U="кг"),W:W)</f>
        <v>3543.4399999999996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74,56"/>
        <filter val="1 409,00"/>
        <filter val="1 536,00"/>
        <filter val="10,00"/>
        <filter val="100,00"/>
        <filter val="102,00"/>
        <filter val="11,00"/>
        <filter val="116,00"/>
        <filter val="12,00"/>
        <filter val="123,00"/>
        <filter val="158,10"/>
        <filter val="16,00"/>
        <filter val="162,00"/>
        <filter val="167,00"/>
        <filter val="18"/>
        <filter val="18,00"/>
        <filter val="198,50"/>
        <filter val="20,00"/>
        <filter val="21,00"/>
        <filter val="237,60"/>
        <filter val="249,00"/>
        <filter val="25,00"/>
        <filter val="27,00"/>
        <filter val="29,70"/>
        <filter val="292,00"/>
        <filter val="30,00"/>
        <filter val="31,00"/>
        <filter val="313,60"/>
        <filter val="33,00"/>
        <filter val="348,00"/>
        <filter val="37,00"/>
        <filter val="378,00"/>
        <filter val="386,40"/>
        <filter val="392,16"/>
        <filter val="41,00"/>
        <filter val="45,00"/>
        <filter val="5 939,86"/>
        <filter val="5,00"/>
        <filter val="50,00"/>
        <filter val="55,00"/>
        <filter val="56,00"/>
        <filter val="6 549,70"/>
        <filter val="6 999,70"/>
        <filter val="6,00"/>
        <filter val="60,00"/>
        <filter val="65,00"/>
        <filter val="66,00"/>
        <filter val="68,00"/>
        <filter val="75,00"/>
        <filter val="8,00"/>
        <filter val="83,00"/>
        <filter val="99,24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