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4A7CD7-1BAB-4474-A4DA-F4FCA0F3D8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W509" i="1"/>
  <c r="V509" i="1"/>
  <c r="X508" i="1"/>
  <c r="W508" i="1"/>
  <c r="X507" i="1"/>
  <c r="W507" i="1"/>
  <c r="X506" i="1"/>
  <c r="W506" i="1"/>
  <c r="X505" i="1"/>
  <c r="X509" i="1" s="1"/>
  <c r="W505" i="1"/>
  <c r="W510" i="1" s="1"/>
  <c r="V503" i="1"/>
  <c r="V502" i="1"/>
  <c r="W501" i="1"/>
  <c r="X501" i="1" s="1"/>
  <c r="W500" i="1"/>
  <c r="X500" i="1" s="1"/>
  <c r="W499" i="1"/>
  <c r="W503" i="1" s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V487" i="1"/>
  <c r="V486" i="1"/>
  <c r="W485" i="1"/>
  <c r="X485" i="1" s="1"/>
  <c r="N485" i="1"/>
  <c r="W484" i="1"/>
  <c r="N484" i="1"/>
  <c r="V482" i="1"/>
  <c r="V481" i="1"/>
  <c r="W480" i="1"/>
  <c r="X480" i="1" s="1"/>
  <c r="N480" i="1"/>
  <c r="X479" i="1"/>
  <c r="W479" i="1"/>
  <c r="N479" i="1"/>
  <c r="W478" i="1"/>
  <c r="X478" i="1" s="1"/>
  <c r="N478" i="1"/>
  <c r="W477" i="1"/>
  <c r="X477" i="1" s="1"/>
  <c r="N477" i="1"/>
  <c r="W476" i="1"/>
  <c r="X476" i="1" s="1"/>
  <c r="N476" i="1"/>
  <c r="W475" i="1"/>
  <c r="X475" i="1" s="1"/>
  <c r="N475" i="1"/>
  <c r="V473" i="1"/>
  <c r="V472" i="1"/>
  <c r="W471" i="1"/>
  <c r="X471" i="1" s="1"/>
  <c r="N471" i="1"/>
  <c r="W470" i="1"/>
  <c r="W472" i="1" s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W426" i="1" s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W404" i="1" s="1"/>
  <c r="N390" i="1"/>
  <c r="V388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9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N311" i="1"/>
  <c r="V309" i="1"/>
  <c r="V308" i="1"/>
  <c r="W307" i="1"/>
  <c r="O529" i="1" s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W286" i="1" s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V216" i="1"/>
  <c r="W215" i="1"/>
  <c r="W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W203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X167" i="1"/>
  <c r="W167" i="1"/>
  <c r="N167" i="1"/>
  <c r="W166" i="1"/>
  <c r="W169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W141" i="1"/>
  <c r="X141" i="1" s="1"/>
  <c r="X144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W122" i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N22" i="1"/>
  <c r="H10" i="1"/>
  <c r="A9" i="1"/>
  <c r="A10" i="1" s="1"/>
  <c r="D7" i="1"/>
  <c r="O6" i="1"/>
  <c r="N2" i="1"/>
  <c r="X157" i="1" l="1"/>
  <c r="X220" i="1"/>
  <c r="X226" i="1" s="1"/>
  <c r="W226" i="1"/>
  <c r="X248" i="1"/>
  <c r="X249" i="1" s="1"/>
  <c r="W249" i="1"/>
  <c r="X280" i="1"/>
  <c r="W314" i="1"/>
  <c r="X410" i="1"/>
  <c r="V523" i="1"/>
  <c r="W60" i="1"/>
  <c r="X85" i="1"/>
  <c r="W195" i="1"/>
  <c r="X316" i="1"/>
  <c r="X317" i="1" s="1"/>
  <c r="W317" i="1"/>
  <c r="X320" i="1"/>
  <c r="X321" i="1" s="1"/>
  <c r="W321" i="1"/>
  <c r="X326" i="1"/>
  <c r="X327" i="1" s="1"/>
  <c r="W327" i="1"/>
  <c r="X436" i="1"/>
  <c r="X376" i="1"/>
  <c r="V522" i="1"/>
  <c r="W23" i="1"/>
  <c r="X22" i="1"/>
  <c r="X23" i="1" s="1"/>
  <c r="V519" i="1"/>
  <c r="X33" i="1"/>
  <c r="W175" i="1"/>
  <c r="X171" i="1"/>
  <c r="X92" i="1"/>
  <c r="X256" i="1"/>
  <c r="X245" i="1"/>
  <c r="X351" i="1"/>
  <c r="X481" i="1"/>
  <c r="W119" i="1"/>
  <c r="F529" i="1"/>
  <c r="J529" i="1"/>
  <c r="W256" i="1"/>
  <c r="W268" i="1"/>
  <c r="W274" i="1"/>
  <c r="W280" i="1"/>
  <c r="N529" i="1"/>
  <c r="W303" i="1"/>
  <c r="W346" i="1"/>
  <c r="W376" i="1"/>
  <c r="X390" i="1"/>
  <c r="W410" i="1"/>
  <c r="X439" i="1"/>
  <c r="X440" i="1" s="1"/>
  <c r="W440" i="1"/>
  <c r="X443" i="1"/>
  <c r="X444" i="1" s="1"/>
  <c r="W444" i="1"/>
  <c r="V529" i="1"/>
  <c r="W517" i="1"/>
  <c r="F9" i="1"/>
  <c r="J9" i="1"/>
  <c r="F10" i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29" i="1"/>
  <c r="W53" i="1"/>
  <c r="X50" i="1"/>
  <c r="X52" i="1" s="1"/>
  <c r="W85" i="1"/>
  <c r="W118" i="1"/>
  <c r="X122" i="1"/>
  <c r="X128" i="1" s="1"/>
  <c r="W129" i="1"/>
  <c r="X340" i="1"/>
  <c r="H9" i="1"/>
  <c r="B529" i="1"/>
  <c r="W521" i="1"/>
  <c r="W520" i="1"/>
  <c r="W24" i="1"/>
  <c r="W33" i="1"/>
  <c r="W52" i="1"/>
  <c r="X60" i="1"/>
  <c r="W92" i="1"/>
  <c r="W93" i="1"/>
  <c r="W104" i="1"/>
  <c r="X95" i="1"/>
  <c r="X103" i="1" s="1"/>
  <c r="W103" i="1"/>
  <c r="X118" i="1"/>
  <c r="W128" i="1"/>
  <c r="X175" i="1"/>
  <c r="W136" i="1"/>
  <c r="W144" i="1"/>
  <c r="W157" i="1"/>
  <c r="W164" i="1"/>
  <c r="W168" i="1"/>
  <c r="W176" i="1"/>
  <c r="W196" i="1"/>
  <c r="W202" i="1"/>
  <c r="W213" i="1"/>
  <c r="W217" i="1"/>
  <c r="W245" i="1"/>
  <c r="W257" i="1"/>
  <c r="W269" i="1"/>
  <c r="W275" i="1"/>
  <c r="W281" i="1"/>
  <c r="W287" i="1"/>
  <c r="W298" i="1"/>
  <c r="W304" i="1"/>
  <c r="W309" i="1"/>
  <c r="W313" i="1"/>
  <c r="W341" i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X379" i="1"/>
  <c r="X380" i="1" s="1"/>
  <c r="W381" i="1"/>
  <c r="W388" i="1"/>
  <c r="X385" i="1"/>
  <c r="X387" i="1" s="1"/>
  <c r="S529" i="1"/>
  <c r="W411" i="1"/>
  <c r="W414" i="1"/>
  <c r="X413" i="1"/>
  <c r="X414" i="1" s="1"/>
  <c r="W415" i="1"/>
  <c r="W420" i="1"/>
  <c r="X417" i="1"/>
  <c r="X420" i="1" s="1"/>
  <c r="W482" i="1"/>
  <c r="W487" i="1"/>
  <c r="X484" i="1"/>
  <c r="X486" i="1" s="1"/>
  <c r="W486" i="1"/>
  <c r="D529" i="1"/>
  <c r="W61" i="1"/>
  <c r="E529" i="1"/>
  <c r="W86" i="1"/>
  <c r="X132" i="1"/>
  <c r="X136" i="1" s="1"/>
  <c r="W137" i="1"/>
  <c r="G529" i="1"/>
  <c r="W145" i="1"/>
  <c r="H529" i="1"/>
  <c r="W158" i="1"/>
  <c r="I529" i="1"/>
  <c r="W163" i="1"/>
  <c r="X166" i="1"/>
  <c r="X168" i="1" s="1"/>
  <c r="X178" i="1"/>
  <c r="X195" i="1" s="1"/>
  <c r="X198" i="1"/>
  <c r="X202" i="1" s="1"/>
  <c r="X206" i="1"/>
  <c r="X212" i="1" s="1"/>
  <c r="W212" i="1"/>
  <c r="X215" i="1"/>
  <c r="X216" i="1" s="1"/>
  <c r="W227" i="1"/>
  <c r="M529" i="1"/>
  <c r="W246" i="1"/>
  <c r="X259" i="1"/>
  <c r="X268" i="1" s="1"/>
  <c r="X271" i="1"/>
  <c r="X274" i="1" s="1"/>
  <c r="X283" i="1"/>
  <c r="X286" i="1" s="1"/>
  <c r="X290" i="1"/>
  <c r="X298" i="1" s="1"/>
  <c r="W299" i="1"/>
  <c r="X307" i="1"/>
  <c r="X308" i="1" s="1"/>
  <c r="W308" i="1"/>
  <c r="X311" i="1"/>
  <c r="X313" i="1" s="1"/>
  <c r="W328" i="1"/>
  <c r="Q529" i="1"/>
  <c r="W340" i="1"/>
  <c r="X343" i="1"/>
  <c r="X346" i="1" s="1"/>
  <c r="W351" i="1"/>
  <c r="W369" i="1"/>
  <c r="W387" i="1"/>
  <c r="X403" i="1"/>
  <c r="W403" i="1"/>
  <c r="W421" i="1"/>
  <c r="T529" i="1"/>
  <c r="W427" i="1"/>
  <c r="X424" i="1"/>
  <c r="X426" i="1" s="1"/>
  <c r="W437" i="1"/>
  <c r="W436" i="1"/>
  <c r="W467" i="1"/>
  <c r="X449" i="1"/>
  <c r="X467" i="1" s="1"/>
  <c r="U529" i="1"/>
  <c r="W468" i="1"/>
  <c r="W473" i="1"/>
  <c r="X470" i="1"/>
  <c r="X472" i="1" s="1"/>
  <c r="W481" i="1"/>
  <c r="W497" i="1"/>
  <c r="X499" i="1"/>
  <c r="X502" i="1" s="1"/>
  <c r="W502" i="1"/>
  <c r="W518" i="1"/>
  <c r="X512" i="1"/>
  <c r="X517" i="1" s="1"/>
  <c r="W523" i="1" l="1"/>
  <c r="X524" i="1"/>
  <c r="W519" i="1"/>
  <c r="W522" i="1"/>
</calcChain>
</file>

<file path=xl/sharedStrings.xml><?xml version="1.0" encoding="utf-8"?>
<sst xmlns="http://schemas.openxmlformats.org/spreadsheetml/2006/main" count="2258" uniqueCount="758">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</sst>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24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9" t="s">
        <v>8</v>
      </c>
      <c r="B5" s="369"/>
      <c r="C5" s="370"/>
      <c r="D5" s="398"/>
      <c r="E5" s="400"/>
      <c r="F5" s="680" t="s">
        <v>9</v>
      </c>
      <c r="G5" s="370"/>
      <c r="H5" s="398" t="s">
        <v>757</v>
      </c>
      <c r="I5" s="399"/>
      <c r="J5" s="399"/>
      <c r="K5" s="399"/>
      <c r="L5" s="400"/>
      <c r="N5" s="24" t="s">
        <v>10</v>
      </c>
      <c r="O5" s="617">
        <v>45359</v>
      </c>
      <c r="P5" s="454"/>
      <c r="R5" s="727" t="s">
        <v>11</v>
      </c>
      <c r="S5" s="372"/>
      <c r="T5" s="547" t="s">
        <v>12</v>
      </c>
      <c r="U5" s="454"/>
      <c r="Z5" s="51"/>
      <c r="AA5" s="51"/>
      <c r="AB5" s="51"/>
    </row>
    <row r="6" spans="1:29" s="345" customFormat="1" ht="24" customHeight="1" x14ac:dyDescent="0.2">
      <c r="A6" s="509" t="s">
        <v>13</v>
      </c>
      <c r="B6" s="369"/>
      <c r="C6" s="370"/>
      <c r="D6" s="651" t="s">
        <v>716</v>
      </c>
      <c r="E6" s="652"/>
      <c r="F6" s="652"/>
      <c r="G6" s="652"/>
      <c r="H6" s="652"/>
      <c r="I6" s="652"/>
      <c r="J6" s="652"/>
      <c r="K6" s="652"/>
      <c r="L6" s="454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Пятница</v>
      </c>
      <c r="P6" s="359"/>
      <c r="R6" s="424" t="s">
        <v>16</v>
      </c>
      <c r="S6" s="372"/>
      <c r="T6" s="554" t="s">
        <v>17</v>
      </c>
      <c r="U6" s="41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2" t="str">
        <f>IFERROR(VLOOKUP(DeliveryAddress,Table,3,0),1)</f>
        <v>1</v>
      </c>
      <c r="E7" s="573"/>
      <c r="F7" s="573"/>
      <c r="G7" s="573"/>
      <c r="H7" s="573"/>
      <c r="I7" s="573"/>
      <c r="J7" s="573"/>
      <c r="K7" s="573"/>
      <c r="L7" s="574"/>
      <c r="N7" s="24"/>
      <c r="O7" s="42"/>
      <c r="P7" s="42"/>
      <c r="R7" s="357"/>
      <c r="S7" s="372"/>
      <c r="T7" s="555"/>
      <c r="U7" s="556"/>
      <c r="Z7" s="51"/>
      <c r="AA7" s="51"/>
      <c r="AB7" s="51"/>
    </row>
    <row r="8" spans="1:29" s="345" customFormat="1" ht="25.5" customHeight="1" x14ac:dyDescent="0.2">
      <c r="A8" s="716" t="s">
        <v>18</v>
      </c>
      <c r="B8" s="361"/>
      <c r="C8" s="362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3">
        <v>0.41666666666666669</v>
      </c>
      <c r="P8" s="454"/>
      <c r="R8" s="357"/>
      <c r="S8" s="372"/>
      <c r="T8" s="555"/>
      <c r="U8" s="556"/>
      <c r="Z8" s="51"/>
      <c r="AA8" s="51"/>
      <c r="AB8" s="51"/>
    </row>
    <row r="9" spans="1:29" s="345" customFormat="1" ht="39.950000000000003" customHeight="1" x14ac:dyDescent="0.2">
      <c r="A9" s="5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24"/>
      <c r="E9" s="376"/>
      <c r="F9" s="5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5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N9" s="26" t="s">
        <v>20</v>
      </c>
      <c r="O9" s="617"/>
      <c r="P9" s="454"/>
      <c r="R9" s="357"/>
      <c r="S9" s="372"/>
      <c r="T9" s="557"/>
      <c r="U9" s="558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24"/>
      <c r="E10" s="376"/>
      <c r="F10" s="5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58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53"/>
      <c r="P10" s="454"/>
      <c r="S10" s="24" t="s">
        <v>22</v>
      </c>
      <c r="T10" s="411" t="s">
        <v>23</v>
      </c>
      <c r="U10" s="41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3"/>
      <c r="P11" s="454"/>
      <c r="S11" s="24" t="s">
        <v>26</v>
      </c>
      <c r="T11" s="653" t="s">
        <v>27</v>
      </c>
      <c r="U11" s="65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40" t="s">
        <v>28</v>
      </c>
      <c r="B12" s="369"/>
      <c r="C12" s="369"/>
      <c r="D12" s="369"/>
      <c r="E12" s="369"/>
      <c r="F12" s="369"/>
      <c r="G12" s="369"/>
      <c r="H12" s="369"/>
      <c r="I12" s="369"/>
      <c r="J12" s="369"/>
      <c r="K12" s="369"/>
      <c r="L12" s="370"/>
      <c r="N12" s="24" t="s">
        <v>29</v>
      </c>
      <c r="O12" s="636"/>
      <c r="P12" s="574"/>
      <c r="Q12" s="23"/>
      <c r="S12" s="24"/>
      <c r="T12" s="470"/>
      <c r="U12" s="357"/>
      <c r="Z12" s="51"/>
      <c r="AA12" s="51"/>
      <c r="AB12" s="51"/>
    </row>
    <row r="13" spans="1:29" s="345" customFormat="1" ht="23.25" customHeight="1" x14ac:dyDescent="0.2">
      <c r="A13" s="640" t="s">
        <v>30</v>
      </c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70"/>
      <c r="M13" s="26"/>
      <c r="N13" s="26" t="s">
        <v>31</v>
      </c>
      <c r="O13" s="653"/>
      <c r="P13" s="65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40" t="s">
        <v>32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70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5" t="s">
        <v>33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70"/>
      <c r="N15" s="497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8"/>
      <c r="O16" s="498"/>
      <c r="P16" s="498"/>
      <c r="Q16" s="498"/>
      <c r="R16" s="49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3" t="s">
        <v>35</v>
      </c>
      <c r="B17" s="403" t="s">
        <v>36</v>
      </c>
      <c r="C17" s="523" t="s">
        <v>37</v>
      </c>
      <c r="D17" s="403" t="s">
        <v>38</v>
      </c>
      <c r="E17" s="473"/>
      <c r="F17" s="403" t="s">
        <v>39</v>
      </c>
      <c r="G17" s="403" t="s">
        <v>40</v>
      </c>
      <c r="H17" s="403" t="s">
        <v>41</v>
      </c>
      <c r="I17" s="403" t="s">
        <v>42</v>
      </c>
      <c r="J17" s="403" t="s">
        <v>43</v>
      </c>
      <c r="K17" s="403" t="s">
        <v>44</v>
      </c>
      <c r="L17" s="403" t="s">
        <v>45</v>
      </c>
      <c r="M17" s="403" t="s">
        <v>46</v>
      </c>
      <c r="N17" s="403" t="s">
        <v>47</v>
      </c>
      <c r="O17" s="472"/>
      <c r="P17" s="472"/>
      <c r="Q17" s="472"/>
      <c r="R17" s="473"/>
      <c r="S17" s="708" t="s">
        <v>48</v>
      </c>
      <c r="T17" s="370"/>
      <c r="U17" s="403" t="s">
        <v>49</v>
      </c>
      <c r="V17" s="403" t="s">
        <v>50</v>
      </c>
      <c r="W17" s="413" t="s">
        <v>51</v>
      </c>
      <c r="X17" s="403" t="s">
        <v>52</v>
      </c>
      <c r="Y17" s="432" t="s">
        <v>53</v>
      </c>
      <c r="Z17" s="432" t="s">
        <v>54</v>
      </c>
      <c r="AA17" s="432" t="s">
        <v>55</v>
      </c>
      <c r="AB17" s="433"/>
      <c r="AC17" s="434"/>
      <c r="AD17" s="506"/>
      <c r="BA17" s="431" t="s">
        <v>56</v>
      </c>
    </row>
    <row r="18" spans="1:53" ht="14.25" customHeight="1" x14ac:dyDescent="0.2">
      <c r="A18" s="404"/>
      <c r="B18" s="404"/>
      <c r="C18" s="404"/>
      <c r="D18" s="474"/>
      <c r="E18" s="476"/>
      <c r="F18" s="404"/>
      <c r="G18" s="404"/>
      <c r="H18" s="404"/>
      <c r="I18" s="404"/>
      <c r="J18" s="404"/>
      <c r="K18" s="404"/>
      <c r="L18" s="404"/>
      <c r="M18" s="404"/>
      <c r="N18" s="474"/>
      <c r="O18" s="475"/>
      <c r="P18" s="475"/>
      <c r="Q18" s="475"/>
      <c r="R18" s="476"/>
      <c r="S18" s="346" t="s">
        <v>57</v>
      </c>
      <c r="T18" s="346" t="s">
        <v>58</v>
      </c>
      <c r="U18" s="404"/>
      <c r="V18" s="404"/>
      <c r="W18" s="414"/>
      <c r="X18" s="404"/>
      <c r="Y18" s="619"/>
      <c r="Z18" s="619"/>
      <c r="AA18" s="435"/>
      <c r="AB18" s="436"/>
      <c r="AC18" s="437"/>
      <c r="AD18" s="507"/>
      <c r="BA18" s="357"/>
    </row>
    <row r="19" spans="1:53" ht="27.75" hidden="1" customHeight="1" x14ac:dyDescent="0.2">
      <c r="A19" s="388" t="s">
        <v>59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48"/>
      <c r="Z19" s="48"/>
    </row>
    <row r="20" spans="1:53" ht="16.5" hidden="1" customHeight="1" x14ac:dyDescent="0.25">
      <c r="A20" s="402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7"/>
      <c r="Z20" s="347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9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0"/>
      <c r="N23" s="360" t="s">
        <v>66</v>
      </c>
      <c r="O23" s="361"/>
      <c r="P23" s="361"/>
      <c r="Q23" s="361"/>
      <c r="R23" s="361"/>
      <c r="S23" s="361"/>
      <c r="T23" s="362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0"/>
      <c r="N24" s="360" t="s">
        <v>66</v>
      </c>
      <c r="O24" s="361"/>
      <c r="P24" s="361"/>
      <c r="Q24" s="361"/>
      <c r="R24" s="361"/>
      <c r="S24" s="361"/>
      <c r="T24" s="362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6"/>
      <c r="P29" s="366"/>
      <c r="Q29" s="366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94" t="s">
        <v>79</v>
      </c>
      <c r="O30" s="366"/>
      <c r="P30" s="366"/>
      <c r="Q30" s="366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6"/>
      <c r="P31" s="366"/>
      <c r="Q31" s="366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9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0"/>
      <c r="N33" s="360" t="s">
        <v>66</v>
      </c>
      <c r="O33" s="361"/>
      <c r="P33" s="361"/>
      <c r="Q33" s="361"/>
      <c r="R33" s="361"/>
      <c r="S33" s="361"/>
      <c r="T33" s="362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0"/>
      <c r="N34" s="360" t="s">
        <v>66</v>
      </c>
      <c r="O34" s="361"/>
      <c r="P34" s="361"/>
      <c r="Q34" s="361"/>
      <c r="R34" s="361"/>
      <c r="S34" s="361"/>
      <c r="T34" s="362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9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0"/>
      <c r="N37" s="360" t="s">
        <v>66</v>
      </c>
      <c r="O37" s="361"/>
      <c r="P37" s="361"/>
      <c r="Q37" s="361"/>
      <c r="R37" s="361"/>
      <c r="S37" s="361"/>
      <c r="T37" s="362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0"/>
      <c r="N38" s="360" t="s">
        <v>66</v>
      </c>
      <c r="O38" s="361"/>
      <c r="P38" s="361"/>
      <c r="Q38" s="361"/>
      <c r="R38" s="361"/>
      <c r="S38" s="361"/>
      <c r="T38" s="362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5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9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0"/>
      <c r="N41" s="360" t="s">
        <v>66</v>
      </c>
      <c r="O41" s="361"/>
      <c r="P41" s="361"/>
      <c r="Q41" s="361"/>
      <c r="R41" s="361"/>
      <c r="S41" s="361"/>
      <c r="T41" s="362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0"/>
      <c r="N42" s="360" t="s">
        <v>66</v>
      </c>
      <c r="O42" s="361"/>
      <c r="P42" s="361"/>
      <c r="Q42" s="361"/>
      <c r="R42" s="361"/>
      <c r="S42" s="361"/>
      <c r="T42" s="362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9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0"/>
      <c r="N45" s="360" t="s">
        <v>66</v>
      </c>
      <c r="O45" s="361"/>
      <c r="P45" s="361"/>
      <c r="Q45" s="361"/>
      <c r="R45" s="361"/>
      <c r="S45" s="361"/>
      <c r="T45" s="362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0"/>
      <c r="N46" s="360" t="s">
        <v>66</v>
      </c>
      <c r="O46" s="361"/>
      <c r="P46" s="361"/>
      <c r="Q46" s="361"/>
      <c r="R46" s="361"/>
      <c r="S46" s="361"/>
      <c r="T46" s="362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88" t="s">
        <v>95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48"/>
      <c r="Z47" s="48"/>
    </row>
    <row r="48" spans="1:53" ht="16.5" hidden="1" customHeight="1" x14ac:dyDescent="0.25">
      <c r="A48" s="402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7"/>
      <c r="Z48" s="347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8"/>
      <c r="Z49" s="348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9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9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9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0"/>
      <c r="N52" s="360" t="s">
        <v>66</v>
      </c>
      <c r="O52" s="361"/>
      <c r="P52" s="361"/>
      <c r="Q52" s="361"/>
      <c r="R52" s="361"/>
      <c r="S52" s="361"/>
      <c r="T52" s="362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0"/>
      <c r="N53" s="360" t="s">
        <v>66</v>
      </c>
      <c r="O53" s="361"/>
      <c r="P53" s="361"/>
      <c r="Q53" s="361"/>
      <c r="R53" s="361"/>
      <c r="S53" s="361"/>
      <c r="T53" s="362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402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7"/>
      <c r="Z54" s="347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8"/>
      <c r="Z55" s="348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9"/>
      <c r="S57" s="34"/>
      <c r="T57" s="34"/>
      <c r="U57" s="35" t="s">
        <v>65</v>
      </c>
      <c r="V57" s="352">
        <v>290</v>
      </c>
      <c r="W57" s="353">
        <f>IFERROR(IF(V57="",0,CEILING((V57/$H57),1)*$H57),"")</f>
        <v>291.60000000000002</v>
      </c>
      <c r="X57" s="36">
        <f>IFERROR(IF(W57=0,"",ROUNDUP(W57/H57,0)*0.02175),"")</f>
        <v>0.58724999999999994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9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66"/>
      <c r="P59" s="366"/>
      <c r="Q59" s="366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9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0"/>
      <c r="N60" s="360" t="s">
        <v>66</v>
      </c>
      <c r="O60" s="361"/>
      <c r="P60" s="361"/>
      <c r="Q60" s="361"/>
      <c r="R60" s="361"/>
      <c r="S60" s="361"/>
      <c r="T60" s="362"/>
      <c r="U60" s="37" t="s">
        <v>67</v>
      </c>
      <c r="V60" s="354">
        <f>IFERROR(V56/H56,"0")+IFERROR(V57/H57,"0")+IFERROR(V58/H58,"0")+IFERROR(V59/H59,"0")</f>
        <v>26.851851851851851</v>
      </c>
      <c r="W60" s="354">
        <f>IFERROR(W56/H56,"0")+IFERROR(W57/H57,"0")+IFERROR(W58/H58,"0")+IFERROR(W59/H59,"0")</f>
        <v>27</v>
      </c>
      <c r="X60" s="354">
        <f>IFERROR(IF(X56="",0,X56),"0")+IFERROR(IF(X57="",0,X57),"0")+IFERROR(IF(X58="",0,X58),"0")+IFERROR(IF(X59="",0,X59),"0")</f>
        <v>0.58724999999999994</v>
      </c>
      <c r="Y60" s="355"/>
      <c r="Z60" s="355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0"/>
      <c r="N61" s="360" t="s">
        <v>66</v>
      </c>
      <c r="O61" s="361"/>
      <c r="P61" s="361"/>
      <c r="Q61" s="361"/>
      <c r="R61" s="361"/>
      <c r="S61" s="361"/>
      <c r="T61" s="362"/>
      <c r="U61" s="37" t="s">
        <v>65</v>
      </c>
      <c r="V61" s="354">
        <f>IFERROR(SUM(V56:V59),"0")</f>
        <v>290</v>
      </c>
      <c r="W61" s="354">
        <f>IFERROR(SUM(W56:W59),"0")</f>
        <v>291.60000000000002</v>
      </c>
      <c r="X61" s="37"/>
      <c r="Y61" s="355"/>
      <c r="Z61" s="355"/>
    </row>
    <row r="62" spans="1:53" ht="16.5" hidden="1" customHeight="1" x14ac:dyDescent="0.25">
      <c r="A62" s="402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7"/>
      <c r="Z62" s="347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9"/>
      <c r="S65" s="34"/>
      <c r="T65" s="34"/>
      <c r="U65" s="35" t="s">
        <v>65</v>
      </c>
      <c r="V65" s="352">
        <v>290</v>
      </c>
      <c r="W65" s="353">
        <f t="shared" si="2"/>
        <v>291.2</v>
      </c>
      <c r="X65" s="36">
        <f t="shared" si="3"/>
        <v>0.5655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9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6"/>
      <c r="P75" s="366"/>
      <c r="Q75" s="366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6"/>
      <c r="P76" s="366"/>
      <c r="Q76" s="366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6"/>
      <c r="P77" s="366"/>
      <c r="Q77" s="366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6"/>
      <c r="P78" s="366"/>
      <c r="Q78" s="366"/>
      <c r="R78" s="359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6"/>
      <c r="P79" s="366"/>
      <c r="Q79" s="366"/>
      <c r="R79" s="359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6"/>
      <c r="P80" s="366"/>
      <c r="Q80" s="366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6"/>
      <c r="P81" s="366"/>
      <c r="Q81" s="366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6"/>
      <c r="P82" s="366"/>
      <c r="Q82" s="366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6"/>
      <c r="P83" s="366"/>
      <c r="Q83" s="366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6"/>
      <c r="P84" s="366"/>
      <c r="Q84" s="366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9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0"/>
      <c r="N85" s="360" t="s">
        <v>66</v>
      </c>
      <c r="O85" s="361"/>
      <c r="P85" s="361"/>
      <c r="Q85" s="361"/>
      <c r="R85" s="361"/>
      <c r="S85" s="361"/>
      <c r="T85" s="362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25.892857142857146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0.5655</v>
      </c>
      <c r="Y85" s="355"/>
      <c r="Z85" s="355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80"/>
      <c r="N86" s="360" t="s">
        <v>66</v>
      </c>
      <c r="O86" s="361"/>
      <c r="P86" s="361"/>
      <c r="Q86" s="361"/>
      <c r="R86" s="361"/>
      <c r="S86" s="361"/>
      <c r="T86" s="362"/>
      <c r="U86" s="37" t="s">
        <v>65</v>
      </c>
      <c r="V86" s="354">
        <f>IFERROR(SUM(V64:V84),"0")</f>
        <v>290</v>
      </c>
      <c r="W86" s="354">
        <f>IFERROR(SUM(W64:W84),"0")</f>
        <v>291.2</v>
      </c>
      <c r="X86" s="37"/>
      <c r="Y86" s="355"/>
      <c r="Z86" s="355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6"/>
      <c r="P88" s="366"/>
      <c r="Q88" s="366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6"/>
      <c r="P89" s="366"/>
      <c r="Q89" s="366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6"/>
      <c r="P90" s="366"/>
      <c r="Q90" s="366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6"/>
      <c r="P91" s="366"/>
      <c r="Q91" s="366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9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0"/>
      <c r="N92" s="360" t="s">
        <v>66</v>
      </c>
      <c r="O92" s="361"/>
      <c r="P92" s="361"/>
      <c r="Q92" s="361"/>
      <c r="R92" s="361"/>
      <c r="S92" s="361"/>
      <c r="T92" s="362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80"/>
      <c r="N93" s="360" t="s">
        <v>66</v>
      </c>
      <c r="O93" s="361"/>
      <c r="P93" s="361"/>
      <c r="Q93" s="361"/>
      <c r="R93" s="361"/>
      <c r="S93" s="361"/>
      <c r="T93" s="362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8"/>
      <c r="Z94" s="348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6"/>
      <c r="P95" s="366"/>
      <c r="Q95" s="366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6"/>
      <c r="P96" s="366"/>
      <c r="Q96" s="366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6"/>
      <c r="P97" s="366"/>
      <c r="Q97" s="366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6"/>
      <c r="P98" s="366"/>
      <c r="Q98" s="366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6"/>
      <c r="P99" s="366"/>
      <c r="Q99" s="366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6"/>
      <c r="P100" s="366"/>
      <c r="Q100" s="366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6"/>
      <c r="P101" s="366"/>
      <c r="Q101" s="366"/>
      <c r="R101" s="359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9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0"/>
      <c r="N103" s="360" t="s">
        <v>66</v>
      </c>
      <c r="O103" s="361"/>
      <c r="P103" s="361"/>
      <c r="Q103" s="361"/>
      <c r="R103" s="361"/>
      <c r="S103" s="361"/>
      <c r="T103" s="362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0</v>
      </c>
      <c r="W103" s="354">
        <f>IFERROR(W95/H95,"0")+IFERROR(W96/H96,"0")+IFERROR(W97/H97,"0")+IFERROR(W98/H98,"0")+IFERROR(W99/H99,"0")+IFERROR(W100/H100,"0")+IFERROR(W101/H101,"0")+IFERROR(W102/H102,"0")</f>
        <v>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5"/>
      <c r="Z103" s="355"/>
    </row>
    <row r="104" spans="1:53" hidden="1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80"/>
      <c r="N104" s="360" t="s">
        <v>66</v>
      </c>
      <c r="O104" s="361"/>
      <c r="P104" s="361"/>
      <c r="Q104" s="361"/>
      <c r="R104" s="361"/>
      <c r="S104" s="361"/>
      <c r="T104" s="362"/>
      <c r="U104" s="37" t="s">
        <v>65</v>
      </c>
      <c r="V104" s="354">
        <f>IFERROR(SUM(V95:V102),"0")</f>
        <v>0</v>
      </c>
      <c r="W104" s="354">
        <f>IFERROR(SUM(W95:W102),"0")</f>
        <v>0</v>
      </c>
      <c r="X104" s="37"/>
      <c r="Y104" s="355"/>
      <c r="Z104" s="355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8"/>
      <c r="Z105" s="348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4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6"/>
      <c r="P106" s="366"/>
      <c r="Q106" s="366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6"/>
      <c r="P107" s="366"/>
      <c r="Q107" s="366"/>
      <c r="R107" s="359"/>
      <c r="S107" s="34"/>
      <c r="T107" s="34"/>
      <c r="U107" s="35" t="s">
        <v>65</v>
      </c>
      <c r="V107" s="352">
        <v>380</v>
      </c>
      <c r="W107" s="353">
        <f t="shared" si="6"/>
        <v>386.40000000000003</v>
      </c>
      <c r="X107" s="36">
        <f>IFERROR(IF(W107=0,"",ROUNDUP(W107/H107,0)*0.02175),"")</f>
        <v>1.0004999999999999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6"/>
      <c r="P108" s="366"/>
      <c r="Q108" s="366"/>
      <c r="R108" s="359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187</v>
      </c>
      <c r="O109" s="366"/>
      <c r="P109" s="366"/>
      <c r="Q109" s="366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6"/>
      <c r="P110" s="366"/>
      <c r="Q110" s="366"/>
      <c r="R110" s="359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6"/>
      <c r="P111" s="366"/>
      <c r="Q111" s="366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6"/>
      <c r="P112" s="366"/>
      <c r="Q112" s="366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4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6"/>
      <c r="P113" s="366"/>
      <c r="Q113" s="366"/>
      <c r="R113" s="359"/>
      <c r="S113" s="34"/>
      <c r="T113" s="34"/>
      <c r="U113" s="35" t="s">
        <v>65</v>
      </c>
      <c r="V113" s="352">
        <v>180</v>
      </c>
      <c r="W113" s="353">
        <f t="shared" si="6"/>
        <v>180.9</v>
      </c>
      <c r="X113" s="36">
        <f>IFERROR(IF(W113=0,"",ROUNDUP(W113/H113,0)*0.00753),"")</f>
        <v>0.50451000000000001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6"/>
      <c r="P114" s="366"/>
      <c r="Q114" s="366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6"/>
      <c r="P115" s="366"/>
      <c r="Q115" s="366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6"/>
      <c r="P116" s="366"/>
      <c r="Q116" s="366"/>
      <c r="R116" s="359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6"/>
      <c r="P117" s="366"/>
      <c r="Q117" s="366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9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80"/>
      <c r="N118" s="360" t="s">
        <v>66</v>
      </c>
      <c r="O118" s="361"/>
      <c r="P118" s="361"/>
      <c r="Q118" s="361"/>
      <c r="R118" s="361"/>
      <c r="S118" s="361"/>
      <c r="T118" s="362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111.9047619047619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113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1.50501</v>
      </c>
      <c r="Y118" s="355"/>
      <c r="Z118" s="355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80"/>
      <c r="N119" s="360" t="s">
        <v>66</v>
      </c>
      <c r="O119" s="361"/>
      <c r="P119" s="361"/>
      <c r="Q119" s="361"/>
      <c r="R119" s="361"/>
      <c r="S119" s="361"/>
      <c r="T119" s="362"/>
      <c r="U119" s="37" t="s">
        <v>65</v>
      </c>
      <c r="V119" s="354">
        <f>IFERROR(SUM(V106:V117),"0")</f>
        <v>560</v>
      </c>
      <c r="W119" s="354">
        <f>IFERROR(SUM(W106:W117),"0")</f>
        <v>567.30000000000007</v>
      </c>
      <c r="X119" s="37"/>
      <c r="Y119" s="355"/>
      <c r="Z119" s="355"/>
    </row>
    <row r="120" spans="1:53" ht="14.25" hidden="1" customHeight="1" x14ac:dyDescent="0.25">
      <c r="A120" s="356" t="s">
        <v>203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6"/>
      <c r="P121" s="366"/>
      <c r="Q121" s="366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6"/>
      <c r="P122" s="366"/>
      <c r="Q122" s="366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60" t="s">
        <v>209</v>
      </c>
      <c r="O123" s="366"/>
      <c r="P123" s="366"/>
      <c r="Q123" s="366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6"/>
      <c r="P124" s="366"/>
      <c r="Q124" s="366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6"/>
      <c r="P125" s="366"/>
      <c r="Q125" s="366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6"/>
      <c r="P126" s="366"/>
      <c r="Q126" s="366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6"/>
      <c r="P127" s="366"/>
      <c r="Q127" s="366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9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80"/>
      <c r="N128" s="360" t="s">
        <v>66</v>
      </c>
      <c r="O128" s="361"/>
      <c r="P128" s="361"/>
      <c r="Q128" s="361"/>
      <c r="R128" s="361"/>
      <c r="S128" s="361"/>
      <c r="T128" s="362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80"/>
      <c r="N129" s="360" t="s">
        <v>66</v>
      </c>
      <c r="O129" s="361"/>
      <c r="P129" s="361"/>
      <c r="Q129" s="361"/>
      <c r="R129" s="361"/>
      <c r="S129" s="361"/>
      <c r="T129" s="362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402" t="s">
        <v>217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7"/>
      <c r="Z130" s="347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6"/>
      <c r="P132" s="366"/>
      <c r="Q132" s="366"/>
      <c r="R132" s="359"/>
      <c r="S132" s="34"/>
      <c r="T132" s="34"/>
      <c r="U132" s="35" t="s">
        <v>65</v>
      </c>
      <c r="V132" s="352">
        <v>680</v>
      </c>
      <c r="W132" s="353">
        <f>IFERROR(IF(V132="",0,CEILING((V132/$H132),1)*$H132),"")</f>
        <v>680.4</v>
      </c>
      <c r="X132" s="36">
        <f>IFERROR(IF(W132=0,"",ROUNDUP(W132/H132,0)*0.02175),"")</f>
        <v>1.7617499999999999</v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6"/>
      <c r="P133" s="366"/>
      <c r="Q133" s="366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6"/>
      <c r="P134" s="366"/>
      <c r="Q134" s="366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6"/>
      <c r="P135" s="366"/>
      <c r="Q135" s="366"/>
      <c r="R135" s="359"/>
      <c r="S135" s="34"/>
      <c r="T135" s="34"/>
      <c r="U135" s="35" t="s">
        <v>65</v>
      </c>
      <c r="V135" s="352">
        <v>430</v>
      </c>
      <c r="W135" s="353">
        <f>IFERROR(IF(V135="",0,CEILING((V135/$H135),1)*$H135),"")</f>
        <v>432</v>
      </c>
      <c r="X135" s="36">
        <f>IFERROR(IF(W135=0,"",ROUNDUP(W135/H135,0)*0.00753),"")</f>
        <v>1.2048000000000001</v>
      </c>
      <c r="Y135" s="56"/>
      <c r="Z135" s="57"/>
      <c r="AD135" s="58"/>
      <c r="BA135" s="131" t="s">
        <v>1</v>
      </c>
    </row>
    <row r="136" spans="1:53" x14ac:dyDescent="0.2">
      <c r="A136" s="379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80"/>
      <c r="N136" s="360" t="s">
        <v>66</v>
      </c>
      <c r="O136" s="361"/>
      <c r="P136" s="361"/>
      <c r="Q136" s="361"/>
      <c r="R136" s="361"/>
      <c r="S136" s="361"/>
      <c r="T136" s="362"/>
      <c r="U136" s="37" t="s">
        <v>67</v>
      </c>
      <c r="V136" s="354">
        <f>IFERROR(V132/H132,"0")+IFERROR(V133/H133,"0")+IFERROR(V134/H134,"0")+IFERROR(V135/H135,"0")</f>
        <v>240.2116402116402</v>
      </c>
      <c r="W136" s="354">
        <f>IFERROR(W132/H132,"0")+IFERROR(W133/H133,"0")+IFERROR(W134/H134,"0")+IFERROR(W135/H135,"0")</f>
        <v>241</v>
      </c>
      <c r="X136" s="354">
        <f>IFERROR(IF(X132="",0,X132),"0")+IFERROR(IF(X133="",0,X133),"0")+IFERROR(IF(X134="",0,X134),"0")+IFERROR(IF(X135="",0,X135),"0")</f>
        <v>2.9665499999999998</v>
      </c>
      <c r="Y136" s="355"/>
      <c r="Z136" s="355"/>
    </row>
    <row r="137" spans="1:53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80"/>
      <c r="N137" s="360" t="s">
        <v>66</v>
      </c>
      <c r="O137" s="361"/>
      <c r="P137" s="361"/>
      <c r="Q137" s="361"/>
      <c r="R137" s="361"/>
      <c r="S137" s="361"/>
      <c r="T137" s="362"/>
      <c r="U137" s="37" t="s">
        <v>65</v>
      </c>
      <c r="V137" s="354">
        <f>IFERROR(SUM(V132:V135),"0")</f>
        <v>1110</v>
      </c>
      <c r="W137" s="354">
        <f>IFERROR(SUM(W132:W135),"0")</f>
        <v>1112.4000000000001</v>
      </c>
      <c r="X137" s="37"/>
      <c r="Y137" s="355"/>
      <c r="Z137" s="355"/>
    </row>
    <row r="138" spans="1:53" ht="27.75" hidden="1" customHeight="1" x14ac:dyDescent="0.2">
      <c r="A138" s="388" t="s">
        <v>225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48"/>
      <c r="Z138" s="48"/>
    </row>
    <row r="139" spans="1:53" ht="16.5" hidden="1" customHeight="1" x14ac:dyDescent="0.25">
      <c r="A139" s="402" t="s">
        <v>226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7"/>
      <c r="Z139" s="347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6"/>
      <c r="P141" s="366"/>
      <c r="Q141" s="366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6"/>
      <c r="P142" s="366"/>
      <c r="Q142" s="366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6"/>
      <c r="P143" s="366"/>
      <c r="Q143" s="366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9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80"/>
      <c r="N144" s="360" t="s">
        <v>66</v>
      </c>
      <c r="O144" s="361"/>
      <c r="P144" s="361"/>
      <c r="Q144" s="361"/>
      <c r="R144" s="361"/>
      <c r="S144" s="361"/>
      <c r="T144" s="362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80"/>
      <c r="N145" s="360" t="s">
        <v>66</v>
      </c>
      <c r="O145" s="361"/>
      <c r="P145" s="361"/>
      <c r="Q145" s="361"/>
      <c r="R145" s="361"/>
      <c r="S145" s="361"/>
      <c r="T145" s="362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2" t="s">
        <v>233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7"/>
      <c r="Z146" s="347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6"/>
      <c r="P148" s="366"/>
      <c r="Q148" s="366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6"/>
      <c r="P149" s="366"/>
      <c r="Q149" s="366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6"/>
      <c r="P150" s="366"/>
      <c r="Q150" s="366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6"/>
      <c r="P151" s="366"/>
      <c r="Q151" s="366"/>
      <c r="R151" s="359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6"/>
      <c r="P152" s="366"/>
      <c r="Q152" s="366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6"/>
      <c r="P153" s="366"/>
      <c r="Q153" s="366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6"/>
      <c r="P154" s="366"/>
      <c r="Q154" s="366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6"/>
      <c r="P155" s="366"/>
      <c r="Q155" s="366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6"/>
      <c r="P156" s="366"/>
      <c r="Q156" s="366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79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80"/>
      <c r="N157" s="360" t="s">
        <v>66</v>
      </c>
      <c r="O157" s="361"/>
      <c r="P157" s="361"/>
      <c r="Q157" s="361"/>
      <c r="R157" s="361"/>
      <c r="S157" s="361"/>
      <c r="T157" s="362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0</v>
      </c>
      <c r="W157" s="354">
        <f>IFERROR(W148/H148,"0")+IFERROR(W149/H149,"0")+IFERROR(W150/H150,"0")+IFERROR(W151/H151,"0")+IFERROR(W152/H152,"0")+IFERROR(W153/H153,"0")+IFERROR(W154/H154,"0")+IFERROR(W155/H155,"0")+IFERROR(W156/H156,"0")</f>
        <v>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5"/>
      <c r="Z157" s="355"/>
    </row>
    <row r="158" spans="1:53" hidden="1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80"/>
      <c r="N158" s="360" t="s">
        <v>66</v>
      </c>
      <c r="O158" s="361"/>
      <c r="P158" s="361"/>
      <c r="Q158" s="361"/>
      <c r="R158" s="361"/>
      <c r="S158" s="361"/>
      <c r="T158" s="362"/>
      <c r="U158" s="37" t="s">
        <v>65</v>
      </c>
      <c r="V158" s="354">
        <f>IFERROR(SUM(V148:V156),"0")</f>
        <v>0</v>
      </c>
      <c r="W158" s="354">
        <f>IFERROR(SUM(W148:W156),"0")</f>
        <v>0</v>
      </c>
      <c r="X158" s="37"/>
      <c r="Y158" s="355"/>
      <c r="Z158" s="355"/>
    </row>
    <row r="159" spans="1:53" ht="16.5" hidden="1" customHeight="1" x14ac:dyDescent="0.25">
      <c r="A159" s="402" t="s">
        <v>252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7"/>
      <c r="Z159" s="347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6"/>
      <c r="P161" s="366"/>
      <c r="Q161" s="366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6"/>
      <c r="P162" s="366"/>
      <c r="Q162" s="366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9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80"/>
      <c r="N163" s="360" t="s">
        <v>66</v>
      </c>
      <c r="O163" s="361"/>
      <c r="P163" s="361"/>
      <c r="Q163" s="361"/>
      <c r="R163" s="361"/>
      <c r="S163" s="361"/>
      <c r="T163" s="362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80"/>
      <c r="N164" s="360" t="s">
        <v>66</v>
      </c>
      <c r="O164" s="361"/>
      <c r="P164" s="361"/>
      <c r="Q164" s="361"/>
      <c r="R164" s="361"/>
      <c r="S164" s="361"/>
      <c r="T164" s="362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6"/>
      <c r="P166" s="366"/>
      <c r="Q166" s="366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6"/>
      <c r="P167" s="366"/>
      <c r="Q167" s="366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9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80"/>
      <c r="N168" s="360" t="s">
        <v>66</v>
      </c>
      <c r="O168" s="361"/>
      <c r="P168" s="361"/>
      <c r="Q168" s="361"/>
      <c r="R168" s="361"/>
      <c r="S168" s="361"/>
      <c r="T168" s="362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80"/>
      <c r="N169" s="360" t="s">
        <v>66</v>
      </c>
      <c r="O169" s="361"/>
      <c r="P169" s="361"/>
      <c r="Q169" s="361"/>
      <c r="R169" s="361"/>
      <c r="S169" s="361"/>
      <c r="T169" s="362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8"/>
      <c r="Z170" s="348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6"/>
      <c r="P171" s="366"/>
      <c r="Q171" s="366"/>
      <c r="R171" s="359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6"/>
      <c r="P172" s="366"/>
      <c r="Q172" s="366"/>
      <c r="R172" s="359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6"/>
      <c r="P173" s="366"/>
      <c r="Q173" s="366"/>
      <c r="R173" s="359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6"/>
      <c r="P174" s="366"/>
      <c r="Q174" s="366"/>
      <c r="R174" s="359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9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80"/>
      <c r="N175" s="360" t="s">
        <v>66</v>
      </c>
      <c r="O175" s="361"/>
      <c r="P175" s="361"/>
      <c r="Q175" s="361"/>
      <c r="R175" s="361"/>
      <c r="S175" s="361"/>
      <c r="T175" s="362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hidden="1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80"/>
      <c r="N176" s="360" t="s">
        <v>66</v>
      </c>
      <c r="O176" s="361"/>
      <c r="P176" s="361"/>
      <c r="Q176" s="361"/>
      <c r="R176" s="361"/>
      <c r="S176" s="361"/>
      <c r="T176" s="362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6"/>
      <c r="P178" s="366"/>
      <c r="Q178" s="366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6"/>
      <c r="P179" s="366"/>
      <c r="Q179" s="366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6"/>
      <c r="P180" s="366"/>
      <c r="Q180" s="366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6"/>
      <c r="P181" s="366"/>
      <c r="Q181" s="366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6"/>
      <c r="P182" s="366"/>
      <c r="Q182" s="366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6"/>
      <c r="P183" s="366"/>
      <c r="Q183" s="366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6"/>
      <c r="P184" s="366"/>
      <c r="Q184" s="366"/>
      <c r="R184" s="359"/>
      <c r="S184" s="34"/>
      <c r="T184" s="34"/>
      <c r="U184" s="35" t="s">
        <v>65</v>
      </c>
      <c r="V184" s="352">
        <v>60</v>
      </c>
      <c r="W184" s="353">
        <f t="shared" si="9"/>
        <v>60</v>
      </c>
      <c r="X184" s="36">
        <f>IFERROR(IF(W184=0,"",ROUNDUP(W184/H184,0)*0.00753),"")</f>
        <v>0.18825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6"/>
      <c r="P185" s="366"/>
      <c r="Q185" s="366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6"/>
      <c r="P186" s="366"/>
      <c r="Q186" s="366"/>
      <c r="R186" s="359"/>
      <c r="S186" s="34"/>
      <c r="T186" s="34"/>
      <c r="U186" s="35" t="s">
        <v>65</v>
      </c>
      <c r="V186" s="352">
        <v>120</v>
      </c>
      <c r="W186" s="353">
        <f t="shared" si="9"/>
        <v>120</v>
      </c>
      <c r="X186" s="36">
        <f>IFERROR(IF(W186=0,"",ROUNDUP(W186/H186,0)*0.00753),"")</f>
        <v>0.3765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9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6"/>
      <c r="P187" s="366"/>
      <c r="Q187" s="366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6"/>
      <c r="P188" s="366"/>
      <c r="Q188" s="366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6"/>
      <c r="P189" s="366"/>
      <c r="Q189" s="366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6"/>
      <c r="P190" s="366"/>
      <c r="Q190" s="366"/>
      <c r="R190" s="359"/>
      <c r="S190" s="34"/>
      <c r="T190" s="34"/>
      <c r="U190" s="35" t="s">
        <v>65</v>
      </c>
      <c r="V190" s="352">
        <v>580</v>
      </c>
      <c r="W190" s="353">
        <f t="shared" si="9"/>
        <v>580.79999999999995</v>
      </c>
      <c r="X190" s="36">
        <f t="shared" si="10"/>
        <v>1.82226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6"/>
      <c r="P191" s="366"/>
      <c r="Q191" s="366"/>
      <c r="R191" s="359"/>
      <c r="S191" s="34"/>
      <c r="T191" s="34"/>
      <c r="U191" s="35" t="s">
        <v>65</v>
      </c>
      <c r="V191" s="352">
        <v>580</v>
      </c>
      <c r="W191" s="353">
        <f t="shared" si="9"/>
        <v>580.79999999999995</v>
      </c>
      <c r="X191" s="36">
        <f t="shared" si="10"/>
        <v>1.82226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6"/>
      <c r="P192" s="366"/>
      <c r="Q192" s="366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6"/>
      <c r="P193" s="366"/>
      <c r="Q193" s="366"/>
      <c r="R193" s="359"/>
      <c r="S193" s="34"/>
      <c r="T193" s="34"/>
      <c r="U193" s="35" t="s">
        <v>65</v>
      </c>
      <c r="V193" s="352">
        <v>40</v>
      </c>
      <c r="W193" s="353">
        <f t="shared" si="9"/>
        <v>40.799999999999997</v>
      </c>
      <c r="X193" s="36">
        <f t="shared" si="10"/>
        <v>0.12801000000000001</v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6"/>
      <c r="P194" s="366"/>
      <c r="Q194" s="366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9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80"/>
      <c r="N195" s="360" t="s">
        <v>66</v>
      </c>
      <c r="O195" s="361"/>
      <c r="P195" s="361"/>
      <c r="Q195" s="361"/>
      <c r="R195" s="361"/>
      <c r="S195" s="361"/>
      <c r="T195" s="362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575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576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4.3372799999999998</v>
      </c>
      <c r="Y195" s="355"/>
      <c r="Z195" s="355"/>
    </row>
    <row r="196" spans="1:53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80"/>
      <c r="N196" s="360" t="s">
        <v>66</v>
      </c>
      <c r="O196" s="361"/>
      <c r="P196" s="361"/>
      <c r="Q196" s="361"/>
      <c r="R196" s="361"/>
      <c r="S196" s="361"/>
      <c r="T196" s="362"/>
      <c r="U196" s="37" t="s">
        <v>65</v>
      </c>
      <c r="V196" s="354">
        <f>IFERROR(SUM(V178:V194),"0")</f>
        <v>1380</v>
      </c>
      <c r="W196" s="354">
        <f>IFERROR(SUM(W178:W194),"0")</f>
        <v>1382.3999999999999</v>
      </c>
      <c r="X196" s="37"/>
      <c r="Y196" s="355"/>
      <c r="Z196" s="355"/>
    </row>
    <row r="197" spans="1:53" ht="14.25" hidden="1" customHeight="1" x14ac:dyDescent="0.25">
      <c r="A197" s="356" t="s">
        <v>203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6"/>
      <c r="P198" s="366"/>
      <c r="Q198" s="366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4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6"/>
      <c r="P199" s="366"/>
      <c r="Q199" s="366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6"/>
      <c r="P200" s="366"/>
      <c r="Q200" s="366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6"/>
      <c r="P201" s="366"/>
      <c r="Q201" s="366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9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80"/>
      <c r="N202" s="360" t="s">
        <v>66</v>
      </c>
      <c r="O202" s="361"/>
      <c r="P202" s="361"/>
      <c r="Q202" s="361"/>
      <c r="R202" s="361"/>
      <c r="S202" s="361"/>
      <c r="T202" s="362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80"/>
      <c r="N203" s="360" t="s">
        <v>66</v>
      </c>
      <c r="O203" s="361"/>
      <c r="P203" s="361"/>
      <c r="Q203" s="361"/>
      <c r="R203" s="361"/>
      <c r="S203" s="361"/>
      <c r="T203" s="362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hidden="1" customHeight="1" x14ac:dyDescent="0.25">
      <c r="A204" s="402" t="s">
        <v>311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7"/>
      <c r="Z204" s="347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7" t="s">
        <v>314</v>
      </c>
      <c r="O206" s="366"/>
      <c r="P206" s="366"/>
      <c r="Q206" s="366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5" t="s">
        <v>317</v>
      </c>
      <c r="O207" s="366"/>
      <c r="P207" s="366"/>
      <c r="Q207" s="366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8" t="s">
        <v>320</v>
      </c>
      <c r="O208" s="366"/>
      <c r="P208" s="366"/>
      <c r="Q208" s="366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323</v>
      </c>
      <c r="O209" s="366"/>
      <c r="P209" s="366"/>
      <c r="Q209" s="366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1" t="s">
        <v>326</v>
      </c>
      <c r="O210" s="366"/>
      <c r="P210" s="366"/>
      <c r="Q210" s="366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">
        <v>329</v>
      </c>
      <c r="O211" s="366"/>
      <c r="P211" s="366"/>
      <c r="Q211" s="366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79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80"/>
      <c r="N212" s="360" t="s">
        <v>66</v>
      </c>
      <c r="O212" s="361"/>
      <c r="P212" s="361"/>
      <c r="Q212" s="361"/>
      <c r="R212" s="361"/>
      <c r="S212" s="361"/>
      <c r="T212" s="362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0"/>
      <c r="N213" s="360" t="s">
        <v>66</v>
      </c>
      <c r="O213" s="361"/>
      <c r="P213" s="361"/>
      <c r="Q213" s="361"/>
      <c r="R213" s="361"/>
      <c r="S213" s="361"/>
      <c r="T213" s="362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8"/>
      <c r="Z214" s="348"/>
    </row>
    <row r="215" spans="1:53" ht="27" hidden="1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6"/>
      <c r="P215" s="366"/>
      <c r="Q215" s="366"/>
      <c r="R215" s="359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79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80"/>
      <c r="N216" s="360" t="s">
        <v>66</v>
      </c>
      <c r="O216" s="361"/>
      <c r="P216" s="361"/>
      <c r="Q216" s="361"/>
      <c r="R216" s="361"/>
      <c r="S216" s="361"/>
      <c r="T216" s="362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hidden="1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80"/>
      <c r="N217" s="360" t="s">
        <v>66</v>
      </c>
      <c r="O217" s="361"/>
      <c r="P217" s="361"/>
      <c r="Q217" s="361"/>
      <c r="R217" s="361"/>
      <c r="S217" s="361"/>
      <c r="T217" s="362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hidden="1" customHeight="1" x14ac:dyDescent="0.25">
      <c r="A218" s="402" t="s">
        <v>332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7"/>
      <c r="Z218" s="347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8"/>
      <c r="Z219" s="348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22" t="s">
        <v>335</v>
      </c>
      <c r="O220" s="366"/>
      <c r="P220" s="366"/>
      <c r="Q220" s="366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338</v>
      </c>
      <c r="O221" s="366"/>
      <c r="P221" s="366"/>
      <c r="Q221" s="366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341</v>
      </c>
      <c r="O222" s="366"/>
      <c r="P222" s="366"/>
      <c r="Q222" s="366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9" t="s">
        <v>344</v>
      </c>
      <c r="O223" s="366"/>
      <c r="P223" s="366"/>
      <c r="Q223" s="366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1" t="s">
        <v>347</v>
      </c>
      <c r="O224" s="366"/>
      <c r="P224" s="366"/>
      <c r="Q224" s="366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6"/>
      <c r="P225" s="366"/>
      <c r="Q225" s="366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9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80"/>
      <c r="N226" s="360" t="s">
        <v>66</v>
      </c>
      <c r="O226" s="361"/>
      <c r="P226" s="361"/>
      <c r="Q226" s="361"/>
      <c r="R226" s="361"/>
      <c r="S226" s="361"/>
      <c r="T226" s="362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80"/>
      <c r="N227" s="360" t="s">
        <v>66</v>
      </c>
      <c r="O227" s="361"/>
      <c r="P227" s="361"/>
      <c r="Q227" s="361"/>
      <c r="R227" s="361"/>
      <c r="S227" s="361"/>
      <c r="T227" s="362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2" t="s">
        <v>351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7"/>
      <c r="Z228" s="347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8"/>
      <c r="Z229" s="348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6"/>
      <c r="P230" s="366"/>
      <c r="Q230" s="366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6"/>
      <c r="P231" s="366"/>
      <c r="Q231" s="366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6"/>
      <c r="P232" s="366"/>
      <c r="Q232" s="366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6"/>
      <c r="P233" s="366"/>
      <c r="Q233" s="366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6"/>
      <c r="P234" s="366"/>
      <c r="Q234" s="366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6"/>
      <c r="P235" s="366"/>
      <c r="Q235" s="366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6"/>
      <c r="P236" s="366"/>
      <c r="Q236" s="366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6"/>
      <c r="P237" s="366"/>
      <c r="Q237" s="366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6"/>
      <c r="P238" s="366"/>
      <c r="Q238" s="366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6"/>
      <c r="P239" s="366"/>
      <c r="Q239" s="366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6"/>
      <c r="P240" s="366"/>
      <c r="Q240" s="366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6"/>
      <c r="P241" s="366"/>
      <c r="Q241" s="366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6"/>
      <c r="P242" s="366"/>
      <c r="Q242" s="366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6"/>
      <c r="P243" s="366"/>
      <c r="Q243" s="366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6"/>
      <c r="P244" s="366"/>
      <c r="Q244" s="366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79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80"/>
      <c r="N245" s="360" t="s">
        <v>66</v>
      </c>
      <c r="O245" s="361"/>
      <c r="P245" s="361"/>
      <c r="Q245" s="361"/>
      <c r="R245" s="361"/>
      <c r="S245" s="361"/>
      <c r="T245" s="362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hidden="1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0"/>
      <c r="N246" s="360" t="s">
        <v>66</v>
      </c>
      <c r="O246" s="361"/>
      <c r="P246" s="361"/>
      <c r="Q246" s="361"/>
      <c r="R246" s="361"/>
      <c r="S246" s="361"/>
      <c r="T246" s="362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8"/>
      <c r="Z247" s="348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6"/>
      <c r="P248" s="366"/>
      <c r="Q248" s="366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9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80"/>
      <c r="N249" s="360" t="s">
        <v>66</v>
      </c>
      <c r="O249" s="361"/>
      <c r="P249" s="361"/>
      <c r="Q249" s="361"/>
      <c r="R249" s="361"/>
      <c r="S249" s="361"/>
      <c r="T249" s="362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80"/>
      <c r="N250" s="360" t="s">
        <v>66</v>
      </c>
      <c r="O250" s="361"/>
      <c r="P250" s="361"/>
      <c r="Q250" s="361"/>
      <c r="R250" s="361"/>
      <c r="S250" s="361"/>
      <c r="T250" s="362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8"/>
      <c r="Z251" s="348"/>
    </row>
    <row r="252" spans="1:53" ht="27" hidden="1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6"/>
      <c r="P252" s="366"/>
      <c r="Q252" s="366"/>
      <c r="R252" s="359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6"/>
      <c r="P253" s="366"/>
      <c r="Q253" s="366"/>
      <c r="R253" s="359"/>
      <c r="S253" s="34"/>
      <c r="T253" s="34"/>
      <c r="U253" s="35" t="s">
        <v>65</v>
      </c>
      <c r="V253" s="352">
        <v>100</v>
      </c>
      <c r="W253" s="353">
        <f>IFERROR(IF(V253="",0,CEILING((V253/$H253),1)*$H253),"")</f>
        <v>100.80000000000001</v>
      </c>
      <c r="X253" s="36">
        <f>IFERROR(IF(W253=0,"",ROUNDUP(W253/H253,0)*0.00753),"")</f>
        <v>0.18071999999999999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6"/>
      <c r="P254" s="366"/>
      <c r="Q254" s="366"/>
      <c r="R254" s="359"/>
      <c r="S254" s="34"/>
      <c r="T254" s="34"/>
      <c r="U254" s="35" t="s">
        <v>65</v>
      </c>
      <c r="V254" s="352">
        <v>35</v>
      </c>
      <c r="W254" s="353">
        <f>IFERROR(IF(V254="",0,CEILING((V254/$H254),1)*$H254),"")</f>
        <v>35.700000000000003</v>
      </c>
      <c r="X254" s="36">
        <f>IFERROR(IF(W254=0,"",ROUNDUP(W254/H254,0)*0.00502),"")</f>
        <v>8.5339999999999999E-2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6"/>
      <c r="P255" s="366"/>
      <c r="Q255" s="366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9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80"/>
      <c r="N256" s="360" t="s">
        <v>66</v>
      </c>
      <c r="O256" s="361"/>
      <c r="P256" s="361"/>
      <c r="Q256" s="361"/>
      <c r="R256" s="361"/>
      <c r="S256" s="361"/>
      <c r="T256" s="362"/>
      <c r="U256" s="37" t="s">
        <v>67</v>
      </c>
      <c r="V256" s="354">
        <f>IFERROR(V252/H252,"0")+IFERROR(V253/H253,"0")+IFERROR(V254/H254,"0")+IFERROR(V255/H255,"0")</f>
        <v>40.476190476190474</v>
      </c>
      <c r="W256" s="354">
        <f>IFERROR(W252/H252,"0")+IFERROR(W253/H253,"0")+IFERROR(W254/H254,"0")+IFERROR(W255/H255,"0")</f>
        <v>41</v>
      </c>
      <c r="X256" s="354">
        <f>IFERROR(IF(X252="",0,X252),"0")+IFERROR(IF(X253="",0,X253),"0")+IFERROR(IF(X254="",0,X254),"0")+IFERROR(IF(X255="",0,X255),"0")</f>
        <v>0.26605999999999996</v>
      </c>
      <c r="Y256" s="355"/>
      <c r="Z256" s="355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80"/>
      <c r="N257" s="360" t="s">
        <v>66</v>
      </c>
      <c r="O257" s="361"/>
      <c r="P257" s="361"/>
      <c r="Q257" s="361"/>
      <c r="R257" s="361"/>
      <c r="S257" s="361"/>
      <c r="T257" s="362"/>
      <c r="U257" s="37" t="s">
        <v>65</v>
      </c>
      <c r="V257" s="354">
        <f>IFERROR(SUM(V252:V255),"0")</f>
        <v>135</v>
      </c>
      <c r="W257" s="354">
        <f>IFERROR(SUM(W252:W255),"0")</f>
        <v>136.5</v>
      </c>
      <c r="X257" s="37"/>
      <c r="Y257" s="355"/>
      <c r="Z257" s="355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6"/>
      <c r="P259" s="366"/>
      <c r="Q259" s="366"/>
      <c r="R259" s="359"/>
      <c r="S259" s="34"/>
      <c r="T259" s="34"/>
      <c r="U259" s="35" t="s">
        <v>65</v>
      </c>
      <c r="V259" s="352">
        <v>100</v>
      </c>
      <c r="W259" s="353">
        <f t="shared" ref="W259:W267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6"/>
      <c r="P260" s="366"/>
      <c r="Q260" s="366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6"/>
      <c r="P261" s="366"/>
      <c r="Q261" s="366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6"/>
      <c r="P262" s="366"/>
      <c r="Q262" s="366"/>
      <c r="R262" s="359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6"/>
      <c r="P263" s="366"/>
      <c r="Q263" s="366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6"/>
      <c r="P264" s="366"/>
      <c r="Q264" s="366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6"/>
      <c r="P265" s="366"/>
      <c r="Q265" s="366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6"/>
      <c r="P266" s="366"/>
      <c r="Q266" s="366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6"/>
      <c r="P267" s="366"/>
      <c r="Q267" s="366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9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80"/>
      <c r="N268" s="360" t="s">
        <v>66</v>
      </c>
      <c r="O268" s="361"/>
      <c r="P268" s="361"/>
      <c r="Q268" s="361"/>
      <c r="R268" s="361"/>
      <c r="S268" s="361"/>
      <c r="T268" s="362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12.820512820512821</v>
      </c>
      <c r="W268" s="354">
        <f>IFERROR(W259/H259,"0")+IFERROR(W260/H260,"0")+IFERROR(W261/H261,"0")+IFERROR(W262/H262,"0")+IFERROR(W263/H263,"0")+IFERROR(W264/H264,"0")+IFERROR(W265/H265,"0")+IFERROR(W266/H266,"0")+IFERROR(W267/H267,"0")</f>
        <v>13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0.28275</v>
      </c>
      <c r="Y268" s="355"/>
      <c r="Z268" s="355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80"/>
      <c r="N269" s="360" t="s">
        <v>66</v>
      </c>
      <c r="O269" s="361"/>
      <c r="P269" s="361"/>
      <c r="Q269" s="361"/>
      <c r="R269" s="361"/>
      <c r="S269" s="361"/>
      <c r="T269" s="362"/>
      <c r="U269" s="37" t="s">
        <v>65</v>
      </c>
      <c r="V269" s="354">
        <f>IFERROR(SUM(V259:V267),"0")</f>
        <v>100</v>
      </c>
      <c r="W269" s="354">
        <f>IFERROR(SUM(W259:W267),"0")</f>
        <v>101.39999999999999</v>
      </c>
      <c r="X269" s="37"/>
      <c r="Y269" s="355"/>
      <c r="Z269" s="355"/>
    </row>
    <row r="270" spans="1:53" ht="14.25" hidden="1" customHeight="1" x14ac:dyDescent="0.25">
      <c r="A270" s="356" t="s">
        <v>203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6"/>
      <c r="P271" s="366"/>
      <c r="Q271" s="366"/>
      <c r="R271" s="359"/>
      <c r="S271" s="34"/>
      <c r="T271" s="34"/>
      <c r="U271" s="35" t="s">
        <v>65</v>
      </c>
      <c r="V271" s="352">
        <v>100</v>
      </c>
      <c r="W271" s="353">
        <f>IFERROR(IF(V271="",0,CEILING((V271/$H271),1)*$H271),"")</f>
        <v>100.80000000000001</v>
      </c>
      <c r="X271" s="36">
        <f>IFERROR(IF(W271=0,"",ROUNDUP(W271/H271,0)*0.02175),"")</f>
        <v>0.26100000000000001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6"/>
      <c r="P272" s="366"/>
      <c r="Q272" s="366"/>
      <c r="R272" s="359"/>
      <c r="S272" s="34"/>
      <c r="T272" s="34"/>
      <c r="U272" s="35" t="s">
        <v>65</v>
      </c>
      <c r="V272" s="352">
        <v>190</v>
      </c>
      <c r="W272" s="353">
        <f>IFERROR(IF(V272="",0,CEILING((V272/$H272),1)*$H272),"")</f>
        <v>195</v>
      </c>
      <c r="X272" s="36">
        <f>IFERROR(IF(W272=0,"",ROUNDUP(W272/H272,0)*0.02175),"")</f>
        <v>0.54374999999999996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6"/>
      <c r="P273" s="366"/>
      <c r="Q273" s="366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9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80"/>
      <c r="N274" s="360" t="s">
        <v>66</v>
      </c>
      <c r="O274" s="361"/>
      <c r="P274" s="361"/>
      <c r="Q274" s="361"/>
      <c r="R274" s="361"/>
      <c r="S274" s="361"/>
      <c r="T274" s="362"/>
      <c r="U274" s="37" t="s">
        <v>67</v>
      </c>
      <c r="V274" s="354">
        <f>IFERROR(V271/H271,"0")+IFERROR(V272/H272,"0")+IFERROR(V273/H273,"0")</f>
        <v>36.263736263736263</v>
      </c>
      <c r="W274" s="354">
        <f>IFERROR(W271/H271,"0")+IFERROR(W272/H272,"0")+IFERROR(W273/H273,"0")</f>
        <v>37</v>
      </c>
      <c r="X274" s="354">
        <f>IFERROR(IF(X271="",0,X271),"0")+IFERROR(IF(X272="",0,X272),"0")+IFERROR(IF(X273="",0,X273),"0")</f>
        <v>0.80474999999999997</v>
      </c>
      <c r="Y274" s="355"/>
      <c r="Z274" s="355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80"/>
      <c r="N275" s="360" t="s">
        <v>66</v>
      </c>
      <c r="O275" s="361"/>
      <c r="P275" s="361"/>
      <c r="Q275" s="361"/>
      <c r="R275" s="361"/>
      <c r="S275" s="361"/>
      <c r="T275" s="362"/>
      <c r="U275" s="37" t="s">
        <v>65</v>
      </c>
      <c r="V275" s="354">
        <f>IFERROR(SUM(V271:V273),"0")</f>
        <v>290</v>
      </c>
      <c r="W275" s="354">
        <f>IFERROR(SUM(W271:W273),"0")</f>
        <v>295.8</v>
      </c>
      <c r="X275" s="37"/>
      <c r="Y275" s="355"/>
      <c r="Z275" s="355"/>
    </row>
    <row r="276" spans="1:53" ht="14.25" hidden="1" customHeight="1" x14ac:dyDescent="0.25">
      <c r="A276" s="356" t="s">
        <v>83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8"/>
      <c r="Z276" s="348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43" t="s">
        <v>416</v>
      </c>
      <c r="O277" s="366"/>
      <c r="P277" s="366"/>
      <c r="Q277" s="366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9" t="s">
        <v>419</v>
      </c>
      <c r="O278" s="366"/>
      <c r="P278" s="366"/>
      <c r="Q278" s="366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6"/>
      <c r="P279" s="366"/>
      <c r="Q279" s="366"/>
      <c r="R279" s="359"/>
      <c r="S279" s="34"/>
      <c r="T279" s="34"/>
      <c r="U279" s="35" t="s">
        <v>65</v>
      </c>
      <c r="V279" s="352">
        <v>68</v>
      </c>
      <c r="W279" s="353">
        <f>IFERROR(IF(V279="",0,CEILING((V279/$H279),1)*$H279),"")</f>
        <v>68.849999999999994</v>
      </c>
      <c r="X279" s="36">
        <f>IFERROR(IF(W279=0,"",ROUNDUP(W279/H279,0)*0.00753),"")</f>
        <v>0.20331000000000002</v>
      </c>
      <c r="Y279" s="56"/>
      <c r="Z279" s="57"/>
      <c r="AD279" s="58"/>
      <c r="BA279" s="220" t="s">
        <v>1</v>
      </c>
    </row>
    <row r="280" spans="1:53" x14ac:dyDescent="0.2">
      <c r="A280" s="379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80"/>
      <c r="N280" s="360" t="s">
        <v>66</v>
      </c>
      <c r="O280" s="361"/>
      <c r="P280" s="361"/>
      <c r="Q280" s="361"/>
      <c r="R280" s="361"/>
      <c r="S280" s="361"/>
      <c r="T280" s="362"/>
      <c r="U280" s="37" t="s">
        <v>67</v>
      </c>
      <c r="V280" s="354">
        <f>IFERROR(V277/H277,"0")+IFERROR(V278/H278,"0")+IFERROR(V279/H279,"0")</f>
        <v>26.666666666666668</v>
      </c>
      <c r="W280" s="354">
        <f>IFERROR(W277/H277,"0")+IFERROR(W278/H278,"0")+IFERROR(W279/H279,"0")</f>
        <v>27</v>
      </c>
      <c r="X280" s="354">
        <f>IFERROR(IF(X277="",0,X277),"0")+IFERROR(IF(X278="",0,X278),"0")+IFERROR(IF(X279="",0,X279),"0")</f>
        <v>0.20331000000000002</v>
      </c>
      <c r="Y280" s="355"/>
      <c r="Z280" s="355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80"/>
      <c r="N281" s="360" t="s">
        <v>66</v>
      </c>
      <c r="O281" s="361"/>
      <c r="P281" s="361"/>
      <c r="Q281" s="361"/>
      <c r="R281" s="361"/>
      <c r="S281" s="361"/>
      <c r="T281" s="362"/>
      <c r="U281" s="37" t="s">
        <v>65</v>
      </c>
      <c r="V281" s="354">
        <f>IFERROR(SUM(V277:V279),"0")</f>
        <v>68</v>
      </c>
      <c r="W281" s="354">
        <f>IFERROR(SUM(W277:W279),"0")</f>
        <v>68.849999999999994</v>
      </c>
      <c r="X281" s="37"/>
      <c r="Y281" s="355"/>
      <c r="Z281" s="355"/>
    </row>
    <row r="282" spans="1:53" ht="14.25" hidden="1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8"/>
      <c r="Z282" s="348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6"/>
      <c r="P283" s="366"/>
      <c r="Q283" s="366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6"/>
      <c r="P284" s="366"/>
      <c r="Q284" s="366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6"/>
      <c r="P285" s="366"/>
      <c r="Q285" s="366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9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80"/>
      <c r="N286" s="360" t="s">
        <v>66</v>
      </c>
      <c r="O286" s="361"/>
      <c r="P286" s="361"/>
      <c r="Q286" s="361"/>
      <c r="R286" s="361"/>
      <c r="S286" s="361"/>
      <c r="T286" s="362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80"/>
      <c r="N287" s="360" t="s">
        <v>66</v>
      </c>
      <c r="O287" s="361"/>
      <c r="P287" s="361"/>
      <c r="Q287" s="361"/>
      <c r="R287" s="361"/>
      <c r="S287" s="361"/>
      <c r="T287" s="362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2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7"/>
      <c r="Z288" s="347"/>
    </row>
    <row r="289" spans="1:53" ht="14.25" hidden="1" customHeight="1" x14ac:dyDescent="0.25">
      <c r="A289" s="356" t="s">
        <v>105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8"/>
      <c r="Z289" s="348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6"/>
      <c r="P290" s="366"/>
      <c r="Q290" s="366"/>
      <c r="R290" s="359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6"/>
      <c r="P291" s="366"/>
      <c r="Q291" s="366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6"/>
      <c r="P292" s="366"/>
      <c r="Q292" s="366"/>
      <c r="R292" s="359"/>
      <c r="S292" s="34"/>
      <c r="T292" s="34"/>
      <c r="U292" s="35" t="s">
        <v>65</v>
      </c>
      <c r="V292" s="352">
        <v>50</v>
      </c>
      <c r="W292" s="353">
        <f t="shared" si="16"/>
        <v>58</v>
      </c>
      <c r="X292" s="36">
        <f>IFERROR(IF(W292=0,"",ROUNDUP(W292/H292,0)*0.02175),"")</f>
        <v>0.10874999999999999</v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6"/>
      <c r="P293" s="366"/>
      <c r="Q293" s="366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6"/>
      <c r="P294" s="366"/>
      <c r="Q294" s="366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6"/>
      <c r="P295" s="366"/>
      <c r="Q295" s="366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6"/>
      <c r="P296" s="366"/>
      <c r="Q296" s="366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6"/>
      <c r="P297" s="366"/>
      <c r="Q297" s="366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9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80"/>
      <c r="N298" s="360" t="s">
        <v>66</v>
      </c>
      <c r="O298" s="361"/>
      <c r="P298" s="361"/>
      <c r="Q298" s="361"/>
      <c r="R298" s="361"/>
      <c r="S298" s="361"/>
      <c r="T298" s="362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4.3103448275862073</v>
      </c>
      <c r="W298" s="354">
        <f>IFERROR(W290/H290,"0")+IFERROR(W291/H291,"0")+IFERROR(W292/H292,"0")+IFERROR(W293/H293,"0")+IFERROR(W294/H294,"0")+IFERROR(W295/H295,"0")+IFERROR(W296/H296,"0")+IFERROR(W297/H297,"0")</f>
        <v>5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0.10874999999999999</v>
      </c>
      <c r="Y298" s="355"/>
      <c r="Z298" s="355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80"/>
      <c r="N299" s="360" t="s">
        <v>66</v>
      </c>
      <c r="O299" s="361"/>
      <c r="P299" s="361"/>
      <c r="Q299" s="361"/>
      <c r="R299" s="361"/>
      <c r="S299" s="361"/>
      <c r="T299" s="362"/>
      <c r="U299" s="37" t="s">
        <v>65</v>
      </c>
      <c r="V299" s="354">
        <f>IFERROR(SUM(V290:V297),"0")</f>
        <v>50</v>
      </c>
      <c r="W299" s="354">
        <f>IFERROR(SUM(W290:W297),"0")</f>
        <v>58</v>
      </c>
      <c r="X299" s="37"/>
      <c r="Y299" s="355"/>
      <c r="Z299" s="355"/>
    </row>
    <row r="300" spans="1:53" ht="14.25" hidden="1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8"/>
      <c r="Z300" s="348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6"/>
      <c r="P301" s="366"/>
      <c r="Q301" s="366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6"/>
      <c r="P302" s="366"/>
      <c r="Q302" s="366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9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80"/>
      <c r="N303" s="360" t="s">
        <v>66</v>
      </c>
      <c r="O303" s="361"/>
      <c r="P303" s="361"/>
      <c r="Q303" s="361"/>
      <c r="R303" s="361"/>
      <c r="S303" s="361"/>
      <c r="T303" s="362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80"/>
      <c r="N304" s="360" t="s">
        <v>66</v>
      </c>
      <c r="O304" s="361"/>
      <c r="P304" s="361"/>
      <c r="Q304" s="361"/>
      <c r="R304" s="361"/>
      <c r="S304" s="361"/>
      <c r="T304" s="362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2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7"/>
      <c r="Z305" s="347"/>
    </row>
    <row r="306" spans="1:53" ht="14.25" hidden="1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8"/>
      <c r="Z306" s="348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6"/>
      <c r="P307" s="366"/>
      <c r="Q307" s="366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79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80"/>
      <c r="N308" s="360" t="s">
        <v>66</v>
      </c>
      <c r="O308" s="361"/>
      <c r="P308" s="361"/>
      <c r="Q308" s="361"/>
      <c r="R308" s="361"/>
      <c r="S308" s="361"/>
      <c r="T308" s="362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hidden="1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80"/>
      <c r="N309" s="360" t="s">
        <v>66</v>
      </c>
      <c r="O309" s="361"/>
      <c r="P309" s="361"/>
      <c r="Q309" s="361"/>
      <c r="R309" s="361"/>
      <c r="S309" s="361"/>
      <c r="T309" s="362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hidden="1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8"/>
      <c r="Z310" s="348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6"/>
      <c r="P311" s="366"/>
      <c r="Q311" s="366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6"/>
      <c r="P312" s="366"/>
      <c r="Q312" s="366"/>
      <c r="R312" s="359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79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80"/>
      <c r="N313" s="360" t="s">
        <v>66</v>
      </c>
      <c r="O313" s="361"/>
      <c r="P313" s="361"/>
      <c r="Q313" s="361"/>
      <c r="R313" s="361"/>
      <c r="S313" s="361"/>
      <c r="T313" s="362"/>
      <c r="U313" s="37" t="s">
        <v>67</v>
      </c>
      <c r="V313" s="354">
        <f>IFERROR(V311/H311,"0")+IFERROR(V312/H312,"0")</f>
        <v>0</v>
      </c>
      <c r="W313" s="354">
        <f>IFERROR(W311/H311,"0")+IFERROR(W312/H312,"0")</f>
        <v>0</v>
      </c>
      <c r="X313" s="354">
        <f>IFERROR(IF(X311="",0,X311),"0")+IFERROR(IF(X312="",0,X312),"0")</f>
        <v>0</v>
      </c>
      <c r="Y313" s="355"/>
      <c r="Z313" s="355"/>
    </row>
    <row r="314" spans="1:53" hidden="1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0"/>
      <c r="N314" s="360" t="s">
        <v>66</v>
      </c>
      <c r="O314" s="361"/>
      <c r="P314" s="361"/>
      <c r="Q314" s="361"/>
      <c r="R314" s="361"/>
      <c r="S314" s="361"/>
      <c r="T314" s="362"/>
      <c r="U314" s="37" t="s">
        <v>65</v>
      </c>
      <c r="V314" s="354">
        <f>IFERROR(SUM(V311:V312),"0")</f>
        <v>0</v>
      </c>
      <c r="W314" s="354">
        <f>IFERROR(SUM(W311:W312),"0")</f>
        <v>0</v>
      </c>
      <c r="X314" s="37"/>
      <c r="Y314" s="355"/>
      <c r="Z314" s="355"/>
    </row>
    <row r="315" spans="1:53" ht="14.25" hidden="1" customHeight="1" x14ac:dyDescent="0.25">
      <c r="A315" s="356" t="s">
        <v>203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8"/>
      <c r="Z315" s="348"/>
    </row>
    <row r="316" spans="1:53" ht="27" hidden="1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6"/>
      <c r="P316" s="366"/>
      <c r="Q316" s="366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9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80"/>
      <c r="N317" s="360" t="s">
        <v>66</v>
      </c>
      <c r="O317" s="361"/>
      <c r="P317" s="361"/>
      <c r="Q317" s="361"/>
      <c r="R317" s="361"/>
      <c r="S317" s="361"/>
      <c r="T317" s="362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hidden="1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0"/>
      <c r="N318" s="360" t="s">
        <v>66</v>
      </c>
      <c r="O318" s="361"/>
      <c r="P318" s="361"/>
      <c r="Q318" s="361"/>
      <c r="R318" s="361"/>
      <c r="S318" s="361"/>
      <c r="T318" s="362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8"/>
      <c r="Z319" s="348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6"/>
      <c r="P320" s="366"/>
      <c r="Q320" s="366"/>
      <c r="R320" s="359"/>
      <c r="S320" s="34"/>
      <c r="T320" s="34"/>
      <c r="U320" s="35" t="s">
        <v>65</v>
      </c>
      <c r="V320" s="352">
        <v>8.5</v>
      </c>
      <c r="W320" s="353">
        <f>IFERROR(IF(V320="",0,CEILING((V320/$H320),1)*$H320),"")</f>
        <v>10.199999999999999</v>
      </c>
      <c r="X320" s="36">
        <f>IFERROR(IF(W320=0,"",ROUNDUP(W320/H320,0)*0.00753),"")</f>
        <v>3.0120000000000001E-2</v>
      </c>
      <c r="Y320" s="56"/>
      <c r="Z320" s="57"/>
      <c r="AD320" s="58"/>
      <c r="BA320" s="238" t="s">
        <v>1</v>
      </c>
    </row>
    <row r="321" spans="1:53" x14ac:dyDescent="0.2">
      <c r="A321" s="379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80"/>
      <c r="N321" s="360" t="s">
        <v>66</v>
      </c>
      <c r="O321" s="361"/>
      <c r="P321" s="361"/>
      <c r="Q321" s="361"/>
      <c r="R321" s="361"/>
      <c r="S321" s="361"/>
      <c r="T321" s="362"/>
      <c r="U321" s="37" t="s">
        <v>67</v>
      </c>
      <c r="V321" s="354">
        <f>IFERROR(V320/H320,"0")</f>
        <v>3.3333333333333335</v>
      </c>
      <c r="W321" s="354">
        <f>IFERROR(W320/H320,"0")</f>
        <v>4</v>
      </c>
      <c r="X321" s="354">
        <f>IFERROR(IF(X320="",0,X320),"0")</f>
        <v>3.0120000000000001E-2</v>
      </c>
      <c r="Y321" s="355"/>
      <c r="Z321" s="355"/>
    </row>
    <row r="322" spans="1:53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80"/>
      <c r="N322" s="360" t="s">
        <v>66</v>
      </c>
      <c r="O322" s="361"/>
      <c r="P322" s="361"/>
      <c r="Q322" s="361"/>
      <c r="R322" s="361"/>
      <c r="S322" s="361"/>
      <c r="T322" s="362"/>
      <c r="U322" s="37" t="s">
        <v>65</v>
      </c>
      <c r="V322" s="354">
        <f>IFERROR(SUM(V320:V320),"0")</f>
        <v>8.5</v>
      </c>
      <c r="W322" s="354">
        <f>IFERROR(SUM(W320:W320),"0")</f>
        <v>10.199999999999999</v>
      </c>
      <c r="X322" s="37"/>
      <c r="Y322" s="355"/>
      <c r="Z322" s="355"/>
    </row>
    <row r="323" spans="1:53" ht="27.75" hidden="1" customHeight="1" x14ac:dyDescent="0.2">
      <c r="A323" s="388" t="s">
        <v>460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48"/>
      <c r="Z323" s="48"/>
    </row>
    <row r="324" spans="1:53" ht="16.5" hidden="1" customHeight="1" x14ac:dyDescent="0.25">
      <c r="A324" s="402" t="s">
        <v>461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7"/>
      <c r="Z324" s="347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8"/>
      <c r="Z325" s="348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3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6"/>
      <c r="P326" s="366"/>
      <c r="Q326" s="366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9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80"/>
      <c r="N327" s="360" t="s">
        <v>66</v>
      </c>
      <c r="O327" s="361"/>
      <c r="P327" s="361"/>
      <c r="Q327" s="361"/>
      <c r="R327" s="361"/>
      <c r="S327" s="361"/>
      <c r="T327" s="362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80"/>
      <c r="N328" s="360" t="s">
        <v>66</v>
      </c>
      <c r="O328" s="361"/>
      <c r="P328" s="361"/>
      <c r="Q328" s="361"/>
      <c r="R328" s="361"/>
      <c r="S328" s="361"/>
      <c r="T328" s="362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88" t="s">
        <v>464</v>
      </c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48"/>
      <c r="Z329" s="48"/>
    </row>
    <row r="330" spans="1:53" ht="16.5" hidden="1" customHeight="1" x14ac:dyDescent="0.25">
      <c r="A330" s="402" t="s">
        <v>465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7"/>
      <c r="Z330" s="347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8"/>
      <c r="Z331" s="348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6"/>
      <c r="P333" s="366"/>
      <c r="Q333" s="366"/>
      <c r="R333" s="359"/>
      <c r="S333" s="34"/>
      <c r="T333" s="34"/>
      <c r="U333" s="35" t="s">
        <v>65</v>
      </c>
      <c r="V333" s="352">
        <v>1400</v>
      </c>
      <c r="W333" s="353">
        <f t="shared" si="17"/>
        <v>1410</v>
      </c>
      <c r="X333" s="36">
        <f>IFERROR(IF(W333=0,"",ROUNDUP(W333/H333,0)*0.02175),"")</f>
        <v>2.0444999999999998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6"/>
      <c r="P335" s="366"/>
      <c r="Q335" s="366"/>
      <c r="R335" s="359"/>
      <c r="S335" s="34"/>
      <c r="T335" s="34"/>
      <c r="U335" s="35" t="s">
        <v>65</v>
      </c>
      <c r="V335" s="352">
        <v>980</v>
      </c>
      <c r="W335" s="353">
        <f t="shared" si="17"/>
        <v>990</v>
      </c>
      <c r="X335" s="36">
        <f>IFERROR(IF(W335=0,"",ROUNDUP(W335/H335,0)*0.02175),"")</f>
        <v>1.4355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4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6"/>
      <c r="P337" s="366"/>
      <c r="Q337" s="366"/>
      <c r="R337" s="359"/>
      <c r="S337" s="34"/>
      <c r="T337" s="34"/>
      <c r="U337" s="35" t="s">
        <v>65</v>
      </c>
      <c r="V337" s="352">
        <v>980</v>
      </c>
      <c r="W337" s="353">
        <f t="shared" si="17"/>
        <v>990</v>
      </c>
      <c r="X337" s="36">
        <f>IFERROR(IF(W337=0,"",ROUNDUP(W337/H337,0)*0.02175),"")</f>
        <v>1.4355</v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6"/>
      <c r="P338" s="366"/>
      <c r="Q338" s="366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6"/>
      <c r="P339" s="366"/>
      <c r="Q339" s="366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9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80"/>
      <c r="N340" s="360" t="s">
        <v>66</v>
      </c>
      <c r="O340" s="361"/>
      <c r="P340" s="361"/>
      <c r="Q340" s="361"/>
      <c r="R340" s="361"/>
      <c r="S340" s="361"/>
      <c r="T340" s="362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224</v>
      </c>
      <c r="W340" s="354">
        <f>IFERROR(W332/H332,"0")+IFERROR(W333/H333,"0")+IFERROR(W334/H334,"0")+IFERROR(W335/H335,"0")+IFERROR(W336/H336,"0")+IFERROR(W337/H337,"0")+IFERROR(W338/H338,"0")+IFERROR(W339/H339,"0")</f>
        <v>226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4.9154999999999998</v>
      </c>
      <c r="Y340" s="355"/>
      <c r="Z340" s="355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80"/>
      <c r="N341" s="360" t="s">
        <v>66</v>
      </c>
      <c r="O341" s="361"/>
      <c r="P341" s="361"/>
      <c r="Q341" s="361"/>
      <c r="R341" s="361"/>
      <c r="S341" s="361"/>
      <c r="T341" s="362"/>
      <c r="U341" s="37" t="s">
        <v>65</v>
      </c>
      <c r="V341" s="354">
        <f>IFERROR(SUM(V332:V339),"0")</f>
        <v>3360</v>
      </c>
      <c r="W341" s="354">
        <f>IFERROR(SUM(W332:W339),"0")</f>
        <v>3390</v>
      </c>
      <c r="X341" s="37"/>
      <c r="Y341" s="355"/>
      <c r="Z341" s="355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6"/>
      <c r="P343" s="366"/>
      <c r="Q343" s="366"/>
      <c r="R343" s="359"/>
      <c r="S343" s="34"/>
      <c r="T343" s="34"/>
      <c r="U343" s="35" t="s">
        <v>65</v>
      </c>
      <c r="V343" s="352">
        <v>980</v>
      </c>
      <c r="W343" s="353">
        <f>IFERROR(IF(V343="",0,CEILING((V343/$H343),1)*$H343),"")</f>
        <v>990</v>
      </c>
      <c r="X343" s="36">
        <f>IFERROR(IF(W343=0,"",ROUNDUP(W343/H343,0)*0.02175),"")</f>
        <v>1.4355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7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6"/>
      <c r="P344" s="366"/>
      <c r="Q344" s="366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6"/>
      <c r="P345" s="366"/>
      <c r="Q345" s="366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9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80"/>
      <c r="N346" s="360" t="s">
        <v>66</v>
      </c>
      <c r="O346" s="361"/>
      <c r="P346" s="361"/>
      <c r="Q346" s="361"/>
      <c r="R346" s="361"/>
      <c r="S346" s="361"/>
      <c r="T346" s="362"/>
      <c r="U346" s="37" t="s">
        <v>67</v>
      </c>
      <c r="V346" s="354">
        <f>IFERROR(V343/H343,"0")+IFERROR(V344/H344,"0")+IFERROR(V345/H345,"0")</f>
        <v>65.333333333333329</v>
      </c>
      <c r="W346" s="354">
        <f>IFERROR(W343/H343,"0")+IFERROR(W344/H344,"0")+IFERROR(W345/H345,"0")</f>
        <v>66</v>
      </c>
      <c r="X346" s="354">
        <f>IFERROR(IF(X343="",0,X343),"0")+IFERROR(IF(X344="",0,X344),"0")+IFERROR(IF(X345="",0,X345),"0")</f>
        <v>1.4355</v>
      </c>
      <c r="Y346" s="355"/>
      <c r="Z346" s="355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80"/>
      <c r="N347" s="360" t="s">
        <v>66</v>
      </c>
      <c r="O347" s="361"/>
      <c r="P347" s="361"/>
      <c r="Q347" s="361"/>
      <c r="R347" s="361"/>
      <c r="S347" s="361"/>
      <c r="T347" s="362"/>
      <c r="U347" s="37" t="s">
        <v>65</v>
      </c>
      <c r="V347" s="354">
        <f>IFERROR(SUM(V343:V345),"0")</f>
        <v>980</v>
      </c>
      <c r="W347" s="354">
        <f>IFERROR(SUM(W343:W345),"0")</f>
        <v>990</v>
      </c>
      <c r="X347" s="37"/>
      <c r="Y347" s="355"/>
      <c r="Z347" s="355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8"/>
      <c r="Z348" s="348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2" t="s">
        <v>487</v>
      </c>
      <c r="O349" s="366"/>
      <c r="P349" s="366"/>
      <c r="Q349" s="366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6"/>
      <c r="P350" s="366"/>
      <c r="Q350" s="366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9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80"/>
      <c r="N351" s="360" t="s">
        <v>66</v>
      </c>
      <c r="O351" s="361"/>
      <c r="P351" s="361"/>
      <c r="Q351" s="361"/>
      <c r="R351" s="361"/>
      <c r="S351" s="361"/>
      <c r="T351" s="362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0"/>
      <c r="N352" s="360" t="s">
        <v>66</v>
      </c>
      <c r="O352" s="361"/>
      <c r="P352" s="361"/>
      <c r="Q352" s="361"/>
      <c r="R352" s="361"/>
      <c r="S352" s="361"/>
      <c r="T352" s="362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hidden="1" customHeight="1" x14ac:dyDescent="0.25">
      <c r="A353" s="356" t="s">
        <v>203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8"/>
      <c r="Z353" s="348"/>
    </row>
    <row r="354" spans="1:53" ht="16.5" hidden="1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6"/>
      <c r="P354" s="366"/>
      <c r="Q354" s="366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9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80"/>
      <c r="N355" s="360" t="s">
        <v>66</v>
      </c>
      <c r="O355" s="361"/>
      <c r="P355" s="361"/>
      <c r="Q355" s="361"/>
      <c r="R355" s="361"/>
      <c r="S355" s="361"/>
      <c r="T355" s="362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hidden="1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80"/>
      <c r="N356" s="360" t="s">
        <v>66</v>
      </c>
      <c r="O356" s="361"/>
      <c r="P356" s="361"/>
      <c r="Q356" s="361"/>
      <c r="R356" s="361"/>
      <c r="S356" s="361"/>
      <c r="T356" s="362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hidden="1" customHeight="1" x14ac:dyDescent="0.25">
      <c r="A357" s="402" t="s">
        <v>492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7"/>
      <c r="Z357" s="347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8"/>
      <c r="Z358" s="348"/>
    </row>
    <row r="359" spans="1:53" ht="37.5" hidden="1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6"/>
      <c r="P359" s="366"/>
      <c r="Q359" s="366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6"/>
      <c r="P360" s="366"/>
      <c r="Q360" s="366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6"/>
      <c r="P361" s="366"/>
      <c r="Q361" s="366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6"/>
      <c r="P362" s="366"/>
      <c r="Q362" s="366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6"/>
      <c r="P363" s="366"/>
      <c r="Q363" s="366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9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80"/>
      <c r="N364" s="360" t="s">
        <v>66</v>
      </c>
      <c r="O364" s="361"/>
      <c r="P364" s="361"/>
      <c r="Q364" s="361"/>
      <c r="R364" s="361"/>
      <c r="S364" s="361"/>
      <c r="T364" s="362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80"/>
      <c r="N365" s="360" t="s">
        <v>66</v>
      </c>
      <c r="O365" s="361"/>
      <c r="P365" s="361"/>
      <c r="Q365" s="361"/>
      <c r="R365" s="361"/>
      <c r="S365" s="361"/>
      <c r="T365" s="362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8"/>
      <c r="Z366" s="348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6"/>
      <c r="P367" s="366"/>
      <c r="Q367" s="366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6"/>
      <c r="P368" s="366"/>
      <c r="Q368" s="366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9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80"/>
      <c r="N369" s="360" t="s">
        <v>66</v>
      </c>
      <c r="O369" s="361"/>
      <c r="P369" s="361"/>
      <c r="Q369" s="361"/>
      <c r="R369" s="361"/>
      <c r="S369" s="361"/>
      <c r="T369" s="362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80"/>
      <c r="N370" s="360" t="s">
        <v>66</v>
      </c>
      <c r="O370" s="361"/>
      <c r="P370" s="361"/>
      <c r="Q370" s="361"/>
      <c r="R370" s="361"/>
      <c r="S370" s="361"/>
      <c r="T370" s="362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6"/>
      <c r="P372" s="366"/>
      <c r="Q372" s="366"/>
      <c r="R372" s="359"/>
      <c r="S372" s="34"/>
      <c r="T372" s="34"/>
      <c r="U372" s="35" t="s">
        <v>65</v>
      </c>
      <c r="V372" s="352">
        <v>980</v>
      </c>
      <c r="W372" s="353">
        <f>IFERROR(IF(V372="",0,CEILING((V372/$H372),1)*$H372),"")</f>
        <v>982.8</v>
      </c>
      <c r="X372" s="36">
        <f>IFERROR(IF(W372=0,"",ROUNDUP(W372/H372,0)*0.02175),"")</f>
        <v>2.7404999999999999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6"/>
      <c r="P373" s="366"/>
      <c r="Q373" s="366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6"/>
      <c r="P374" s="366"/>
      <c r="Q374" s="366"/>
      <c r="R374" s="359"/>
      <c r="S374" s="34"/>
      <c r="T374" s="34"/>
      <c r="U374" s="35" t="s">
        <v>65</v>
      </c>
      <c r="V374" s="352">
        <v>200</v>
      </c>
      <c r="W374" s="353">
        <f>IFERROR(IF(V374="",0,CEILING((V374/$H374),1)*$H374),"")</f>
        <v>201.6</v>
      </c>
      <c r="X374" s="36">
        <f>IFERROR(IF(W374=0,"",ROUNDUP(W374/H374,0)*0.00753),"")</f>
        <v>0.63251999999999997</v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6"/>
      <c r="P375" s="366"/>
      <c r="Q375" s="366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9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80"/>
      <c r="N376" s="360" t="s">
        <v>66</v>
      </c>
      <c r="O376" s="361"/>
      <c r="P376" s="361"/>
      <c r="Q376" s="361"/>
      <c r="R376" s="361"/>
      <c r="S376" s="361"/>
      <c r="T376" s="362"/>
      <c r="U376" s="37" t="s">
        <v>67</v>
      </c>
      <c r="V376" s="354">
        <f>IFERROR(V372/H372,"0")+IFERROR(V373/H373,"0")+IFERROR(V374/H374,"0")+IFERROR(V375/H375,"0")</f>
        <v>208.97435897435901</v>
      </c>
      <c r="W376" s="354">
        <f>IFERROR(W372/H372,"0")+IFERROR(W373/H373,"0")+IFERROR(W374/H374,"0")+IFERROR(W375/H375,"0")</f>
        <v>210</v>
      </c>
      <c r="X376" s="354">
        <f>IFERROR(IF(X372="",0,X372),"0")+IFERROR(IF(X373="",0,X373),"0")+IFERROR(IF(X374="",0,X374),"0")+IFERROR(IF(X375="",0,X375),"0")</f>
        <v>3.3730199999999999</v>
      </c>
      <c r="Y376" s="355"/>
      <c r="Z376" s="355"/>
    </row>
    <row r="377" spans="1:53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0"/>
      <c r="N377" s="360" t="s">
        <v>66</v>
      </c>
      <c r="O377" s="361"/>
      <c r="P377" s="361"/>
      <c r="Q377" s="361"/>
      <c r="R377" s="361"/>
      <c r="S377" s="361"/>
      <c r="T377" s="362"/>
      <c r="U377" s="37" t="s">
        <v>65</v>
      </c>
      <c r="V377" s="354">
        <f>IFERROR(SUM(V372:V375),"0")</f>
        <v>1180</v>
      </c>
      <c r="W377" s="354">
        <f>IFERROR(SUM(W372:W375),"0")</f>
        <v>1184.3999999999999</v>
      </c>
      <c r="X377" s="37"/>
      <c r="Y377" s="355"/>
      <c r="Z377" s="355"/>
    </row>
    <row r="378" spans="1:53" ht="14.25" hidden="1" customHeight="1" x14ac:dyDescent="0.25">
      <c r="A378" s="356" t="s">
        <v>203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8"/>
      <c r="Z378" s="348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6"/>
      <c r="P379" s="366"/>
      <c r="Q379" s="366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9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80"/>
      <c r="N380" s="360" t="s">
        <v>66</v>
      </c>
      <c r="O380" s="361"/>
      <c r="P380" s="361"/>
      <c r="Q380" s="361"/>
      <c r="R380" s="361"/>
      <c r="S380" s="361"/>
      <c r="T380" s="362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80"/>
      <c r="N381" s="360" t="s">
        <v>66</v>
      </c>
      <c r="O381" s="361"/>
      <c r="P381" s="361"/>
      <c r="Q381" s="361"/>
      <c r="R381" s="361"/>
      <c r="S381" s="361"/>
      <c r="T381" s="362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88" t="s">
        <v>517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48"/>
      <c r="Z382" s="48"/>
    </row>
    <row r="383" spans="1:53" ht="16.5" hidden="1" customHeight="1" x14ac:dyDescent="0.25">
      <c r="A383" s="402" t="s">
        <v>518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7"/>
      <c r="Z383" s="347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8"/>
      <c r="Z384" s="348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6"/>
      <c r="P385" s="366"/>
      <c r="Q385" s="366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6"/>
      <c r="P386" s="366"/>
      <c r="Q386" s="366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9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80"/>
      <c r="N387" s="360" t="s">
        <v>66</v>
      </c>
      <c r="O387" s="361"/>
      <c r="P387" s="361"/>
      <c r="Q387" s="361"/>
      <c r="R387" s="361"/>
      <c r="S387" s="361"/>
      <c r="T387" s="362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80"/>
      <c r="N388" s="360" t="s">
        <v>66</v>
      </c>
      <c r="O388" s="361"/>
      <c r="P388" s="361"/>
      <c r="Q388" s="361"/>
      <c r="R388" s="361"/>
      <c r="S388" s="361"/>
      <c r="T388" s="362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6"/>
      <c r="P390" s="366"/>
      <c r="Q390" s="366"/>
      <c r="R390" s="359"/>
      <c r="S390" s="34"/>
      <c r="T390" s="34"/>
      <c r="U390" s="35" t="s">
        <v>65</v>
      </c>
      <c r="V390" s="352">
        <v>20</v>
      </c>
      <c r="W390" s="353">
        <f t="shared" ref="W390:W402" si="18">IFERROR(IF(V390="",0,CEILING((V390/$H390),1)*$H390),"")</f>
        <v>21</v>
      </c>
      <c r="X390" s="36">
        <f>IFERROR(IF(W390=0,"",ROUNDUP(W390/H390,0)*0.00753),"")</f>
        <v>3.7650000000000003E-2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6"/>
      <c r="P391" s="366"/>
      <c r="Q391" s="366"/>
      <c r="R391" s="359"/>
      <c r="S391" s="34"/>
      <c r="T391" s="34"/>
      <c r="U391" s="35" t="s">
        <v>65</v>
      </c>
      <c r="V391" s="352">
        <v>100</v>
      </c>
      <c r="W391" s="353">
        <f t="shared" si="18"/>
        <v>100.80000000000001</v>
      </c>
      <c r="X391" s="36">
        <f>IFERROR(IF(W391=0,"",ROUNDUP(W391/H391,0)*0.00753),"")</f>
        <v>0.18071999999999999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6"/>
      <c r="P392" s="366"/>
      <c r="Q392" s="366"/>
      <c r="R392" s="359"/>
      <c r="S392" s="34"/>
      <c r="T392" s="34"/>
      <c r="U392" s="35" t="s">
        <v>65</v>
      </c>
      <c r="V392" s="352">
        <v>100</v>
      </c>
      <c r="W392" s="353">
        <f t="shared" si="18"/>
        <v>100.80000000000001</v>
      </c>
      <c r="X392" s="36">
        <f>IFERROR(IF(W392=0,"",ROUNDUP(W392/H392,0)*0.00753),"")</f>
        <v>0.18071999999999999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6"/>
      <c r="P393" s="366"/>
      <c r="Q393" s="366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6"/>
      <c r="P394" s="366"/>
      <c r="Q394" s="366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6"/>
      <c r="P395" s="366"/>
      <c r="Q395" s="366"/>
      <c r="R395" s="359"/>
      <c r="S395" s="34"/>
      <c r="T395" s="34"/>
      <c r="U395" s="35" t="s">
        <v>65</v>
      </c>
      <c r="V395" s="352">
        <v>52.5</v>
      </c>
      <c r="W395" s="353">
        <f t="shared" si="18"/>
        <v>52.5</v>
      </c>
      <c r="X395" s="36">
        <f t="shared" si="19"/>
        <v>0.1255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6"/>
      <c r="P396" s="366"/>
      <c r="Q396" s="366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6"/>
      <c r="P397" s="366"/>
      <c r="Q397" s="366"/>
      <c r="R397" s="359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6"/>
      <c r="P398" s="366"/>
      <c r="Q398" s="366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6"/>
      <c r="P399" s="366"/>
      <c r="Q399" s="366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6"/>
      <c r="P400" s="366"/>
      <c r="Q400" s="366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6"/>
      <c r="P401" s="366"/>
      <c r="Q401" s="366"/>
      <c r="R401" s="359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3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6"/>
      <c r="P402" s="366"/>
      <c r="Q402" s="366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9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80"/>
      <c r="N403" s="360" t="s">
        <v>66</v>
      </c>
      <c r="O403" s="361"/>
      <c r="P403" s="361"/>
      <c r="Q403" s="361"/>
      <c r="R403" s="361"/>
      <c r="S403" s="361"/>
      <c r="T403" s="362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77.38095238095238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78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0.52459</v>
      </c>
      <c r="Y403" s="355"/>
      <c r="Z403" s="355"/>
    </row>
    <row r="404" spans="1:53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80"/>
      <c r="N404" s="360" t="s">
        <v>66</v>
      </c>
      <c r="O404" s="361"/>
      <c r="P404" s="361"/>
      <c r="Q404" s="361"/>
      <c r="R404" s="361"/>
      <c r="S404" s="361"/>
      <c r="T404" s="362"/>
      <c r="U404" s="37" t="s">
        <v>65</v>
      </c>
      <c r="V404" s="354">
        <f>IFERROR(SUM(V390:V402),"0")</f>
        <v>272.5</v>
      </c>
      <c r="W404" s="354">
        <f>IFERROR(SUM(W390:W402),"0")</f>
        <v>275.10000000000002</v>
      </c>
      <c r="X404" s="37"/>
      <c r="Y404" s="355"/>
      <c r="Z404" s="355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8"/>
      <c r="Z405" s="348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6"/>
      <c r="P406" s="366"/>
      <c r="Q406" s="366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6"/>
      <c r="P407" s="366"/>
      <c r="Q407" s="366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6"/>
      <c r="P408" s="366"/>
      <c r="Q408" s="366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6"/>
      <c r="P409" s="366"/>
      <c r="Q409" s="366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9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80"/>
      <c r="N410" s="360" t="s">
        <v>66</v>
      </c>
      <c r="O410" s="361"/>
      <c r="P410" s="361"/>
      <c r="Q410" s="361"/>
      <c r="R410" s="361"/>
      <c r="S410" s="361"/>
      <c r="T410" s="362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0"/>
      <c r="N411" s="360" t="s">
        <v>66</v>
      </c>
      <c r="O411" s="361"/>
      <c r="P411" s="361"/>
      <c r="Q411" s="361"/>
      <c r="R411" s="361"/>
      <c r="S411" s="361"/>
      <c r="T411" s="362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56" t="s">
        <v>203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8"/>
      <c r="Z412" s="348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6"/>
      <c r="P413" s="366"/>
      <c r="Q413" s="366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9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80"/>
      <c r="N414" s="360" t="s">
        <v>66</v>
      </c>
      <c r="O414" s="361"/>
      <c r="P414" s="361"/>
      <c r="Q414" s="361"/>
      <c r="R414" s="361"/>
      <c r="S414" s="361"/>
      <c r="T414" s="362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80"/>
      <c r="N415" s="360" t="s">
        <v>66</v>
      </c>
      <c r="O415" s="361"/>
      <c r="P415" s="361"/>
      <c r="Q415" s="361"/>
      <c r="R415" s="361"/>
      <c r="S415" s="361"/>
      <c r="T415" s="362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8"/>
      <c r="Z416" s="348"/>
    </row>
    <row r="417" spans="1:53" ht="27" hidden="1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6"/>
      <c r="P417" s="366"/>
      <c r="Q417" s="366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6"/>
      <c r="P418" s="366"/>
      <c r="Q418" s="366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6"/>
      <c r="P419" s="366"/>
      <c r="Q419" s="366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79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80"/>
      <c r="N420" s="360" t="s">
        <v>66</v>
      </c>
      <c r="O420" s="361"/>
      <c r="P420" s="361"/>
      <c r="Q420" s="361"/>
      <c r="R420" s="361"/>
      <c r="S420" s="361"/>
      <c r="T420" s="362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hidden="1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80"/>
      <c r="N421" s="360" t="s">
        <v>66</v>
      </c>
      <c r="O421" s="361"/>
      <c r="P421" s="361"/>
      <c r="Q421" s="361"/>
      <c r="R421" s="361"/>
      <c r="S421" s="361"/>
      <c r="T421" s="362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hidden="1" customHeight="1" x14ac:dyDescent="0.25">
      <c r="A422" s="402" t="s">
        <v>567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7"/>
      <c r="Z422" s="347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8"/>
      <c r="Z423" s="348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6"/>
      <c r="P424" s="366"/>
      <c r="Q424" s="366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6"/>
      <c r="P425" s="366"/>
      <c r="Q425" s="366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79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80"/>
      <c r="N426" s="360" t="s">
        <v>66</v>
      </c>
      <c r="O426" s="361"/>
      <c r="P426" s="361"/>
      <c r="Q426" s="361"/>
      <c r="R426" s="361"/>
      <c r="S426" s="361"/>
      <c r="T426" s="362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80"/>
      <c r="N427" s="360" t="s">
        <v>66</v>
      </c>
      <c r="O427" s="361"/>
      <c r="P427" s="361"/>
      <c r="Q427" s="361"/>
      <c r="R427" s="361"/>
      <c r="S427" s="361"/>
      <c r="T427" s="362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6"/>
      <c r="P429" s="366"/>
      <c r="Q429" s="366"/>
      <c r="R429" s="359"/>
      <c r="S429" s="34"/>
      <c r="T429" s="34"/>
      <c r="U429" s="35" t="s">
        <v>65</v>
      </c>
      <c r="V429" s="352">
        <v>50</v>
      </c>
      <c r="W429" s="353">
        <f t="shared" ref="W429:W435" si="20">IFERROR(IF(V429="",0,CEILING((V429/$H429),1)*$H429),"")</f>
        <v>50.400000000000006</v>
      </c>
      <c r="X429" s="36">
        <f>IFERROR(IF(W429=0,"",ROUNDUP(W429/H429,0)*0.00753),"")</f>
        <v>9.0359999999999996E-2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6"/>
      <c r="P430" s="366"/>
      <c r="Q430" s="366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6"/>
      <c r="P431" s="366"/>
      <c r="Q431" s="366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6"/>
      <c r="P432" s="366"/>
      <c r="Q432" s="366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6"/>
      <c r="P433" s="366"/>
      <c r="Q433" s="366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6"/>
      <c r="P434" s="366"/>
      <c r="Q434" s="366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6"/>
      <c r="P435" s="366"/>
      <c r="Q435" s="366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9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80"/>
      <c r="N436" s="360" t="s">
        <v>66</v>
      </c>
      <c r="O436" s="361"/>
      <c r="P436" s="361"/>
      <c r="Q436" s="361"/>
      <c r="R436" s="361"/>
      <c r="S436" s="361"/>
      <c r="T436" s="362"/>
      <c r="U436" s="37" t="s">
        <v>67</v>
      </c>
      <c r="V436" s="354">
        <f>IFERROR(V429/H429,"0")+IFERROR(V430/H430,"0")+IFERROR(V431/H431,"0")+IFERROR(V432/H432,"0")+IFERROR(V433/H433,"0")+IFERROR(V434/H434,"0")+IFERROR(V435/H435,"0")</f>
        <v>11.904761904761905</v>
      </c>
      <c r="W436" s="354">
        <f>IFERROR(W429/H429,"0")+IFERROR(W430/H430,"0")+IFERROR(W431/H431,"0")+IFERROR(W432/H432,"0")+IFERROR(W433/H433,"0")+IFERROR(W434/H434,"0")+IFERROR(W435/H435,"0")</f>
        <v>12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9.0359999999999996E-2</v>
      </c>
      <c r="Y436" s="355"/>
      <c r="Z436" s="355"/>
    </row>
    <row r="437" spans="1:53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0"/>
      <c r="N437" s="360" t="s">
        <v>66</v>
      </c>
      <c r="O437" s="361"/>
      <c r="P437" s="361"/>
      <c r="Q437" s="361"/>
      <c r="R437" s="361"/>
      <c r="S437" s="361"/>
      <c r="T437" s="362"/>
      <c r="U437" s="37" t="s">
        <v>65</v>
      </c>
      <c r="V437" s="354">
        <f>IFERROR(SUM(V429:V435),"0")</f>
        <v>50</v>
      </c>
      <c r="W437" s="354">
        <f>IFERROR(SUM(W429:W435),"0")</f>
        <v>50.400000000000006</v>
      </c>
      <c r="X437" s="37"/>
      <c r="Y437" s="355"/>
      <c r="Z437" s="355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8"/>
      <c r="Z438" s="348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8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6"/>
      <c r="P439" s="366"/>
      <c r="Q439" s="366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79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80"/>
      <c r="N440" s="360" t="s">
        <v>66</v>
      </c>
      <c r="O440" s="361"/>
      <c r="P440" s="361"/>
      <c r="Q440" s="361"/>
      <c r="R440" s="361"/>
      <c r="S440" s="361"/>
      <c r="T440" s="362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0"/>
      <c r="N441" s="360" t="s">
        <v>66</v>
      </c>
      <c r="O441" s="361"/>
      <c r="P441" s="361"/>
      <c r="Q441" s="361"/>
      <c r="R441" s="361"/>
      <c r="S441" s="361"/>
      <c r="T441" s="362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56" t="s">
        <v>588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8"/>
      <c r="Z442" s="348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60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6"/>
      <c r="P443" s="366"/>
      <c r="Q443" s="366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79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80"/>
      <c r="N444" s="360" t="s">
        <v>66</v>
      </c>
      <c r="O444" s="361"/>
      <c r="P444" s="361"/>
      <c r="Q444" s="361"/>
      <c r="R444" s="361"/>
      <c r="S444" s="361"/>
      <c r="T444" s="362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80"/>
      <c r="N445" s="360" t="s">
        <v>66</v>
      </c>
      <c r="O445" s="361"/>
      <c r="P445" s="361"/>
      <c r="Q445" s="361"/>
      <c r="R445" s="361"/>
      <c r="S445" s="361"/>
      <c r="T445" s="362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88" t="s">
        <v>591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48"/>
      <c r="Z446" s="48"/>
    </row>
    <row r="447" spans="1:53" ht="16.5" hidden="1" customHeight="1" x14ac:dyDescent="0.25">
      <c r="A447" s="402" t="s">
        <v>591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7"/>
      <c r="Z447" s="347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8"/>
      <c r="Z448" s="348"/>
    </row>
    <row r="449" spans="1:53" ht="27" hidden="1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7" t="s">
        <v>594</v>
      </c>
      <c r="O449" s="366"/>
      <c r="P449" s="366"/>
      <c r="Q449" s="366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4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6"/>
      <c r="P450" s="366"/>
      <c r="Q450" s="366"/>
      <c r="R450" s="359"/>
      <c r="S450" s="34"/>
      <c r="T450" s="34"/>
      <c r="U450" s="35" t="s">
        <v>65</v>
      </c>
      <c r="V450" s="352">
        <v>250</v>
      </c>
      <c r="W450" s="353">
        <f t="shared" si="21"/>
        <v>253.44</v>
      </c>
      <c r="X450" s="36">
        <f t="shared" si="22"/>
        <v>0.57408000000000003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">
        <v>598</v>
      </c>
      <c r="O451" s="366"/>
      <c r="P451" s="366"/>
      <c r="Q451" s="366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6"/>
      <c r="P452" s="366"/>
      <c r="Q452" s="366"/>
      <c r="R452" s="359"/>
      <c r="S452" s="34"/>
      <c r="T452" s="34"/>
      <c r="U452" s="35" t="s">
        <v>65</v>
      </c>
      <c r="V452" s="352">
        <v>1900</v>
      </c>
      <c r="W452" s="353">
        <f t="shared" si="21"/>
        <v>1900.8000000000002</v>
      </c>
      <c r="X452" s="36">
        <f t="shared" si="22"/>
        <v>4.3056000000000001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602</v>
      </c>
      <c r="O453" s="366"/>
      <c r="P453" s="366"/>
      <c r="Q453" s="366"/>
      <c r="R453" s="359"/>
      <c r="S453" s="34"/>
      <c r="T453" s="34"/>
      <c r="U453" s="35" t="s">
        <v>65</v>
      </c>
      <c r="V453" s="352">
        <v>390</v>
      </c>
      <c r="W453" s="353">
        <f t="shared" si="21"/>
        <v>390.72</v>
      </c>
      <c r="X453" s="36">
        <f t="shared" si="22"/>
        <v>0.88504000000000005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3" t="s">
        <v>605</v>
      </c>
      <c r="O454" s="366"/>
      <c r="P454" s="366"/>
      <c r="Q454" s="366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6" t="s">
        <v>608</v>
      </c>
      <c r="O455" s="366"/>
      <c r="P455" s="366"/>
      <c r="Q455" s="366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6"/>
      <c r="P456" s="366"/>
      <c r="Q456" s="366"/>
      <c r="R456" s="359"/>
      <c r="S456" s="34"/>
      <c r="T456" s="34"/>
      <c r="U456" s="35" t="s">
        <v>65</v>
      </c>
      <c r="V456" s="352">
        <v>1440</v>
      </c>
      <c r="W456" s="353">
        <f t="shared" si="21"/>
        <v>1441.44</v>
      </c>
      <c r="X456" s="36">
        <f t="shared" si="22"/>
        <v>3.2650800000000002</v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93" t="s">
        <v>612</v>
      </c>
      <c r="O457" s="366"/>
      <c r="P457" s="366"/>
      <c r="Q457" s="366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99" t="s">
        <v>615</v>
      </c>
      <c r="O458" s="366"/>
      <c r="P458" s="366"/>
      <c r="Q458" s="366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6"/>
      <c r="P459" s="366"/>
      <c r="Q459" s="366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8" t="s">
        <v>619</v>
      </c>
      <c r="O460" s="366"/>
      <c r="P460" s="366"/>
      <c r="Q460" s="366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6"/>
      <c r="P461" s="366"/>
      <c r="Q461" s="366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84" t="s">
        <v>623</v>
      </c>
      <c r="O462" s="366"/>
      <c r="P462" s="366"/>
      <c r="Q462" s="366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6"/>
      <c r="P463" s="366"/>
      <c r="Q463" s="366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7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6"/>
      <c r="P464" s="366"/>
      <c r="Q464" s="366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7" t="s">
        <v>629</v>
      </c>
      <c r="O465" s="366"/>
      <c r="P465" s="366"/>
      <c r="Q465" s="366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6"/>
      <c r="P466" s="366"/>
      <c r="Q466" s="366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9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80"/>
      <c r="N467" s="360" t="s">
        <v>66</v>
      </c>
      <c r="O467" s="361"/>
      <c r="P467" s="361"/>
      <c r="Q467" s="361"/>
      <c r="R467" s="361"/>
      <c r="S467" s="361"/>
      <c r="T467" s="362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753.78787878787875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755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9.0298000000000016</v>
      </c>
      <c r="Y467" s="355"/>
      <c r="Z467" s="355"/>
    </row>
    <row r="468" spans="1:53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80"/>
      <c r="N468" s="360" t="s">
        <v>66</v>
      </c>
      <c r="O468" s="361"/>
      <c r="P468" s="361"/>
      <c r="Q468" s="361"/>
      <c r="R468" s="361"/>
      <c r="S468" s="361"/>
      <c r="T468" s="362"/>
      <c r="U468" s="37" t="s">
        <v>65</v>
      </c>
      <c r="V468" s="354">
        <f>IFERROR(SUM(V449:V466),"0")</f>
        <v>3980</v>
      </c>
      <c r="W468" s="354">
        <f>IFERROR(SUM(W449:W466),"0")</f>
        <v>3986.4</v>
      </c>
      <c r="X468" s="37"/>
      <c r="Y468" s="355"/>
      <c r="Z468" s="355"/>
    </row>
    <row r="469" spans="1:53" ht="14.25" hidden="1" customHeight="1" x14ac:dyDescent="0.25">
      <c r="A469" s="356" t="s">
        <v>97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6"/>
      <c r="P470" s="366"/>
      <c r="Q470" s="366"/>
      <c r="R470" s="359"/>
      <c r="S470" s="34"/>
      <c r="T470" s="34"/>
      <c r="U470" s="35" t="s">
        <v>65</v>
      </c>
      <c r="V470" s="352">
        <v>980</v>
      </c>
      <c r="W470" s="353">
        <f>IFERROR(IF(V470="",0,CEILING((V470/$H470),1)*$H470),"")</f>
        <v>982.08</v>
      </c>
      <c r="X470" s="36">
        <f>IFERROR(IF(W470=0,"",ROUNDUP(W470/H470,0)*0.01196),"")</f>
        <v>2.2245599999999999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6"/>
      <c r="P471" s="366"/>
      <c r="Q471" s="366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9"/>
      <c r="B472" s="357"/>
      <c r="C472" s="357"/>
      <c r="D472" s="357"/>
      <c r="E472" s="357"/>
      <c r="F472" s="357"/>
      <c r="G472" s="357"/>
      <c r="H472" s="357"/>
      <c r="I472" s="357"/>
      <c r="J472" s="357"/>
      <c r="K472" s="357"/>
      <c r="L472" s="357"/>
      <c r="M472" s="380"/>
      <c r="N472" s="360" t="s">
        <v>66</v>
      </c>
      <c r="O472" s="361"/>
      <c r="P472" s="361"/>
      <c r="Q472" s="361"/>
      <c r="R472" s="361"/>
      <c r="S472" s="361"/>
      <c r="T472" s="362"/>
      <c r="U472" s="37" t="s">
        <v>67</v>
      </c>
      <c r="V472" s="354">
        <f>IFERROR(V470/H470,"0")+IFERROR(V471/H471,"0")</f>
        <v>185.60606060606059</v>
      </c>
      <c r="W472" s="354">
        <f>IFERROR(W470/H470,"0")+IFERROR(W471/H471,"0")</f>
        <v>186</v>
      </c>
      <c r="X472" s="354">
        <f>IFERROR(IF(X470="",0,X470),"0")+IFERROR(IF(X471="",0,X471),"0")</f>
        <v>2.2245599999999999</v>
      </c>
      <c r="Y472" s="355"/>
      <c r="Z472" s="355"/>
    </row>
    <row r="473" spans="1:53" x14ac:dyDescent="0.2">
      <c r="A473" s="357"/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80"/>
      <c r="N473" s="360" t="s">
        <v>66</v>
      </c>
      <c r="O473" s="361"/>
      <c r="P473" s="361"/>
      <c r="Q473" s="361"/>
      <c r="R473" s="361"/>
      <c r="S473" s="361"/>
      <c r="T473" s="362"/>
      <c r="U473" s="37" t="s">
        <v>65</v>
      </c>
      <c r="V473" s="354">
        <f>IFERROR(SUM(V470:V471),"0")</f>
        <v>980</v>
      </c>
      <c r="W473" s="354">
        <f>IFERROR(SUM(W470:W471),"0")</f>
        <v>982.08</v>
      </c>
      <c r="X473" s="37"/>
      <c r="Y473" s="355"/>
      <c r="Z473" s="355"/>
    </row>
    <row r="474" spans="1:53" ht="14.25" hidden="1" customHeight="1" x14ac:dyDescent="0.25">
      <c r="A474" s="356" t="s">
        <v>60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4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6"/>
      <c r="P475" s="366"/>
      <c r="Q475" s="366"/>
      <c r="R475" s="359"/>
      <c r="S475" s="34"/>
      <c r="T475" s="34"/>
      <c r="U475" s="35" t="s">
        <v>65</v>
      </c>
      <c r="V475" s="352">
        <v>480</v>
      </c>
      <c r="W475" s="353">
        <f t="shared" ref="W475:W480" si="24">IFERROR(IF(V475="",0,CEILING((V475/$H475),1)*$H475),"")</f>
        <v>480.48</v>
      </c>
      <c r="X475" s="36">
        <f>IFERROR(IF(W475=0,"",ROUNDUP(W475/H475,0)*0.01196),"")</f>
        <v>1.08836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6"/>
      <c r="P476" s="366"/>
      <c r="Q476" s="366"/>
      <c r="R476" s="359"/>
      <c r="S476" s="34"/>
      <c r="T476" s="34"/>
      <c r="U476" s="35" t="s">
        <v>65</v>
      </c>
      <c r="V476" s="352">
        <v>980</v>
      </c>
      <c r="W476" s="353">
        <f t="shared" si="24"/>
        <v>982.08</v>
      </c>
      <c r="X476" s="36">
        <f>IFERROR(IF(W476=0,"",ROUNDUP(W476/H476,0)*0.01196),"")</f>
        <v>2.2245599999999999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6"/>
      <c r="P477" s="366"/>
      <c r="Q477" s="366"/>
      <c r="R477" s="359"/>
      <c r="S477" s="34"/>
      <c r="T477" s="34"/>
      <c r="U477" s="35" t="s">
        <v>65</v>
      </c>
      <c r="V477" s="352">
        <v>980</v>
      </c>
      <c r="W477" s="353">
        <f t="shared" si="24"/>
        <v>982.08</v>
      </c>
      <c r="X477" s="36">
        <f>IFERROR(IF(W477=0,"",ROUNDUP(W477/H477,0)*0.01196),"")</f>
        <v>2.2245599999999999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6"/>
      <c r="P478" s="366"/>
      <c r="Q478" s="366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6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6"/>
      <c r="P479" s="366"/>
      <c r="Q479" s="366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6"/>
      <c r="P480" s="366"/>
      <c r="Q480" s="366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9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80"/>
      <c r="N481" s="360" t="s">
        <v>66</v>
      </c>
      <c r="O481" s="361"/>
      <c r="P481" s="361"/>
      <c r="Q481" s="361"/>
      <c r="R481" s="361"/>
      <c r="S481" s="361"/>
      <c r="T481" s="362"/>
      <c r="U481" s="37" t="s">
        <v>67</v>
      </c>
      <c r="V481" s="354">
        <f>IFERROR(V475/H475,"0")+IFERROR(V476/H476,"0")+IFERROR(V477/H477,"0")+IFERROR(V478/H478,"0")+IFERROR(V479/H479,"0")+IFERROR(V480/H480,"0")</f>
        <v>462.12121212121212</v>
      </c>
      <c r="W481" s="354">
        <f>IFERROR(W475/H475,"0")+IFERROR(W476/H476,"0")+IFERROR(W477/H477,"0")+IFERROR(W478/H478,"0")+IFERROR(W479/H479,"0")+IFERROR(W480/H480,"0")</f>
        <v>463</v>
      </c>
      <c r="X481" s="354">
        <f>IFERROR(IF(X475="",0,X475),"0")+IFERROR(IF(X476="",0,X476),"0")+IFERROR(IF(X477="",0,X477),"0")+IFERROR(IF(X478="",0,X478),"0")+IFERROR(IF(X479="",0,X479),"0")+IFERROR(IF(X480="",0,X480),"0")</f>
        <v>5.5374800000000004</v>
      </c>
      <c r="Y481" s="355"/>
      <c r="Z481" s="355"/>
    </row>
    <row r="482" spans="1:53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80"/>
      <c r="N482" s="360" t="s">
        <v>66</v>
      </c>
      <c r="O482" s="361"/>
      <c r="P482" s="361"/>
      <c r="Q482" s="361"/>
      <c r="R482" s="361"/>
      <c r="S482" s="361"/>
      <c r="T482" s="362"/>
      <c r="U482" s="37" t="s">
        <v>65</v>
      </c>
      <c r="V482" s="354">
        <f>IFERROR(SUM(V475:V480),"0")</f>
        <v>2440</v>
      </c>
      <c r="W482" s="354">
        <f>IFERROR(SUM(W475:W480),"0")</f>
        <v>2444.64</v>
      </c>
      <c r="X482" s="37"/>
      <c r="Y482" s="355"/>
      <c r="Z482" s="355"/>
    </row>
    <row r="483" spans="1:53" ht="14.25" hidden="1" customHeight="1" x14ac:dyDescent="0.25">
      <c r="A483" s="356" t="s">
        <v>68</v>
      </c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57"/>
      <c r="N483" s="357"/>
      <c r="O483" s="357"/>
      <c r="P483" s="357"/>
      <c r="Q483" s="357"/>
      <c r="R483" s="357"/>
      <c r="S483" s="357"/>
      <c r="T483" s="357"/>
      <c r="U483" s="357"/>
      <c r="V483" s="357"/>
      <c r="W483" s="357"/>
      <c r="X483" s="357"/>
      <c r="Y483" s="348"/>
      <c r="Z483" s="348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6"/>
      <c r="P484" s="366"/>
      <c r="Q484" s="366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6"/>
      <c r="P485" s="366"/>
      <c r="Q485" s="366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79"/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80"/>
      <c r="N486" s="360" t="s">
        <v>66</v>
      </c>
      <c r="O486" s="361"/>
      <c r="P486" s="361"/>
      <c r="Q486" s="361"/>
      <c r="R486" s="361"/>
      <c r="S486" s="361"/>
      <c r="T486" s="362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57"/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80"/>
      <c r="N487" s="360" t="s">
        <v>66</v>
      </c>
      <c r="O487" s="361"/>
      <c r="P487" s="361"/>
      <c r="Q487" s="361"/>
      <c r="R487" s="361"/>
      <c r="S487" s="361"/>
      <c r="T487" s="362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88" t="s">
        <v>651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48"/>
      <c r="Z488" s="48"/>
    </row>
    <row r="489" spans="1:53" ht="16.5" hidden="1" customHeight="1" x14ac:dyDescent="0.25">
      <c r="A489" s="402" t="s">
        <v>652</v>
      </c>
      <c r="B489" s="357"/>
      <c r="C489" s="357"/>
      <c r="D489" s="357"/>
      <c r="E489" s="357"/>
      <c r="F489" s="357"/>
      <c r="G489" s="357"/>
      <c r="H489" s="357"/>
      <c r="I489" s="357"/>
      <c r="J489" s="357"/>
      <c r="K489" s="357"/>
      <c r="L489" s="357"/>
      <c r="M489" s="357"/>
      <c r="N489" s="357"/>
      <c r="O489" s="357"/>
      <c r="P489" s="357"/>
      <c r="Q489" s="357"/>
      <c r="R489" s="357"/>
      <c r="S489" s="357"/>
      <c r="T489" s="357"/>
      <c r="U489" s="357"/>
      <c r="V489" s="357"/>
      <c r="W489" s="357"/>
      <c r="X489" s="357"/>
      <c r="Y489" s="347"/>
      <c r="Z489" s="347"/>
    </row>
    <row r="490" spans="1:53" ht="14.25" hidden="1" customHeight="1" x14ac:dyDescent="0.25">
      <c r="A490" s="356" t="s">
        <v>105</v>
      </c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57"/>
      <c r="N490" s="357"/>
      <c r="O490" s="357"/>
      <c r="P490" s="357"/>
      <c r="Q490" s="357"/>
      <c r="R490" s="357"/>
      <c r="S490" s="357"/>
      <c r="T490" s="357"/>
      <c r="U490" s="357"/>
      <c r="V490" s="357"/>
      <c r="W490" s="357"/>
      <c r="X490" s="357"/>
      <c r="Y490" s="348"/>
      <c r="Z490" s="348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465" t="s">
        <v>655</v>
      </c>
      <c r="O491" s="366"/>
      <c r="P491" s="366"/>
      <c r="Q491" s="366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0" t="s">
        <v>658</v>
      </c>
      <c r="O492" s="366"/>
      <c r="P492" s="366"/>
      <c r="Q492" s="366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8" t="s">
        <v>661</v>
      </c>
      <c r="O493" s="366"/>
      <c r="P493" s="366"/>
      <c r="Q493" s="366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63" t="s">
        <v>664</v>
      </c>
      <c r="O494" s="366"/>
      <c r="P494" s="366"/>
      <c r="Q494" s="366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9" t="s">
        <v>667</v>
      </c>
      <c r="O495" s="366"/>
      <c r="P495" s="366"/>
      <c r="Q495" s="366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79"/>
      <c r="B496" s="357"/>
      <c r="C496" s="357"/>
      <c r="D496" s="357"/>
      <c r="E496" s="357"/>
      <c r="F496" s="357"/>
      <c r="G496" s="357"/>
      <c r="H496" s="357"/>
      <c r="I496" s="357"/>
      <c r="J496" s="357"/>
      <c r="K496" s="357"/>
      <c r="L496" s="357"/>
      <c r="M496" s="380"/>
      <c r="N496" s="360" t="s">
        <v>66</v>
      </c>
      <c r="O496" s="361"/>
      <c r="P496" s="361"/>
      <c r="Q496" s="361"/>
      <c r="R496" s="361"/>
      <c r="S496" s="361"/>
      <c r="T496" s="362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57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80"/>
      <c r="N497" s="360" t="s">
        <v>66</v>
      </c>
      <c r="O497" s="361"/>
      <c r="P497" s="361"/>
      <c r="Q497" s="361"/>
      <c r="R497" s="361"/>
      <c r="S497" s="361"/>
      <c r="T497" s="362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56" t="s">
        <v>97</v>
      </c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57"/>
      <c r="N498" s="357"/>
      <c r="O498" s="357"/>
      <c r="P498" s="357"/>
      <c r="Q498" s="357"/>
      <c r="R498" s="357"/>
      <c r="S498" s="357"/>
      <c r="T498" s="357"/>
      <c r="U498" s="357"/>
      <c r="V498" s="357"/>
      <c r="W498" s="357"/>
      <c r="X498" s="357"/>
      <c r="Y498" s="348"/>
      <c r="Z498" s="348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7" t="s">
        <v>670</v>
      </c>
      <c r="O499" s="366"/>
      <c r="P499" s="366"/>
      <c r="Q499" s="366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1" t="s">
        <v>673</v>
      </c>
      <c r="O500" s="366"/>
      <c r="P500" s="366"/>
      <c r="Q500" s="366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87" t="s">
        <v>676</v>
      </c>
      <c r="O501" s="366"/>
      <c r="P501" s="366"/>
      <c r="Q501" s="366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79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80"/>
      <c r="N502" s="360" t="s">
        <v>66</v>
      </c>
      <c r="O502" s="361"/>
      <c r="P502" s="361"/>
      <c r="Q502" s="361"/>
      <c r="R502" s="361"/>
      <c r="S502" s="361"/>
      <c r="T502" s="362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80"/>
      <c r="N503" s="360" t="s">
        <v>66</v>
      </c>
      <c r="O503" s="361"/>
      <c r="P503" s="361"/>
      <c r="Q503" s="361"/>
      <c r="R503" s="361"/>
      <c r="S503" s="361"/>
      <c r="T503" s="362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56" t="s">
        <v>60</v>
      </c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  <c r="V504" s="357"/>
      <c r="W504" s="357"/>
      <c r="X504" s="357"/>
      <c r="Y504" s="348"/>
      <c r="Z504" s="348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8" t="s">
        <v>679</v>
      </c>
      <c r="O505" s="366"/>
      <c r="P505" s="366"/>
      <c r="Q505" s="366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365" t="s">
        <v>682</v>
      </c>
      <c r="O506" s="366"/>
      <c r="P506" s="366"/>
      <c r="Q506" s="366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367" t="s">
        <v>685</v>
      </c>
      <c r="O507" s="366"/>
      <c r="P507" s="366"/>
      <c r="Q507" s="366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374" t="s">
        <v>688</v>
      </c>
      <c r="O508" s="366"/>
      <c r="P508" s="366"/>
      <c r="Q508" s="366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79"/>
      <c r="B509" s="357"/>
      <c r="C509" s="357"/>
      <c r="D509" s="357"/>
      <c r="E509" s="357"/>
      <c r="F509" s="357"/>
      <c r="G509" s="357"/>
      <c r="H509" s="357"/>
      <c r="I509" s="357"/>
      <c r="J509" s="357"/>
      <c r="K509" s="357"/>
      <c r="L509" s="357"/>
      <c r="M509" s="380"/>
      <c r="N509" s="360" t="s">
        <v>66</v>
      </c>
      <c r="O509" s="361"/>
      <c r="P509" s="361"/>
      <c r="Q509" s="361"/>
      <c r="R509" s="361"/>
      <c r="S509" s="361"/>
      <c r="T509" s="362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57"/>
      <c r="B510" s="357"/>
      <c r="C510" s="357"/>
      <c r="D510" s="357"/>
      <c r="E510" s="357"/>
      <c r="F510" s="357"/>
      <c r="G510" s="357"/>
      <c r="H510" s="357"/>
      <c r="I510" s="357"/>
      <c r="J510" s="357"/>
      <c r="K510" s="357"/>
      <c r="L510" s="357"/>
      <c r="M510" s="380"/>
      <c r="N510" s="360" t="s">
        <v>66</v>
      </c>
      <c r="O510" s="361"/>
      <c r="P510" s="361"/>
      <c r="Q510" s="361"/>
      <c r="R510" s="361"/>
      <c r="S510" s="361"/>
      <c r="T510" s="362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56" t="s">
        <v>68</v>
      </c>
      <c r="B511" s="357"/>
      <c r="C511" s="357"/>
      <c r="D511" s="357"/>
      <c r="E511" s="357"/>
      <c r="F511" s="357"/>
      <c r="G511" s="357"/>
      <c r="H511" s="357"/>
      <c r="I511" s="357"/>
      <c r="J511" s="357"/>
      <c r="K511" s="357"/>
      <c r="L511" s="357"/>
      <c r="M511" s="357"/>
      <c r="N511" s="357"/>
      <c r="O511" s="357"/>
      <c r="P511" s="357"/>
      <c r="Q511" s="357"/>
      <c r="R511" s="357"/>
      <c r="S511" s="357"/>
      <c r="T511" s="357"/>
      <c r="U511" s="357"/>
      <c r="V511" s="357"/>
      <c r="W511" s="357"/>
      <c r="X511" s="357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7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6"/>
      <c r="P512" s="366"/>
      <c r="Q512" s="366"/>
      <c r="R512" s="359"/>
      <c r="S512" s="34"/>
      <c r="T512" s="34"/>
      <c r="U512" s="35" t="s">
        <v>65</v>
      </c>
      <c r="V512" s="352">
        <v>200</v>
      </c>
      <c r="W512" s="353">
        <f>IFERROR(IF(V512="",0,CEILING((V512/$H512),1)*$H512),"")</f>
        <v>202.79999999999998</v>
      </c>
      <c r="X512" s="36">
        <f>IFERROR(IF(W512=0,"",ROUNDUP(W512/H512,0)*0.02175),"")</f>
        <v>0.5655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33" t="s">
        <v>693</v>
      </c>
      <c r="O513" s="366"/>
      <c r="P513" s="366"/>
      <c r="Q513" s="366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9" t="s">
        <v>696</v>
      </c>
      <c r="O514" s="366"/>
      <c r="P514" s="366"/>
      <c r="Q514" s="366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373" t="s">
        <v>699</v>
      </c>
      <c r="O515" s="366"/>
      <c r="P515" s="366"/>
      <c r="Q515" s="366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3" t="s">
        <v>702</v>
      </c>
      <c r="O516" s="366"/>
      <c r="P516" s="366"/>
      <c r="Q516" s="366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9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80"/>
      <c r="N517" s="360" t="s">
        <v>66</v>
      </c>
      <c r="O517" s="361"/>
      <c r="P517" s="361"/>
      <c r="Q517" s="361"/>
      <c r="R517" s="361"/>
      <c r="S517" s="361"/>
      <c r="T517" s="362"/>
      <c r="U517" s="37" t="s">
        <v>67</v>
      </c>
      <c r="V517" s="354">
        <f>IFERROR(V512/H512,"0")+IFERROR(V513/H513,"0")+IFERROR(V514/H514,"0")+IFERROR(V515/H515,"0")+IFERROR(V516/H516,"0")</f>
        <v>25.641025641025642</v>
      </c>
      <c r="W517" s="354">
        <f>IFERROR(W512/H512,"0")+IFERROR(W513/H513,"0")+IFERROR(W514/H514,"0")+IFERROR(W515/H515,"0")+IFERROR(W516/H516,"0")</f>
        <v>26</v>
      </c>
      <c r="X517" s="354">
        <f>IFERROR(IF(X512="",0,X512),"0")+IFERROR(IF(X513="",0,X513),"0")+IFERROR(IF(X514="",0,X514),"0")+IFERROR(IF(X515="",0,X515),"0")+IFERROR(IF(X516="",0,X516),"0")</f>
        <v>0.5655</v>
      </c>
      <c r="Y517" s="355"/>
      <c r="Z517" s="355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80"/>
      <c r="N518" s="360" t="s">
        <v>66</v>
      </c>
      <c r="O518" s="361"/>
      <c r="P518" s="361"/>
      <c r="Q518" s="361"/>
      <c r="R518" s="361"/>
      <c r="S518" s="361"/>
      <c r="T518" s="362"/>
      <c r="U518" s="37" t="s">
        <v>65</v>
      </c>
      <c r="V518" s="354">
        <f>IFERROR(SUM(V512:V516),"0")</f>
        <v>200</v>
      </c>
      <c r="W518" s="354">
        <f>IFERROR(SUM(W512:W516),"0")</f>
        <v>202.79999999999998</v>
      </c>
      <c r="X518" s="37"/>
      <c r="Y518" s="355"/>
      <c r="Z518" s="355"/>
    </row>
    <row r="519" spans="1:53" ht="15" customHeight="1" x14ac:dyDescent="0.2">
      <c r="A519" s="371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72"/>
      <c r="N519" s="368" t="s">
        <v>703</v>
      </c>
      <c r="O519" s="369"/>
      <c r="P519" s="369"/>
      <c r="Q519" s="369"/>
      <c r="R519" s="369"/>
      <c r="S519" s="369"/>
      <c r="T519" s="370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17724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17821.469999999998</v>
      </c>
      <c r="X519" s="37"/>
      <c r="Y519" s="355"/>
      <c r="Z519" s="355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72"/>
      <c r="N520" s="368" t="s">
        <v>704</v>
      </c>
      <c r="O520" s="369"/>
      <c r="P520" s="369"/>
      <c r="Q520" s="369"/>
      <c r="R520" s="369"/>
      <c r="S520" s="369"/>
      <c r="T520" s="370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18853.488640656913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18956.374</v>
      </c>
      <c r="X520" s="37"/>
      <c r="Y520" s="355"/>
      <c r="Z520" s="355"/>
    </row>
    <row r="521" spans="1:53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72"/>
      <c r="N521" s="368" t="s">
        <v>705</v>
      </c>
      <c r="O521" s="369"/>
      <c r="P521" s="369"/>
      <c r="Q521" s="369"/>
      <c r="R521" s="369"/>
      <c r="S521" s="369"/>
      <c r="T521" s="370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33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34</v>
      </c>
      <c r="X521" s="37"/>
      <c r="Y521" s="355"/>
      <c r="Z521" s="355"/>
    </row>
    <row r="522" spans="1:53" x14ac:dyDescent="0.2">
      <c r="A522" s="357"/>
      <c r="B522" s="357"/>
      <c r="C522" s="357"/>
      <c r="D522" s="357"/>
      <c r="E522" s="357"/>
      <c r="F522" s="357"/>
      <c r="G522" s="357"/>
      <c r="H522" s="357"/>
      <c r="I522" s="357"/>
      <c r="J522" s="357"/>
      <c r="K522" s="357"/>
      <c r="L522" s="357"/>
      <c r="M522" s="372"/>
      <c r="N522" s="368" t="s">
        <v>707</v>
      </c>
      <c r="O522" s="369"/>
      <c r="P522" s="369"/>
      <c r="Q522" s="369"/>
      <c r="R522" s="369"/>
      <c r="S522" s="369"/>
      <c r="T522" s="370"/>
      <c r="U522" s="37" t="s">
        <v>65</v>
      </c>
      <c r="V522" s="354">
        <f>GrossWeightTotal+PalletQtyTotal*25</f>
        <v>19678.488640656913</v>
      </c>
      <c r="W522" s="354">
        <f>GrossWeightTotalR+PalletQtyTotalR*25</f>
        <v>19806.374</v>
      </c>
      <c r="X522" s="37"/>
      <c r="Y522" s="355"/>
      <c r="Z522" s="355"/>
    </row>
    <row r="523" spans="1:53" x14ac:dyDescent="0.2">
      <c r="A523" s="357"/>
      <c r="B523" s="357"/>
      <c r="C523" s="357"/>
      <c r="D523" s="357"/>
      <c r="E523" s="357"/>
      <c r="F523" s="357"/>
      <c r="G523" s="357"/>
      <c r="H523" s="357"/>
      <c r="I523" s="357"/>
      <c r="J523" s="357"/>
      <c r="K523" s="357"/>
      <c r="L523" s="357"/>
      <c r="M523" s="372"/>
      <c r="N523" s="368" t="s">
        <v>708</v>
      </c>
      <c r="O523" s="369"/>
      <c r="P523" s="369"/>
      <c r="Q523" s="369"/>
      <c r="R523" s="369"/>
      <c r="S523" s="369"/>
      <c r="T523" s="370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3118.4814792487205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3132</v>
      </c>
      <c r="X523" s="37"/>
      <c r="Y523" s="355"/>
      <c r="Z523" s="355"/>
    </row>
    <row r="524" spans="1:53" ht="14.25" hidden="1" customHeight="1" x14ac:dyDescent="0.2">
      <c r="A524" s="357"/>
      <c r="B524" s="357"/>
      <c r="C524" s="357"/>
      <c r="D524" s="357"/>
      <c r="E524" s="357"/>
      <c r="F524" s="357"/>
      <c r="G524" s="357"/>
      <c r="H524" s="357"/>
      <c r="I524" s="357"/>
      <c r="J524" s="357"/>
      <c r="K524" s="357"/>
      <c r="L524" s="357"/>
      <c r="M524" s="372"/>
      <c r="N524" s="368" t="s">
        <v>709</v>
      </c>
      <c r="O524" s="369"/>
      <c r="P524" s="369"/>
      <c r="Q524" s="369"/>
      <c r="R524" s="369"/>
      <c r="S524" s="369"/>
      <c r="T524" s="370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39.353640000000006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3" t="s">
        <v>95</v>
      </c>
      <c r="D526" s="534"/>
      <c r="E526" s="534"/>
      <c r="F526" s="526"/>
      <c r="G526" s="363" t="s">
        <v>225</v>
      </c>
      <c r="H526" s="534"/>
      <c r="I526" s="534"/>
      <c r="J526" s="534"/>
      <c r="K526" s="534"/>
      <c r="L526" s="534"/>
      <c r="M526" s="534"/>
      <c r="N526" s="534"/>
      <c r="O526" s="526"/>
      <c r="P526" s="349" t="s">
        <v>460</v>
      </c>
      <c r="Q526" s="363" t="s">
        <v>464</v>
      </c>
      <c r="R526" s="526"/>
      <c r="S526" s="363" t="s">
        <v>517</v>
      </c>
      <c r="T526" s="526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6" t="s">
        <v>712</v>
      </c>
      <c r="B527" s="363" t="s">
        <v>59</v>
      </c>
      <c r="C527" s="363" t="s">
        <v>96</v>
      </c>
      <c r="D527" s="363" t="s">
        <v>104</v>
      </c>
      <c r="E527" s="363" t="s">
        <v>95</v>
      </c>
      <c r="F527" s="363" t="s">
        <v>217</v>
      </c>
      <c r="G527" s="363" t="s">
        <v>226</v>
      </c>
      <c r="H527" s="363" t="s">
        <v>233</v>
      </c>
      <c r="I527" s="363" t="s">
        <v>252</v>
      </c>
      <c r="J527" s="363" t="s">
        <v>311</v>
      </c>
      <c r="K527" s="350"/>
      <c r="L527" s="363" t="s">
        <v>332</v>
      </c>
      <c r="M527" s="363" t="s">
        <v>351</v>
      </c>
      <c r="N527" s="363" t="s">
        <v>431</v>
      </c>
      <c r="O527" s="363" t="s">
        <v>449</v>
      </c>
      <c r="P527" s="363" t="s">
        <v>461</v>
      </c>
      <c r="Q527" s="363" t="s">
        <v>465</v>
      </c>
      <c r="R527" s="363" t="s">
        <v>492</v>
      </c>
      <c r="S527" s="363" t="s">
        <v>518</v>
      </c>
      <c r="T527" s="363" t="s">
        <v>567</v>
      </c>
      <c r="U527" s="363" t="s">
        <v>591</v>
      </c>
      <c r="V527" s="363" t="s">
        <v>652</v>
      </c>
      <c r="Z527" s="52"/>
      <c r="AC527" s="350"/>
    </row>
    <row r="528" spans="1:53" ht="13.5" customHeight="1" thickBot="1" x14ac:dyDescent="0.25">
      <c r="A528" s="487"/>
      <c r="B528" s="364"/>
      <c r="C528" s="364"/>
      <c r="D528" s="364"/>
      <c r="E528" s="364"/>
      <c r="F528" s="364"/>
      <c r="G528" s="364"/>
      <c r="H528" s="364"/>
      <c r="I528" s="364"/>
      <c r="J528" s="364"/>
      <c r="K528" s="350"/>
      <c r="L528" s="364"/>
      <c r="M528" s="364"/>
      <c r="N528" s="364"/>
      <c r="O528" s="364"/>
      <c r="P528" s="364"/>
      <c r="Q528" s="364"/>
      <c r="R528" s="364"/>
      <c r="S528" s="364"/>
      <c r="T528" s="364"/>
      <c r="U528" s="364"/>
      <c r="V528" s="364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0</v>
      </c>
      <c r="D529" s="46">
        <f>IFERROR(W56*1,"0")+IFERROR(W57*1,"0")+IFERROR(W58*1,"0")+IFERROR(W59*1,"0")</f>
        <v>291.60000000000002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858.5</v>
      </c>
      <c r="F529" s="46">
        <f>IFERROR(W132*1,"0")+IFERROR(W133*1,"0")+IFERROR(W134*1,"0")+IFERROR(W135*1,"0")</f>
        <v>1112.4000000000001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1382.3999999999999</v>
      </c>
      <c r="J529" s="46">
        <f>IFERROR(W206*1,"0")+IFERROR(W207*1,"0")+IFERROR(W208*1,"0")+IFERROR(W209*1,"0")+IFERROR(W210*1,"0")+IFERROR(W211*1,"0")+IFERROR(W215*1,"0")</f>
        <v>0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602.55000000000007</v>
      </c>
      <c r="N529" s="46">
        <f>IFERROR(W290*1,"0")+IFERROR(W291*1,"0")+IFERROR(W292*1,"0")+IFERROR(W293*1,"0")+IFERROR(W294*1,"0")+IFERROR(W295*1,"0")+IFERROR(W296*1,"0")+IFERROR(W297*1,"0")+IFERROR(W301*1,"0")+IFERROR(W302*1,"0")</f>
        <v>58</v>
      </c>
      <c r="O529" s="46">
        <f>IFERROR(W307*1,"0")+IFERROR(W311*1,"0")+IFERROR(W312*1,"0")+IFERROR(W316*1,"0")+IFERROR(W320*1,"0")</f>
        <v>10.199999999999999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4380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1184.3999999999999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275.10000000000002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50.400000000000006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7413.1200000000008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202.79999999999998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0,00"/>
        <filter val="1 180,00"/>
        <filter val="1 380,00"/>
        <filter val="1 400,00"/>
        <filter val="1 440,00"/>
        <filter val="1 900,00"/>
        <filter val="100,00"/>
        <filter val="11,90"/>
        <filter val="111,90"/>
        <filter val="12,82"/>
        <filter val="120,00"/>
        <filter val="135,00"/>
        <filter val="17 724,00"/>
        <filter val="18 853,49"/>
        <filter val="180,00"/>
        <filter val="185,61"/>
        <filter val="19 678,49"/>
        <filter val="190,00"/>
        <filter val="2 440,00"/>
        <filter val="20,00"/>
        <filter val="200,00"/>
        <filter val="208,97"/>
        <filter val="224,00"/>
        <filter val="240,21"/>
        <filter val="25,64"/>
        <filter val="25,89"/>
        <filter val="250,00"/>
        <filter val="26,67"/>
        <filter val="26,85"/>
        <filter val="272,50"/>
        <filter val="290,00"/>
        <filter val="3 118,48"/>
        <filter val="3 360,00"/>
        <filter val="3 980,00"/>
        <filter val="3,33"/>
        <filter val="33"/>
        <filter val="35,00"/>
        <filter val="36,26"/>
        <filter val="380,00"/>
        <filter val="390,00"/>
        <filter val="4,31"/>
        <filter val="40,00"/>
        <filter val="40,48"/>
        <filter val="430,00"/>
        <filter val="462,12"/>
        <filter val="480,00"/>
        <filter val="50,00"/>
        <filter val="52,50"/>
        <filter val="560,00"/>
        <filter val="575,00"/>
        <filter val="580,00"/>
        <filter val="60,00"/>
        <filter val="65,33"/>
        <filter val="68,00"/>
        <filter val="680,00"/>
        <filter val="753,79"/>
        <filter val="77,38"/>
        <filter val="8,50"/>
        <filter val="980,00"/>
      </filters>
    </filterColumn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J9:L9"/>
    <mergeCell ref="R5:S5"/>
    <mergeCell ref="N27:R27"/>
    <mergeCell ref="N83:R83"/>
    <mergeCell ref="A128:M129"/>
    <mergeCell ref="N91:R91"/>
    <mergeCell ref="A19:X19"/>
    <mergeCell ref="D102:E102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N259:R259"/>
    <mergeCell ref="A474:X474"/>
    <mergeCell ref="D457:E457"/>
    <mergeCell ref="D475:E475"/>
    <mergeCell ref="N512:R512"/>
    <mergeCell ref="D449:E449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N385:R385"/>
    <mergeCell ref="A346:M347"/>
    <mergeCell ref="A139:X139"/>
    <mergeCell ref="D192:E192"/>
    <mergeCell ref="N33:T33"/>
    <mergeCell ref="D29:E29"/>
    <mergeCell ref="N137:T137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44:R344"/>
    <mergeCell ref="D265:E265"/>
    <mergeCell ref="N437:T437"/>
    <mergeCell ref="D452:E452"/>
    <mergeCell ref="D252:E252"/>
    <mergeCell ref="N308:T308"/>
    <mergeCell ref="N375:R375"/>
    <mergeCell ref="N464:R464"/>
    <mergeCell ref="A177:X177"/>
    <mergeCell ref="N523:T523"/>
    <mergeCell ref="N233:R233"/>
    <mergeCell ref="N72:R72"/>
    <mergeCell ref="N143:R143"/>
    <mergeCell ref="N248:R248"/>
    <mergeCell ref="D242:E242"/>
    <mergeCell ref="N297:R297"/>
    <mergeCell ref="N425:R425"/>
    <mergeCell ref="N435:R435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N341:T341"/>
    <mergeCell ref="N408:R408"/>
    <mergeCell ref="N187:R187"/>
    <mergeCell ref="A327:M328"/>
    <mergeCell ref="N290:R290"/>
    <mergeCell ref="N88:R88"/>
    <mergeCell ref="A353:X353"/>
    <mergeCell ref="A280:M281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D10:E10"/>
    <mergeCell ref="F10:G10"/>
    <mergeCell ref="N110:R110"/>
    <mergeCell ref="D99:E99"/>
    <mergeCell ref="A12:L12"/>
    <mergeCell ref="D101:E101"/>
    <mergeCell ref="D76:E76"/>
    <mergeCell ref="F17:F18"/>
    <mergeCell ref="D151:E151"/>
    <mergeCell ref="N107:R107"/>
    <mergeCell ref="N129:T129"/>
    <mergeCell ref="N141:R141"/>
    <mergeCell ref="A15:L15"/>
    <mergeCell ref="A48:X48"/>
    <mergeCell ref="S17:T17"/>
    <mergeCell ref="D107:E107"/>
    <mergeCell ref="N185:R185"/>
    <mergeCell ref="D6:L6"/>
    <mergeCell ref="O13:P13"/>
    <mergeCell ref="N419:R419"/>
    <mergeCell ref="N201:R201"/>
    <mergeCell ref="N406:R406"/>
    <mergeCell ref="G17:G18"/>
    <mergeCell ref="A218:X218"/>
    <mergeCell ref="H10:L10"/>
    <mergeCell ref="D75:E75"/>
    <mergeCell ref="D206:E206"/>
    <mergeCell ref="D181:E181"/>
    <mergeCell ref="N404:T404"/>
    <mergeCell ref="D273:E273"/>
    <mergeCell ref="N123:R123"/>
    <mergeCell ref="A380:M381"/>
    <mergeCell ref="M17:M18"/>
    <mergeCell ref="N67:R67"/>
    <mergeCell ref="N132:R132"/>
    <mergeCell ref="N230:R230"/>
    <mergeCell ref="O8:P8"/>
    <mergeCell ref="N69:R69"/>
    <mergeCell ref="A274:M275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D527:D528"/>
    <mergeCell ref="N426:T426"/>
    <mergeCell ref="F527:F528"/>
    <mergeCell ref="N364:T364"/>
    <mergeCell ref="N493:R493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D478:E478"/>
    <mergeCell ref="A496:M497"/>
    <mergeCell ref="A422:X422"/>
    <mergeCell ref="N266:R266"/>
    <mergeCell ref="N393:R393"/>
    <mergeCell ref="N95:R95"/>
    <mergeCell ref="N70:R70"/>
    <mergeCell ref="D374:E374"/>
    <mergeCell ref="N108:R108"/>
    <mergeCell ref="D485:E485"/>
    <mergeCell ref="N458:R458"/>
    <mergeCell ref="N441:T441"/>
    <mergeCell ref="D220:E220"/>
    <mergeCell ref="A436:M437"/>
    <mergeCell ref="N456:R456"/>
    <mergeCell ref="N285:R285"/>
    <mergeCell ref="N136:T136"/>
    <mergeCell ref="A310:X310"/>
    <mergeCell ref="N443:R443"/>
    <mergeCell ref="N479:R479"/>
    <mergeCell ref="N485:R485"/>
    <mergeCell ref="D278:E278"/>
    <mergeCell ref="N257:T257"/>
    <mergeCell ref="N235:R235"/>
    <mergeCell ref="D234:E23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N265:R265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A35:X35"/>
    <mergeCell ref="D264:E264"/>
    <mergeCell ref="N370:T370"/>
    <mergeCell ref="D391:E391"/>
    <mergeCell ref="D78:E7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D182:E182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T12:U12"/>
    <mergeCell ref="N445:T445"/>
    <mergeCell ref="D72:E72"/>
    <mergeCell ref="N368:R368"/>
    <mergeCell ref="D491:E491"/>
    <mergeCell ref="N518:T518"/>
    <mergeCell ref="N491:R491"/>
    <mergeCell ref="D363:E363"/>
    <mergeCell ref="N172:R172"/>
    <mergeCell ref="N199:R199"/>
    <mergeCell ref="A489:X489"/>
    <mergeCell ref="A33:M34"/>
    <mergeCell ref="N466:R466"/>
    <mergeCell ref="D211:E211"/>
    <mergeCell ref="N46:T46"/>
    <mergeCell ref="A323:X323"/>
    <mergeCell ref="D235:E235"/>
    <mergeCell ref="A170:X170"/>
    <mergeCell ref="D451:E451"/>
    <mergeCell ref="A289:X289"/>
    <mergeCell ref="D255:E255"/>
    <mergeCell ref="D109:E109"/>
    <mergeCell ref="N101:R101"/>
    <mergeCell ref="N53:T53"/>
    <mergeCell ref="N116:R116"/>
    <mergeCell ref="N76:R76"/>
    <mergeCell ref="N85:T85"/>
    <mergeCell ref="D59:E59"/>
    <mergeCell ref="A313:M314"/>
    <mergeCell ref="N203:T203"/>
    <mergeCell ref="D456:E456"/>
    <mergeCell ref="A131:X131"/>
    <mergeCell ref="N274:T274"/>
    <mergeCell ref="D295:E295"/>
    <mergeCell ref="N467:T467"/>
    <mergeCell ref="D178:E178"/>
    <mergeCell ref="A256:M257"/>
    <mergeCell ref="D172:E172"/>
    <mergeCell ref="N327:T327"/>
    <mergeCell ref="N417:R417"/>
    <mergeCell ref="A371:X371"/>
    <mergeCell ref="D292:E292"/>
    <mergeCell ref="N213:T213"/>
    <mergeCell ref="N461:R461"/>
    <mergeCell ref="N430:R430"/>
    <mergeCell ref="N367:R367"/>
    <mergeCell ref="N354:R354"/>
    <mergeCell ref="A331:X331"/>
    <mergeCell ref="N415:T415"/>
    <mergeCell ref="N278:R278"/>
    <mergeCell ref="N439:R439"/>
    <mergeCell ref="A340:M341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144:M145"/>
    <mergeCell ref="N181:R181"/>
    <mergeCell ref="D126:E126"/>
    <mergeCell ref="D253:E253"/>
    <mergeCell ref="N268:T268"/>
    <mergeCell ref="N402:R402"/>
    <mergeCell ref="N168:T168"/>
    <mergeCell ref="D187:E187"/>
    <mergeCell ref="N302:R302"/>
    <mergeCell ref="N202:T202"/>
    <mergeCell ref="N351:T351"/>
    <mergeCell ref="D301:E301"/>
    <mergeCell ref="D122:E122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  <mergeCell ref="D516:E516"/>
    <mergeCell ref="N522:T522"/>
    <mergeCell ref="D224:E224"/>
    <mergeCell ref="N339:R3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2024-03-06T11:10:53Z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