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D14AFA-63A4-4413-B8CC-FE6E0CC033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V486" i="1"/>
  <c r="W485" i="1"/>
  <c r="X485" i="1" s="1"/>
  <c r="N485" i="1"/>
  <c r="W484" i="1"/>
  <c r="W486" i="1" s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X475" i="1"/>
  <c r="W475" i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W404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W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W340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9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23" i="1" s="1"/>
  <c r="W22" i="1"/>
  <c r="N22" i="1"/>
  <c r="H10" i="1"/>
  <c r="A9" i="1"/>
  <c r="F10" i="1" s="1"/>
  <c r="D7" i="1"/>
  <c r="O6" i="1"/>
  <c r="N2" i="1"/>
  <c r="X103" i="1" l="1"/>
  <c r="X410" i="1"/>
  <c r="E529" i="1"/>
  <c r="W256" i="1"/>
  <c r="W280" i="1"/>
  <c r="W467" i="1"/>
  <c r="W503" i="1"/>
  <c r="B529" i="1"/>
  <c r="W34" i="1"/>
  <c r="W129" i="1"/>
  <c r="W168" i="1"/>
  <c r="X166" i="1"/>
  <c r="X168" i="1" s="1"/>
  <c r="X195" i="1"/>
  <c r="W202" i="1"/>
  <c r="X198" i="1"/>
  <c r="W93" i="1"/>
  <c r="W103" i="1"/>
  <c r="W118" i="1"/>
  <c r="W157" i="1"/>
  <c r="I529" i="1"/>
  <c r="W176" i="1"/>
  <c r="W196" i="1"/>
  <c r="W246" i="1"/>
  <c r="X248" i="1"/>
  <c r="X249" i="1" s="1"/>
  <c r="W249" i="1"/>
  <c r="X252" i="1"/>
  <c r="X256" i="1" s="1"/>
  <c r="X277" i="1"/>
  <c r="X280" i="1" s="1"/>
  <c r="X316" i="1"/>
  <c r="X317" i="1" s="1"/>
  <c r="W317" i="1"/>
  <c r="X320" i="1"/>
  <c r="X321" i="1" s="1"/>
  <c r="W321" i="1"/>
  <c r="X326" i="1"/>
  <c r="X327" i="1" s="1"/>
  <c r="W327" i="1"/>
  <c r="X332" i="1"/>
  <c r="X349" i="1"/>
  <c r="X351" i="1" s="1"/>
  <c r="X390" i="1"/>
  <c r="W410" i="1"/>
  <c r="X439" i="1"/>
  <c r="X440" i="1" s="1"/>
  <c r="W440" i="1"/>
  <c r="X443" i="1"/>
  <c r="X444" i="1" s="1"/>
  <c r="W444" i="1"/>
  <c r="X449" i="1"/>
  <c r="W481" i="1"/>
  <c r="X499" i="1"/>
  <c r="X502" i="1" s="1"/>
  <c r="W502" i="1"/>
  <c r="V522" i="1"/>
  <c r="X340" i="1"/>
  <c r="X376" i="1"/>
  <c r="X467" i="1"/>
  <c r="X481" i="1"/>
  <c r="X136" i="1"/>
  <c r="X202" i="1"/>
  <c r="W33" i="1"/>
  <c r="W104" i="1"/>
  <c r="W119" i="1"/>
  <c r="W128" i="1"/>
  <c r="W137" i="1"/>
  <c r="W158" i="1"/>
  <c r="W163" i="1"/>
  <c r="W169" i="1"/>
  <c r="W195" i="1"/>
  <c r="W203" i="1"/>
  <c r="W227" i="1"/>
  <c r="W257" i="1"/>
  <c r="W268" i="1"/>
  <c r="X259" i="1"/>
  <c r="X268" i="1" s="1"/>
  <c r="W269" i="1"/>
  <c r="W274" i="1"/>
  <c r="X271" i="1"/>
  <c r="X274" i="1" s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1" i="1"/>
  <c r="W346" i="1"/>
  <c r="X343" i="1"/>
  <c r="X346" i="1" s="1"/>
  <c r="W468" i="1"/>
  <c r="W473" i="1"/>
  <c r="X470" i="1"/>
  <c r="X472" i="1" s="1"/>
  <c r="W472" i="1"/>
  <c r="H529" i="1"/>
  <c r="Q529" i="1"/>
  <c r="H9" i="1"/>
  <c r="A10" i="1"/>
  <c r="W24" i="1"/>
  <c r="W53" i="1"/>
  <c r="W61" i="1"/>
  <c r="W86" i="1"/>
  <c r="W92" i="1"/>
  <c r="W145" i="1"/>
  <c r="W175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W275" i="1"/>
  <c r="W281" i="1"/>
  <c r="W286" i="1"/>
  <c r="X283" i="1"/>
  <c r="X286" i="1" s="1"/>
  <c r="W303" i="1"/>
  <c r="W313" i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6" i="1"/>
  <c r="W377" i="1"/>
  <c r="W380" i="1"/>
  <c r="X379" i="1"/>
  <c r="X380" i="1" s="1"/>
  <c r="W381" i="1"/>
  <c r="W388" i="1"/>
  <c r="X385" i="1"/>
  <c r="X387" i="1" s="1"/>
  <c r="S529" i="1"/>
  <c r="W387" i="1"/>
  <c r="W411" i="1"/>
  <c r="W414" i="1"/>
  <c r="X413" i="1"/>
  <c r="X414" i="1" s="1"/>
  <c r="W415" i="1"/>
  <c r="W420" i="1"/>
  <c r="X417" i="1"/>
  <c r="X420" i="1" s="1"/>
  <c r="W421" i="1"/>
  <c r="X436" i="1"/>
  <c r="X430" i="1"/>
  <c r="W436" i="1"/>
  <c r="V529" i="1"/>
  <c r="W496" i="1"/>
  <c r="X491" i="1"/>
  <c r="X496" i="1" s="1"/>
  <c r="W497" i="1"/>
  <c r="W509" i="1"/>
  <c r="X505" i="1"/>
  <c r="X509" i="1" s="1"/>
  <c r="W510" i="1"/>
  <c r="W520" i="1"/>
  <c r="W521" i="1"/>
  <c r="M529" i="1"/>
  <c r="U529" i="1"/>
  <c r="W328" i="1"/>
  <c r="X403" i="1"/>
  <c r="W403" i="1"/>
  <c r="T529" i="1"/>
  <c r="W427" i="1"/>
  <c r="X424" i="1"/>
  <c r="X426" i="1" s="1"/>
  <c r="W437" i="1"/>
  <c r="W482" i="1"/>
  <c r="W487" i="1"/>
  <c r="X484" i="1"/>
  <c r="X486" i="1" s="1"/>
  <c r="W517" i="1"/>
  <c r="X512" i="1"/>
  <c r="X517" i="1" s="1"/>
  <c r="W518" i="1"/>
  <c r="X524" i="1" l="1"/>
  <c r="W522" i="1"/>
  <c r="W523" i="1"/>
  <c r="W519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<sst xmlns="http://schemas.openxmlformats.org/spreadsheetml/2006/main" count="2228" uniqueCount="734">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</sst>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8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8" sqref="Z58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4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3"/>
      <c r="P2" s="363"/>
      <c r="Q2" s="363"/>
      <c r="R2" s="363"/>
      <c r="S2" s="363"/>
      <c r="T2" s="363"/>
      <c r="U2" s="363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3"/>
      <c r="O3" s="363"/>
      <c r="P3" s="363"/>
      <c r="Q3" s="363"/>
      <c r="R3" s="363"/>
      <c r="S3" s="363"/>
      <c r="T3" s="363"/>
      <c r="U3" s="363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3" t="s">
        <v>8</v>
      </c>
      <c r="B5" s="371"/>
      <c r="C5" s="372"/>
      <c r="D5" s="402"/>
      <c r="E5" s="404"/>
      <c r="F5" s="678" t="s">
        <v>9</v>
      </c>
      <c r="G5" s="372"/>
      <c r="H5" s="402" t="s">
        <v>733</v>
      </c>
      <c r="I5" s="403"/>
      <c r="J5" s="403"/>
      <c r="K5" s="403"/>
      <c r="L5" s="404"/>
      <c r="N5" s="24" t="s">
        <v>10</v>
      </c>
      <c r="O5" s="614">
        <v>45360</v>
      </c>
      <c r="P5" s="460"/>
      <c r="R5" s="727" t="s">
        <v>11</v>
      </c>
      <c r="S5" s="374"/>
      <c r="T5" s="547" t="s">
        <v>12</v>
      </c>
      <c r="U5" s="460"/>
      <c r="Z5" s="51"/>
      <c r="AA5" s="51"/>
      <c r="AB5" s="51"/>
    </row>
    <row r="6" spans="1:29" s="350" customFormat="1" ht="24" customHeight="1" x14ac:dyDescent="0.2">
      <c r="A6" s="503" t="s">
        <v>13</v>
      </c>
      <c r="B6" s="371"/>
      <c r="C6" s="372"/>
      <c r="D6" s="640" t="s">
        <v>14</v>
      </c>
      <c r="E6" s="641"/>
      <c r="F6" s="641"/>
      <c r="G6" s="641"/>
      <c r="H6" s="641"/>
      <c r="I6" s="641"/>
      <c r="J6" s="641"/>
      <c r="K6" s="641"/>
      <c r="L6" s="460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9"/>
      <c r="R6" s="425" t="s">
        <v>16</v>
      </c>
      <c r="S6" s="374"/>
      <c r="T6" s="553" t="s">
        <v>17</v>
      </c>
      <c r="U6" s="41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3"/>
      <c r="S7" s="374"/>
      <c r="T7" s="554"/>
      <c r="U7" s="555"/>
      <c r="Z7" s="51"/>
      <c r="AA7" s="51"/>
      <c r="AB7" s="51"/>
    </row>
    <row r="8" spans="1:29" s="350" customFormat="1" ht="25.5" customHeight="1" x14ac:dyDescent="0.2">
      <c r="A8" s="711" t="s">
        <v>18</v>
      </c>
      <c r="B8" s="365"/>
      <c r="C8" s="366"/>
      <c r="D8" s="465"/>
      <c r="E8" s="466"/>
      <c r="F8" s="466"/>
      <c r="G8" s="466"/>
      <c r="H8" s="466"/>
      <c r="I8" s="466"/>
      <c r="J8" s="466"/>
      <c r="K8" s="466"/>
      <c r="L8" s="467"/>
      <c r="N8" s="24" t="s">
        <v>19</v>
      </c>
      <c r="O8" s="459">
        <v>0.33333333333333331</v>
      </c>
      <c r="P8" s="460"/>
      <c r="R8" s="363"/>
      <c r="S8" s="374"/>
      <c r="T8" s="554"/>
      <c r="U8" s="555"/>
      <c r="Z8" s="51"/>
      <c r="AA8" s="51"/>
      <c r="AB8" s="51"/>
    </row>
    <row r="9" spans="1:29" s="350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506"/>
      <c r="E9" s="378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N9" s="26" t="s">
        <v>20</v>
      </c>
      <c r="O9" s="614"/>
      <c r="P9" s="460"/>
      <c r="R9" s="363"/>
      <c r="S9" s="374"/>
      <c r="T9" s="556"/>
      <c r="U9" s="55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506"/>
      <c r="E10" s="378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628" t="str">
        <f>IFERROR(VLOOKUP($D$10,Proxy,2,FALSE),"")</f>
        <v/>
      </c>
      <c r="I10" s="363"/>
      <c r="J10" s="363"/>
      <c r="K10" s="363"/>
      <c r="L10" s="363"/>
      <c r="N10" s="26" t="s">
        <v>21</v>
      </c>
      <c r="O10" s="459"/>
      <c r="P10" s="460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9"/>
      <c r="P11" s="460"/>
      <c r="S11" s="24" t="s">
        <v>26</v>
      </c>
      <c r="T11" s="642" t="s">
        <v>27</v>
      </c>
      <c r="U11" s="64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39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635"/>
      <c r="P12" s="584"/>
      <c r="Q12" s="23"/>
      <c r="S12" s="24"/>
      <c r="T12" s="472"/>
      <c r="U12" s="363"/>
      <c r="Z12" s="51"/>
      <c r="AA12" s="51"/>
      <c r="AB12" s="51"/>
    </row>
    <row r="13" spans="1:29" s="350" customFormat="1" ht="23.25" customHeight="1" x14ac:dyDescent="0.2">
      <c r="A13" s="639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42"/>
      <c r="P13" s="64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39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29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535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24" t="s">
        <v>37</v>
      </c>
      <c r="D17" s="406" t="s">
        <v>38</v>
      </c>
      <c r="E17" s="485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84"/>
      <c r="P17" s="484"/>
      <c r="Q17" s="484"/>
      <c r="R17" s="485"/>
      <c r="S17" s="706" t="s">
        <v>48</v>
      </c>
      <c r="T17" s="372"/>
      <c r="U17" s="406" t="s">
        <v>49</v>
      </c>
      <c r="V17" s="406" t="s">
        <v>50</v>
      </c>
      <c r="W17" s="416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8"/>
      <c r="BA17" s="430" t="s">
        <v>56</v>
      </c>
    </row>
    <row r="18" spans="1:53" ht="14.25" customHeight="1" x14ac:dyDescent="0.2">
      <c r="A18" s="407"/>
      <c r="B18" s="407"/>
      <c r="C18" s="407"/>
      <c r="D18" s="486"/>
      <c r="E18" s="488"/>
      <c r="F18" s="407"/>
      <c r="G18" s="407"/>
      <c r="H18" s="407"/>
      <c r="I18" s="407"/>
      <c r="J18" s="407"/>
      <c r="K18" s="407"/>
      <c r="L18" s="407"/>
      <c r="M18" s="407"/>
      <c r="N18" s="486"/>
      <c r="O18" s="487"/>
      <c r="P18" s="487"/>
      <c r="Q18" s="487"/>
      <c r="R18" s="488"/>
      <c r="S18" s="349" t="s">
        <v>57</v>
      </c>
      <c r="T18" s="349" t="s">
        <v>58</v>
      </c>
      <c r="U18" s="407"/>
      <c r="V18" s="407"/>
      <c r="W18" s="417"/>
      <c r="X18" s="407"/>
      <c r="Y18" s="618"/>
      <c r="Z18" s="618"/>
      <c r="AA18" s="441"/>
      <c r="AB18" s="442"/>
      <c r="AC18" s="443"/>
      <c r="AD18" s="509"/>
      <c r="BA18" s="363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400" t="s">
        <v>59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48"/>
      <c r="Z20" s="348"/>
    </row>
    <row r="21" spans="1:53" ht="14.25" hidden="1" customHeight="1" x14ac:dyDescent="0.25">
      <c r="A21" s="362" t="s">
        <v>60</v>
      </c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1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82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82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2" t="s">
        <v>68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7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1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82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82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2" t="s">
        <v>83</v>
      </c>
      <c r="B35" s="363"/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1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82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82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2" t="s">
        <v>88</v>
      </c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1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82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82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2" t="s">
        <v>92</v>
      </c>
      <c r="B43" s="363"/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1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82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82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hidden="1" customHeight="1" x14ac:dyDescent="0.25">
      <c r="A48" s="400" t="s">
        <v>96</v>
      </c>
      <c r="B48" s="363"/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48"/>
      <c r="Z48" s="348"/>
    </row>
    <row r="49" spans="1:53" ht="14.25" hidden="1" customHeight="1" x14ac:dyDescent="0.25">
      <c r="A49" s="362" t="s">
        <v>97</v>
      </c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1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82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82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00" t="s">
        <v>104</v>
      </c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48"/>
      <c r="Z54" s="348"/>
    </row>
    <row r="55" spans="1:53" ht="14.25" hidden="1" customHeight="1" x14ac:dyDescent="0.25">
      <c r="A55" s="362" t="s">
        <v>105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90</v>
      </c>
      <c r="W58" s="353">
        <f>IFERROR(IF(V58="",0,CEILING((V58/$H58),1)*$H58),"")</f>
        <v>90</v>
      </c>
      <c r="X58" s="36">
        <f>IFERROR(IF(W58=0,"",ROUNDUP(W58/H58,0)*0.00937),"")</f>
        <v>0.18740000000000001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9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1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82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4">
        <f>IFERROR(V56/H56,"0")+IFERROR(V57/H57,"0")+IFERROR(V58/H58,"0")+IFERROR(V59/H59,"0")</f>
        <v>20</v>
      </c>
      <c r="W60" s="354">
        <f>IFERROR(W56/H56,"0")+IFERROR(W57/H57,"0")+IFERROR(W58/H58,"0")+IFERROR(W59/H59,"0")</f>
        <v>20</v>
      </c>
      <c r="X60" s="354">
        <f>IFERROR(IF(X56="",0,X56),"0")+IFERROR(IF(X57="",0,X57),"0")+IFERROR(IF(X58="",0,X58),"0")+IFERROR(IF(X59="",0,X59),"0")</f>
        <v>0.18740000000000001</v>
      </c>
      <c r="Y60" s="355"/>
      <c r="Z60" s="355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82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4">
        <f>IFERROR(SUM(V56:V59),"0")</f>
        <v>90</v>
      </c>
      <c r="W61" s="354">
        <f>IFERROR(SUM(W56:W59),"0")</f>
        <v>90</v>
      </c>
      <c r="X61" s="37"/>
      <c r="Y61" s="355"/>
      <c r="Z61" s="355"/>
    </row>
    <row r="62" spans="1:53" ht="16.5" hidden="1" customHeight="1" x14ac:dyDescent="0.25">
      <c r="A62" s="400" t="s">
        <v>95</v>
      </c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48"/>
      <c r="Z62" s="348"/>
    </row>
    <row r="63" spans="1:53" ht="14.25" hidden="1" customHeight="1" x14ac:dyDescent="0.25">
      <c r="A63" s="362" t="s">
        <v>105</v>
      </c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  <c r="X63" s="363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5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50</v>
      </c>
      <c r="W64" s="353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50</v>
      </c>
      <c r="W66" s="353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82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8.9285714285714288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0.21749999999999997</v>
      </c>
      <c r="Y85" s="355"/>
      <c r="Z85" s="355"/>
    </row>
    <row r="86" spans="1:53" x14ac:dyDescent="0.2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82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4">
        <f>IFERROR(SUM(V64:V84),"0")</f>
        <v>100</v>
      </c>
      <c r="W86" s="354">
        <f>IFERROR(SUM(W64:W84),"0")</f>
        <v>112</v>
      </c>
      <c r="X86" s="37"/>
      <c r="Y86" s="355"/>
      <c r="Z86" s="355"/>
    </row>
    <row r="87" spans="1:53" ht="14.25" hidden="1" customHeight="1" x14ac:dyDescent="0.25">
      <c r="A87" s="362" t="s">
        <v>97</v>
      </c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27</v>
      </c>
      <c r="W91" s="353">
        <f>IFERROR(IF(V91="",0,CEILING((V91/$H91),1)*$H91),"")</f>
        <v>28.799999999999997</v>
      </c>
      <c r="X91" s="36">
        <f>IFERROR(IF(W91=0,"",ROUNDUP(W91/H91,0)*0.00753),"")</f>
        <v>9.0359999999999996E-2</v>
      </c>
      <c r="Y91" s="56"/>
      <c r="Z91" s="57"/>
      <c r="AD91" s="58"/>
      <c r="BA91" s="100" t="s">
        <v>1</v>
      </c>
    </row>
    <row r="92" spans="1:53" x14ac:dyDescent="0.2">
      <c r="A92" s="381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82"/>
      <c r="N92" s="364" t="s">
        <v>66</v>
      </c>
      <c r="O92" s="365"/>
      <c r="P92" s="365"/>
      <c r="Q92" s="365"/>
      <c r="R92" s="365"/>
      <c r="S92" s="365"/>
      <c r="T92" s="366"/>
      <c r="U92" s="37" t="s">
        <v>67</v>
      </c>
      <c r="V92" s="354">
        <f>IFERROR(V88/H88,"0")+IFERROR(V89/H89,"0")+IFERROR(V90/H90,"0")+IFERROR(V91/H91,"0")</f>
        <v>11.25</v>
      </c>
      <c r="W92" s="354">
        <f>IFERROR(W88/H88,"0")+IFERROR(W89/H89,"0")+IFERROR(W90/H90,"0")+IFERROR(W91/H91,"0")</f>
        <v>12</v>
      </c>
      <c r="X92" s="354">
        <f>IFERROR(IF(X88="",0,X88),"0")+IFERROR(IF(X89="",0,X89),"0")+IFERROR(IF(X90="",0,X90),"0")+IFERROR(IF(X91="",0,X91),"0")</f>
        <v>9.0359999999999996E-2</v>
      </c>
      <c r="Y92" s="355"/>
      <c r="Z92" s="355"/>
    </row>
    <row r="93" spans="1:53" x14ac:dyDescent="0.2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82"/>
      <c r="N93" s="364" t="s">
        <v>66</v>
      </c>
      <c r="O93" s="365"/>
      <c r="P93" s="365"/>
      <c r="Q93" s="365"/>
      <c r="R93" s="365"/>
      <c r="S93" s="365"/>
      <c r="T93" s="366"/>
      <c r="U93" s="37" t="s">
        <v>65</v>
      </c>
      <c r="V93" s="354">
        <f>IFERROR(SUM(V88:V91),"0")</f>
        <v>27</v>
      </c>
      <c r="W93" s="354">
        <f>IFERROR(SUM(W88:W91),"0")</f>
        <v>28.799999999999997</v>
      </c>
      <c r="X93" s="37"/>
      <c r="Y93" s="355"/>
      <c r="Z93" s="355"/>
    </row>
    <row r="94" spans="1:53" ht="14.25" hidden="1" customHeight="1" x14ac:dyDescent="0.25">
      <c r="A94" s="362" t="s">
        <v>60</v>
      </c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7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45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1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82"/>
      <c r="N103" s="364" t="s">
        <v>66</v>
      </c>
      <c r="O103" s="365"/>
      <c r="P103" s="365"/>
      <c r="Q103" s="365"/>
      <c r="R103" s="365"/>
      <c r="S103" s="365"/>
      <c r="T103" s="366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hidden="1" x14ac:dyDescent="0.2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82"/>
      <c r="N104" s="364" t="s">
        <v>66</v>
      </c>
      <c r="O104" s="365"/>
      <c r="P104" s="365"/>
      <c r="Q104" s="365"/>
      <c r="R104" s="365"/>
      <c r="S104" s="365"/>
      <c r="T104" s="366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hidden="1" customHeight="1" x14ac:dyDescent="0.25">
      <c r="A105" s="362" t="s">
        <v>68</v>
      </c>
      <c r="B105" s="363"/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47"/>
      <c r="Z105" s="347"/>
    </row>
    <row r="106" spans="1:53" ht="27" hidden="1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7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81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82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5"/>
      <c r="Z118" s="355"/>
    </row>
    <row r="119" spans="1:53" hidden="1" x14ac:dyDescent="0.2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82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4">
        <f>IFERROR(SUM(V106:V117),"0")</f>
        <v>0</v>
      </c>
      <c r="W119" s="354">
        <f>IFERROR(SUM(W106:W117),"0")</f>
        <v>0</v>
      </c>
      <c r="X119" s="37"/>
      <c r="Y119" s="355"/>
      <c r="Z119" s="355"/>
    </row>
    <row r="120" spans="1:53" ht="14.25" hidden="1" customHeight="1" x14ac:dyDescent="0.25">
      <c r="A120" s="362" t="s">
        <v>203</v>
      </c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4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1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82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82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0" t="s">
        <v>217</v>
      </c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48"/>
      <c r="Z130" s="348"/>
    </row>
    <row r="131" spans="1:53" ht="14.25" hidden="1" customHeight="1" x14ac:dyDescent="0.25">
      <c r="A131" s="362" t="s">
        <v>68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250</v>
      </c>
      <c r="W133" s="35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81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82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4">
        <f>IFERROR(V132/H132,"0")+IFERROR(V133/H133,"0")+IFERROR(V134/H134,"0")+IFERROR(V135/H135,"0")</f>
        <v>29.761904761904759</v>
      </c>
      <c r="W136" s="354">
        <f>IFERROR(W132/H132,"0")+IFERROR(W133/H133,"0")+IFERROR(W134/H134,"0")+IFERROR(W135/H135,"0")</f>
        <v>30</v>
      </c>
      <c r="X136" s="354">
        <f>IFERROR(IF(X132="",0,X132),"0")+IFERROR(IF(X133="",0,X133),"0")+IFERROR(IF(X134="",0,X134),"0")+IFERROR(IF(X135="",0,X135),"0")</f>
        <v>0.65249999999999997</v>
      </c>
      <c r="Y136" s="355"/>
      <c r="Z136" s="355"/>
    </row>
    <row r="137" spans="1:53" x14ac:dyDescent="0.2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82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4">
        <f>IFERROR(SUM(V132:V135),"0")</f>
        <v>250</v>
      </c>
      <c r="W137" s="354">
        <f>IFERROR(SUM(W132:W135),"0")</f>
        <v>252</v>
      </c>
      <c r="X137" s="37"/>
      <c r="Y137" s="355"/>
      <c r="Z137" s="355"/>
    </row>
    <row r="138" spans="1:53" ht="27.75" hidden="1" customHeight="1" x14ac:dyDescent="0.2">
      <c r="A138" s="390" t="s">
        <v>225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hidden="1" customHeight="1" x14ac:dyDescent="0.25">
      <c r="A139" s="400" t="s">
        <v>226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48"/>
      <c r="Z139" s="348"/>
    </row>
    <row r="140" spans="1:53" ht="14.25" hidden="1" customHeight="1" x14ac:dyDescent="0.25">
      <c r="A140" s="362" t="s">
        <v>105</v>
      </c>
      <c r="B140" s="363"/>
      <c r="C140" s="363"/>
      <c r="D140" s="363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1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82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82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0" t="s">
        <v>233</v>
      </c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48"/>
      <c r="Z146" s="348"/>
    </row>
    <row r="147" spans="1:53" ht="14.25" hidden="1" customHeight="1" x14ac:dyDescent="0.25">
      <c r="A147" s="362" t="s">
        <v>60</v>
      </c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60</v>
      </c>
      <c r="W148" s="353">
        <f t="shared" ref="W148:W156" si="8">IFERROR(IF(V148="",0,CEILING((V148/$H148),1)*$H148),"")</f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80</v>
      </c>
      <c r="W149" s="353">
        <f t="shared" si="8"/>
        <v>84</v>
      </c>
      <c r="X149" s="36">
        <f>IFERROR(IF(W149=0,"",ROUNDUP(W149/H149,0)*0.00753),"")</f>
        <v>0.15060000000000001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60</v>
      </c>
      <c r="W150" s="353">
        <f t="shared" si="8"/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1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82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47.619047619047613</v>
      </c>
      <c r="W157" s="354">
        <f>IFERROR(W148/H148,"0")+IFERROR(W149/H149,"0")+IFERROR(W150/H150,"0")+IFERROR(W151/H151,"0")+IFERROR(W152/H152,"0")+IFERROR(W153/H153,"0")+IFERROR(W154/H154,"0")+IFERROR(W155/H155,"0")+IFERROR(W156/H156,"0")</f>
        <v>50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0.3765</v>
      </c>
      <c r="Y157" s="355"/>
      <c r="Z157" s="355"/>
    </row>
    <row r="158" spans="1:53" x14ac:dyDescent="0.2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82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4">
        <f>IFERROR(SUM(V148:V156),"0")</f>
        <v>200</v>
      </c>
      <c r="W158" s="354">
        <f>IFERROR(SUM(W148:W156),"0")</f>
        <v>210</v>
      </c>
      <c r="X158" s="37"/>
      <c r="Y158" s="355"/>
      <c r="Z158" s="355"/>
    </row>
    <row r="159" spans="1:53" ht="16.5" hidden="1" customHeight="1" x14ac:dyDescent="0.25">
      <c r="A159" s="400" t="s">
        <v>252</v>
      </c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48"/>
      <c r="Z159" s="348"/>
    </row>
    <row r="160" spans="1:53" ht="14.25" hidden="1" customHeight="1" x14ac:dyDescent="0.25">
      <c r="A160" s="362" t="s">
        <v>105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1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82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82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62" t="s">
        <v>97</v>
      </c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1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82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82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62" t="s">
        <v>60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47"/>
      <c r="Z170" s="347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150</v>
      </c>
      <c r="W172" s="353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150</v>
      </c>
      <c r="W173" s="353">
        <f>IFERROR(IF(V173="",0,CEILING((V173/$H173),1)*$H173),"")</f>
        <v>151.20000000000002</v>
      </c>
      <c r="X173" s="36">
        <f>IFERROR(IF(W173=0,"",ROUNDUP(W173/H173,0)*0.00937),"")</f>
        <v>0.26235999999999998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250</v>
      </c>
      <c r="W174" s="353">
        <f>IFERROR(IF(V174="",0,CEILING((V174/$H174),1)*$H174),"")</f>
        <v>253.8</v>
      </c>
      <c r="X174" s="36">
        <f>IFERROR(IF(W174=0,"",ROUNDUP(W174/H174,0)*0.00937),"")</f>
        <v>0.44039</v>
      </c>
      <c r="Y174" s="56"/>
      <c r="Z174" s="57"/>
      <c r="AD174" s="58"/>
      <c r="BA174" s="151" t="s">
        <v>1</v>
      </c>
    </row>
    <row r="175" spans="1:53" x14ac:dyDescent="0.2">
      <c r="A175" s="381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82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4">
        <f>IFERROR(V171/H171,"0")+IFERROR(V172/H172,"0")+IFERROR(V173/H173,"0")+IFERROR(V174/H174,"0")</f>
        <v>101.85185185185185</v>
      </c>
      <c r="W175" s="354">
        <f>IFERROR(W171/H171,"0")+IFERROR(W172/H172,"0")+IFERROR(W173/H173,"0")+IFERROR(W174/H174,"0")</f>
        <v>103</v>
      </c>
      <c r="X175" s="354">
        <f>IFERROR(IF(X171="",0,X171),"0")+IFERROR(IF(X172="",0,X172),"0")+IFERROR(IF(X173="",0,X173),"0")+IFERROR(IF(X174="",0,X174),"0")</f>
        <v>0.96510999999999991</v>
      </c>
      <c r="Y175" s="355"/>
      <c r="Z175" s="355"/>
    </row>
    <row r="176" spans="1:53" x14ac:dyDescent="0.2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82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4">
        <f>IFERROR(SUM(V171:V174),"0")</f>
        <v>550</v>
      </c>
      <c r="W176" s="354">
        <f>IFERROR(SUM(W171:W174),"0")</f>
        <v>556.20000000000005</v>
      </c>
      <c r="X176" s="37"/>
      <c r="Y176" s="355"/>
      <c r="Z176" s="355"/>
    </row>
    <row r="177" spans="1:53" ht="14.25" hidden="1" customHeight="1" x14ac:dyDescent="0.25">
      <c r="A177" s="362" t="s">
        <v>68</v>
      </c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24</v>
      </c>
      <c r="W184" s="353">
        <f t="shared" si="9"/>
        <v>24</v>
      </c>
      <c r="X184" s="36">
        <f>IFERROR(IF(W184=0,"",ROUNDUP(W184/H184,0)*0.00753),"")</f>
        <v>7.5300000000000006E-2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32</v>
      </c>
      <c r="W186" s="353">
        <f t="shared" si="9"/>
        <v>33.6</v>
      </c>
      <c r="X186" s="36">
        <f>IFERROR(IF(W186=0,"",ROUNDUP(W186/H186,0)*0.00753),"")</f>
        <v>0.10542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5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1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82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23.333333333333336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24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0.18071999999999999</v>
      </c>
      <c r="Y195" s="355"/>
      <c r="Z195" s="355"/>
    </row>
    <row r="196" spans="1:53" x14ac:dyDescent="0.2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82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4">
        <f>IFERROR(SUM(V178:V194),"0")</f>
        <v>56</v>
      </c>
      <c r="W196" s="354">
        <f>IFERROR(SUM(W178:W194),"0")</f>
        <v>57.6</v>
      </c>
      <c r="X196" s="37"/>
      <c r="Y196" s="355"/>
      <c r="Z196" s="355"/>
    </row>
    <row r="197" spans="1:53" ht="14.25" hidden="1" customHeight="1" x14ac:dyDescent="0.25">
      <c r="A197" s="362" t="s">
        <v>203</v>
      </c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1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82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82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0" t="s">
        <v>311</v>
      </c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48"/>
      <c r="Z204" s="348"/>
    </row>
    <row r="205" spans="1:53" ht="14.25" hidden="1" customHeight="1" x14ac:dyDescent="0.25">
      <c r="A205" s="362" t="s">
        <v>105</v>
      </c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8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36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7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9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81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82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82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62" t="s">
        <v>60</v>
      </c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47"/>
      <c r="Z214" s="347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81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82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82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400" t="s">
        <v>332</v>
      </c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48"/>
      <c r="Z218" s="348"/>
    </row>
    <row r="219" spans="1:53" ht="14.25" hidden="1" customHeight="1" x14ac:dyDescent="0.25">
      <c r="A219" s="362" t="s">
        <v>105</v>
      </c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4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8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9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1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1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82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82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0" t="s">
        <v>351</v>
      </c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48"/>
      <c r="Z228" s="348"/>
    </row>
    <row r="229" spans="1:53" ht="14.25" hidden="1" customHeight="1" x14ac:dyDescent="0.25">
      <c r="A229" s="362" t="s">
        <v>105</v>
      </c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1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82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82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62" t="s">
        <v>97</v>
      </c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1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82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82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62" t="s">
        <v>60</v>
      </c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60</v>
      </c>
      <c r="W252" s="353">
        <f>IFERROR(IF(V252="",0,CEILING((V252/$H252),1)*$H252),"")</f>
        <v>63</v>
      </c>
      <c r="X252" s="36">
        <f>IFERROR(IF(W252=0,"",ROUNDUP(W252/H252,0)*0.00753),"")</f>
        <v>0.11295000000000001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60</v>
      </c>
      <c r="W253" s="353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10.5</v>
      </c>
      <c r="W254" s="353">
        <f>IFERROR(IF(V254="",0,CEILING((V254/$H254),1)*$H254),"")</f>
        <v>10.5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1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82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4">
        <f>IFERROR(V252/H252,"0")+IFERROR(V253/H253,"0")+IFERROR(V254/H254,"0")+IFERROR(V255/H255,"0")</f>
        <v>33.571428571428569</v>
      </c>
      <c r="W256" s="354">
        <f>IFERROR(W252/H252,"0")+IFERROR(W253/H253,"0")+IFERROR(W254/H254,"0")+IFERROR(W255/H255,"0")</f>
        <v>35</v>
      </c>
      <c r="X256" s="354">
        <f>IFERROR(IF(X252="",0,X252),"0")+IFERROR(IF(X253="",0,X253),"0")+IFERROR(IF(X254="",0,X254),"0")+IFERROR(IF(X255="",0,X255),"0")</f>
        <v>0.251</v>
      </c>
      <c r="Y256" s="355"/>
      <c r="Z256" s="355"/>
    </row>
    <row r="257" spans="1:53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82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4">
        <f>IFERROR(SUM(V252:V255),"0")</f>
        <v>130.5</v>
      </c>
      <c r="W257" s="354">
        <f>IFERROR(SUM(W252:W255),"0")</f>
        <v>136.5</v>
      </c>
      <c r="X257" s="37"/>
      <c r="Y257" s="355"/>
      <c r="Z257" s="355"/>
    </row>
    <row r="258" spans="1:53" ht="14.25" hidden="1" customHeight="1" x14ac:dyDescent="0.25">
      <c r="A258" s="362" t="s">
        <v>68</v>
      </c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40</v>
      </c>
      <c r="W261" s="353">
        <f t="shared" si="15"/>
        <v>40.5</v>
      </c>
      <c r="X261" s="36">
        <f>IFERROR(IF(W261=0,"",ROUNDUP(W261/H261,0)*0.02175),"")</f>
        <v>0.10874999999999999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35</v>
      </c>
      <c r="W262" s="353">
        <f t="shared" si="15"/>
        <v>35.700000000000003</v>
      </c>
      <c r="X262" s="36">
        <f>IFERROR(IF(W262=0,"",ROUNDUP(W262/H262,0)*0.00753),"")</f>
        <v>0.12801000000000001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81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82"/>
      <c r="N268" s="364" t="s">
        <v>66</v>
      </c>
      <c r="O268" s="365"/>
      <c r="P268" s="365"/>
      <c r="Q268" s="365"/>
      <c r="R268" s="365"/>
      <c r="S268" s="365"/>
      <c r="T268" s="366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21.604938271604937</v>
      </c>
      <c r="W268" s="354">
        <f>IFERROR(W259/H259,"0")+IFERROR(W260/H260,"0")+IFERROR(W261/H261,"0")+IFERROR(W262/H262,"0")+IFERROR(W263/H263,"0")+IFERROR(W264/H264,"0")+IFERROR(W265/H265,"0")+IFERROR(W266/H266,"0")+IFERROR(W267/H267,"0")</f>
        <v>22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0.23676</v>
      </c>
      <c r="Y268" s="355"/>
      <c r="Z268" s="355"/>
    </row>
    <row r="269" spans="1:53" x14ac:dyDescent="0.2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82"/>
      <c r="N269" s="364" t="s">
        <v>66</v>
      </c>
      <c r="O269" s="365"/>
      <c r="P269" s="365"/>
      <c r="Q269" s="365"/>
      <c r="R269" s="365"/>
      <c r="S269" s="365"/>
      <c r="T269" s="366"/>
      <c r="U269" s="37" t="s">
        <v>65</v>
      </c>
      <c r="V269" s="354">
        <f>IFERROR(SUM(V259:V267),"0")</f>
        <v>75</v>
      </c>
      <c r="W269" s="354">
        <f>IFERROR(SUM(W259:W267),"0")</f>
        <v>76.2</v>
      </c>
      <c r="X269" s="37"/>
      <c r="Y269" s="355"/>
      <c r="Z269" s="355"/>
    </row>
    <row r="270" spans="1:53" ht="14.25" hidden="1" customHeight="1" x14ac:dyDescent="0.25">
      <c r="A270" s="362" t="s">
        <v>203</v>
      </c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47"/>
      <c r="Z270" s="347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40</v>
      </c>
      <c r="W272" s="353">
        <f>IFERROR(IF(V272="",0,CEILING((V272/$H272),1)*$H272),"")</f>
        <v>46.8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81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82"/>
      <c r="N274" s="364" t="s">
        <v>66</v>
      </c>
      <c r="O274" s="365"/>
      <c r="P274" s="365"/>
      <c r="Q274" s="365"/>
      <c r="R274" s="365"/>
      <c r="S274" s="365"/>
      <c r="T274" s="366"/>
      <c r="U274" s="37" t="s">
        <v>67</v>
      </c>
      <c r="V274" s="354">
        <f>IFERROR(V271/H271,"0")+IFERROR(V272/H272,"0")+IFERROR(V273/H273,"0")</f>
        <v>5.1282051282051286</v>
      </c>
      <c r="W274" s="354">
        <f>IFERROR(W271/H271,"0")+IFERROR(W272/H272,"0")+IFERROR(W273/H273,"0")</f>
        <v>6</v>
      </c>
      <c r="X274" s="354">
        <f>IFERROR(IF(X271="",0,X271),"0")+IFERROR(IF(X272="",0,X272),"0")+IFERROR(IF(X273="",0,X273),"0")</f>
        <v>0.1305</v>
      </c>
      <c r="Y274" s="355"/>
      <c r="Z274" s="355"/>
    </row>
    <row r="275" spans="1:53" x14ac:dyDescent="0.2">
      <c r="A275" s="363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82"/>
      <c r="N275" s="364" t="s">
        <v>66</v>
      </c>
      <c r="O275" s="365"/>
      <c r="P275" s="365"/>
      <c r="Q275" s="365"/>
      <c r="R275" s="365"/>
      <c r="S275" s="365"/>
      <c r="T275" s="366"/>
      <c r="U275" s="37" t="s">
        <v>65</v>
      </c>
      <c r="V275" s="354">
        <f>IFERROR(SUM(V271:V273),"0")</f>
        <v>40</v>
      </c>
      <c r="W275" s="354">
        <f>IFERROR(SUM(W271:W273),"0")</f>
        <v>46.8</v>
      </c>
      <c r="X275" s="37"/>
      <c r="Y275" s="355"/>
      <c r="Z275" s="355"/>
    </row>
    <row r="276" spans="1:53" ht="14.25" hidden="1" customHeight="1" x14ac:dyDescent="0.25">
      <c r="A276" s="362" t="s">
        <v>83</v>
      </c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9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81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82"/>
      <c r="N280" s="364" t="s">
        <v>66</v>
      </c>
      <c r="O280" s="365"/>
      <c r="P280" s="365"/>
      <c r="Q280" s="365"/>
      <c r="R280" s="365"/>
      <c r="S280" s="365"/>
      <c r="T280" s="366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63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82"/>
      <c r="N281" s="364" t="s">
        <v>66</v>
      </c>
      <c r="O281" s="365"/>
      <c r="P281" s="365"/>
      <c r="Q281" s="365"/>
      <c r="R281" s="365"/>
      <c r="S281" s="365"/>
      <c r="T281" s="366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62" t="s">
        <v>422</v>
      </c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  <c r="X282" s="363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81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82"/>
      <c r="N286" s="364" t="s">
        <v>66</v>
      </c>
      <c r="O286" s="365"/>
      <c r="P286" s="365"/>
      <c r="Q286" s="365"/>
      <c r="R286" s="365"/>
      <c r="S286" s="365"/>
      <c r="T286" s="366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82"/>
      <c r="N287" s="364" t="s">
        <v>66</v>
      </c>
      <c r="O287" s="365"/>
      <c r="P287" s="365"/>
      <c r="Q287" s="365"/>
      <c r="R287" s="365"/>
      <c r="S287" s="365"/>
      <c r="T287" s="366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0" t="s">
        <v>431</v>
      </c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48"/>
      <c r="Z288" s="348"/>
    </row>
    <row r="289" spans="1:53" ht="14.25" hidden="1" customHeight="1" x14ac:dyDescent="0.25">
      <c r="A289" s="362" t="s">
        <v>105</v>
      </c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47"/>
      <c r="Z289" s="347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150</v>
      </c>
      <c r="W290" s="353">
        <f t="shared" ref="W290:W297" si="16">IFERROR(IF(V290="",0,CEILING((V290/$H290),1)*$H290),"")</f>
        <v>151.20000000000002</v>
      </c>
      <c r="X290" s="36">
        <f>IFERROR(IF(W290=0,"",ROUNDUP(W290/H290,0)*0.02175),"")</f>
        <v>0.30449999999999999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81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82"/>
      <c r="N298" s="364" t="s">
        <v>66</v>
      </c>
      <c r="O298" s="365"/>
      <c r="P298" s="365"/>
      <c r="Q298" s="365"/>
      <c r="R298" s="365"/>
      <c r="S298" s="365"/>
      <c r="T298" s="366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13.888888888888888</v>
      </c>
      <c r="W298" s="354">
        <f>IFERROR(W290/H290,"0")+IFERROR(W291/H291,"0")+IFERROR(W292/H292,"0")+IFERROR(W293/H293,"0")+IFERROR(W294/H294,"0")+IFERROR(W295/H295,"0")+IFERROR(W296/H296,"0")+IFERROR(W297/H297,"0")</f>
        <v>14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0.30449999999999999</v>
      </c>
      <c r="Y298" s="355"/>
      <c r="Z298" s="355"/>
    </row>
    <row r="299" spans="1:53" x14ac:dyDescent="0.2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82"/>
      <c r="N299" s="364" t="s">
        <v>66</v>
      </c>
      <c r="O299" s="365"/>
      <c r="P299" s="365"/>
      <c r="Q299" s="365"/>
      <c r="R299" s="365"/>
      <c r="S299" s="365"/>
      <c r="T299" s="366"/>
      <c r="U299" s="37" t="s">
        <v>65</v>
      </c>
      <c r="V299" s="354">
        <f>IFERROR(SUM(V290:V297),"0")</f>
        <v>150</v>
      </c>
      <c r="W299" s="354">
        <f>IFERROR(SUM(W290:W297),"0")</f>
        <v>151.20000000000002</v>
      </c>
      <c r="X299" s="37"/>
      <c r="Y299" s="355"/>
      <c r="Z299" s="355"/>
    </row>
    <row r="300" spans="1:53" ht="14.25" hidden="1" customHeight="1" x14ac:dyDescent="0.25">
      <c r="A300" s="362" t="s">
        <v>60</v>
      </c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4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81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82"/>
      <c r="N303" s="364" t="s">
        <v>66</v>
      </c>
      <c r="O303" s="365"/>
      <c r="P303" s="365"/>
      <c r="Q303" s="365"/>
      <c r="R303" s="365"/>
      <c r="S303" s="365"/>
      <c r="T303" s="366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82"/>
      <c r="N304" s="364" t="s">
        <v>66</v>
      </c>
      <c r="O304" s="365"/>
      <c r="P304" s="365"/>
      <c r="Q304" s="365"/>
      <c r="R304" s="365"/>
      <c r="S304" s="365"/>
      <c r="T304" s="366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0" t="s">
        <v>449</v>
      </c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  <c r="X305" s="363"/>
      <c r="Y305" s="348"/>
      <c r="Z305" s="348"/>
    </row>
    <row r="306" spans="1:53" ht="14.25" hidden="1" customHeight="1" x14ac:dyDescent="0.25">
      <c r="A306" s="362" t="s">
        <v>60</v>
      </c>
      <c r="B306" s="363"/>
      <c r="C306" s="363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  <c r="X306" s="363"/>
      <c r="Y306" s="347"/>
      <c r="Z306" s="347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81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82"/>
      <c r="N308" s="364" t="s">
        <v>66</v>
      </c>
      <c r="O308" s="365"/>
      <c r="P308" s="365"/>
      <c r="Q308" s="365"/>
      <c r="R308" s="365"/>
      <c r="S308" s="365"/>
      <c r="T308" s="366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82"/>
      <c r="N309" s="364" t="s">
        <v>66</v>
      </c>
      <c r="O309" s="365"/>
      <c r="P309" s="365"/>
      <c r="Q309" s="365"/>
      <c r="R309" s="365"/>
      <c r="S309" s="365"/>
      <c r="T309" s="366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62" t="s">
        <v>68</v>
      </c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70</v>
      </c>
      <c r="W312" s="353">
        <f>IFERROR(IF(V312="",0,CEILING((V312/$H312),1)*$H312),"")</f>
        <v>71.400000000000006</v>
      </c>
      <c r="X312" s="36">
        <f>IFERROR(IF(W312=0,"",ROUNDUP(W312/H312,0)*0.00753),"")</f>
        <v>0.25602000000000003</v>
      </c>
      <c r="Y312" s="56"/>
      <c r="Z312" s="57"/>
      <c r="AD312" s="58"/>
      <c r="BA312" s="236" t="s">
        <v>1</v>
      </c>
    </row>
    <row r="313" spans="1:53" x14ac:dyDescent="0.2">
      <c r="A313" s="381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82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4">
        <f>IFERROR(V311/H311,"0")+IFERROR(V312/H312,"0")</f>
        <v>33.333333333333329</v>
      </c>
      <c r="W313" s="354">
        <f>IFERROR(W311/H311,"0")+IFERROR(W312/H312,"0")</f>
        <v>34</v>
      </c>
      <c r="X313" s="354">
        <f>IFERROR(IF(X311="",0,X311),"0")+IFERROR(IF(X312="",0,X312),"0")</f>
        <v>0.25602000000000003</v>
      </c>
      <c r="Y313" s="355"/>
      <c r="Z313" s="35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82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4">
        <f>IFERROR(SUM(V311:V312),"0")</f>
        <v>70</v>
      </c>
      <c r="W314" s="354">
        <f>IFERROR(SUM(W311:W312),"0")</f>
        <v>71.400000000000006</v>
      </c>
      <c r="X314" s="37"/>
      <c r="Y314" s="355"/>
      <c r="Z314" s="355"/>
    </row>
    <row r="315" spans="1:53" ht="14.25" hidden="1" customHeight="1" x14ac:dyDescent="0.25">
      <c r="A315" s="362" t="s">
        <v>203</v>
      </c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  <c r="X315" s="363"/>
      <c r="Y315" s="347"/>
      <c r="Z315" s="347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1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82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82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62" t="s">
        <v>83</v>
      </c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  <c r="X319" s="363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1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82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82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90" t="s">
        <v>460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48"/>
      <c r="Z323" s="48"/>
    </row>
    <row r="324" spans="1:53" ht="16.5" hidden="1" customHeight="1" x14ac:dyDescent="0.25">
      <c r="A324" s="400" t="s">
        <v>461</v>
      </c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  <c r="X324" s="363"/>
      <c r="Y324" s="348"/>
      <c r="Z324" s="348"/>
    </row>
    <row r="325" spans="1:53" ht="14.25" hidden="1" customHeight="1" x14ac:dyDescent="0.25">
      <c r="A325" s="362" t="s">
        <v>68</v>
      </c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  <c r="X325" s="363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1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82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82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90" t="s">
        <v>464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48"/>
      <c r="Z329" s="48"/>
    </row>
    <row r="330" spans="1:53" ht="16.5" hidden="1" customHeight="1" x14ac:dyDescent="0.25">
      <c r="A330" s="400" t="s">
        <v>465</v>
      </c>
      <c r="B330" s="363"/>
      <c r="C330" s="363"/>
      <c r="D330" s="363"/>
      <c r="E330" s="363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  <c r="X330" s="363"/>
      <c r="Y330" s="348"/>
      <c r="Z330" s="348"/>
    </row>
    <row r="331" spans="1:53" ht="14.25" hidden="1" customHeight="1" x14ac:dyDescent="0.25">
      <c r="A331" s="362" t="s">
        <v>105</v>
      </c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  <c r="X331" s="363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idden="1" x14ac:dyDescent="0.2">
      <c r="A340" s="381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82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0</v>
      </c>
      <c r="W340" s="354">
        <f>IFERROR(W332/H332,"0")+IFERROR(W333/H333,"0")+IFERROR(W334/H334,"0")+IFERROR(W335/H335,"0")+IFERROR(W336/H336,"0")+IFERROR(W337/H337,"0")+IFERROR(W338/H338,"0")+IFERROR(W339/H339,"0")</f>
        <v>0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355"/>
      <c r="Z340" s="355"/>
    </row>
    <row r="341" spans="1:53" hidden="1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82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4">
        <f>IFERROR(SUM(V332:V339),"0")</f>
        <v>0</v>
      </c>
      <c r="W341" s="354">
        <f>IFERROR(SUM(W332:W339),"0")</f>
        <v>0</v>
      </c>
      <c r="X341" s="37"/>
      <c r="Y341" s="355"/>
      <c r="Z341" s="355"/>
    </row>
    <row r="342" spans="1:53" ht="14.25" hidden="1" customHeight="1" x14ac:dyDescent="0.25">
      <c r="A342" s="362" t="s">
        <v>97</v>
      </c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  <c r="X342" s="363"/>
      <c r="Y342" s="347"/>
      <c r="Z342" s="347"/>
    </row>
    <row r="343" spans="1:53" ht="27" hidden="1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hidden="1" x14ac:dyDescent="0.2">
      <c r="A346" s="381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82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4">
        <f>IFERROR(V343/H343,"0")+IFERROR(V344/H344,"0")+IFERROR(V345/H345,"0")</f>
        <v>0</v>
      </c>
      <c r="W346" s="354">
        <f>IFERROR(W343/H343,"0")+IFERROR(W344/H344,"0")+IFERROR(W345/H345,"0")</f>
        <v>0</v>
      </c>
      <c r="X346" s="354">
        <f>IFERROR(IF(X343="",0,X343),"0")+IFERROR(IF(X344="",0,X344),"0")+IFERROR(IF(X345="",0,X345),"0")</f>
        <v>0</v>
      </c>
      <c r="Y346" s="355"/>
      <c r="Z346" s="355"/>
    </row>
    <row r="347" spans="1:53" hidden="1" x14ac:dyDescent="0.2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82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4">
        <f>IFERROR(SUM(V343:V345),"0")</f>
        <v>0</v>
      </c>
      <c r="W347" s="354">
        <f>IFERROR(SUM(W343:W345),"0")</f>
        <v>0</v>
      </c>
      <c r="X347" s="37"/>
      <c r="Y347" s="355"/>
      <c r="Z347" s="355"/>
    </row>
    <row r="348" spans="1:53" ht="14.25" hidden="1" customHeight="1" x14ac:dyDescent="0.25">
      <c r="A348" s="362" t="s">
        <v>68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4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1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82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82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62" t="s">
        <v>203</v>
      </c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347"/>
      <c r="Z353" s="347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1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82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82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0" t="s">
        <v>492</v>
      </c>
      <c r="B357" s="363"/>
      <c r="C357" s="363"/>
      <c r="D357" s="363"/>
      <c r="E357" s="363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  <c r="X357" s="363"/>
      <c r="Y357" s="348"/>
      <c r="Z357" s="348"/>
    </row>
    <row r="358" spans="1:53" ht="14.25" hidden="1" customHeight="1" x14ac:dyDescent="0.25">
      <c r="A358" s="362" t="s">
        <v>105</v>
      </c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150</v>
      </c>
      <c r="W359" s="353">
        <f>IFERROR(IF(V359="",0,CEILING((V359/$H359),1)*$H359),"")</f>
        <v>156</v>
      </c>
      <c r="X359" s="36">
        <f>IFERROR(IF(W359=0,"",ROUNDUP(W359/H359,0)*0.02175),"")</f>
        <v>0.28275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81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82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4">
        <f>IFERROR(V359/H359,"0")+IFERROR(V360/H360,"0")+IFERROR(V361/H361,"0")+IFERROR(V362/H362,"0")+IFERROR(V363/H363,"0")</f>
        <v>12.5</v>
      </c>
      <c r="W364" s="354">
        <f>IFERROR(W359/H359,"0")+IFERROR(W360/H360,"0")+IFERROR(W361/H361,"0")+IFERROR(W362/H362,"0")+IFERROR(W363/H363,"0")</f>
        <v>13</v>
      </c>
      <c r="X364" s="354">
        <f>IFERROR(IF(X359="",0,X359),"0")+IFERROR(IF(X360="",0,X360),"0")+IFERROR(IF(X361="",0,X361),"0")+IFERROR(IF(X362="",0,X362),"0")+IFERROR(IF(X363="",0,X363),"0")</f>
        <v>0.28275</v>
      </c>
      <c r="Y364" s="355"/>
      <c r="Z364" s="355"/>
    </row>
    <row r="365" spans="1:53" x14ac:dyDescent="0.2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82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4">
        <f>IFERROR(SUM(V359:V363),"0")</f>
        <v>150</v>
      </c>
      <c r="W365" s="354">
        <f>IFERROR(SUM(W359:W363),"0")</f>
        <v>156</v>
      </c>
      <c r="X365" s="37"/>
      <c r="Y365" s="355"/>
      <c r="Z365" s="355"/>
    </row>
    <row r="366" spans="1:53" ht="14.25" hidden="1" customHeight="1" x14ac:dyDescent="0.25">
      <c r="A366" s="362" t="s">
        <v>60</v>
      </c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  <c r="X366" s="363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1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82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82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62" t="s">
        <v>68</v>
      </c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347"/>
      <c r="Z371" s="347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1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82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82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62" t="s">
        <v>203</v>
      </c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3"/>
      <c r="N378" s="363"/>
      <c r="O378" s="363"/>
      <c r="P378" s="363"/>
      <c r="Q378" s="363"/>
      <c r="R378" s="363"/>
      <c r="S378" s="363"/>
      <c r="T378" s="363"/>
      <c r="U378" s="363"/>
      <c r="V378" s="363"/>
      <c r="W378" s="363"/>
      <c r="X378" s="363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1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82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82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90" t="s">
        <v>517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48"/>
      <c r="Z382" s="48"/>
    </row>
    <row r="383" spans="1:53" ht="16.5" hidden="1" customHeight="1" x14ac:dyDescent="0.25">
      <c r="A383" s="400" t="s">
        <v>518</v>
      </c>
      <c r="B383" s="363"/>
      <c r="C383" s="363"/>
      <c r="D383" s="363"/>
      <c r="E383" s="363"/>
      <c r="F383" s="363"/>
      <c r="G383" s="363"/>
      <c r="H383" s="363"/>
      <c r="I383" s="363"/>
      <c r="J383" s="363"/>
      <c r="K383" s="363"/>
      <c r="L383" s="363"/>
      <c r="M383" s="363"/>
      <c r="N383" s="363"/>
      <c r="O383" s="363"/>
      <c r="P383" s="363"/>
      <c r="Q383" s="363"/>
      <c r="R383" s="363"/>
      <c r="S383" s="363"/>
      <c r="T383" s="363"/>
      <c r="U383" s="363"/>
      <c r="V383" s="363"/>
      <c r="W383" s="363"/>
      <c r="X383" s="363"/>
      <c r="Y383" s="348"/>
      <c r="Z383" s="348"/>
    </row>
    <row r="384" spans="1:53" ht="14.25" hidden="1" customHeight="1" x14ac:dyDescent="0.25">
      <c r="A384" s="362" t="s">
        <v>105</v>
      </c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3"/>
      <c r="N384" s="363"/>
      <c r="O384" s="363"/>
      <c r="P384" s="363"/>
      <c r="Q384" s="363"/>
      <c r="R384" s="363"/>
      <c r="S384" s="363"/>
      <c r="T384" s="363"/>
      <c r="U384" s="363"/>
      <c r="V384" s="363"/>
      <c r="W384" s="363"/>
      <c r="X384" s="363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1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82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82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62" t="s">
        <v>60</v>
      </c>
      <c r="B389" s="36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  <c r="N389" s="363"/>
      <c r="O389" s="363"/>
      <c r="P389" s="363"/>
      <c r="Q389" s="363"/>
      <c r="R389" s="363"/>
      <c r="S389" s="363"/>
      <c r="T389" s="363"/>
      <c r="U389" s="363"/>
      <c r="V389" s="363"/>
      <c r="W389" s="363"/>
      <c r="X389" s="363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80</v>
      </c>
      <c r="W390" s="353">
        <f t="shared" ref="W390:W402" si="18">IFERROR(IF(V390="",0,CEILING((V390/$H390),1)*$H390),"")</f>
        <v>84</v>
      </c>
      <c r="X390" s="36">
        <f>IFERROR(IF(W390=0,"",ROUNDUP(W390/H390,0)*0.00753),"")</f>
        <v>0.15060000000000001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80</v>
      </c>
      <c r="W392" s="353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1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82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38.095238095238095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0.30120000000000002</v>
      </c>
      <c r="Y403" s="355"/>
      <c r="Z403" s="355"/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82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4">
        <f>IFERROR(SUM(V390:V402),"0")</f>
        <v>160</v>
      </c>
      <c r="W404" s="354">
        <f>IFERROR(SUM(W390:W402),"0")</f>
        <v>168</v>
      </c>
      <c r="X404" s="37"/>
      <c r="Y404" s="355"/>
      <c r="Z404" s="355"/>
    </row>
    <row r="405" spans="1:53" ht="14.25" hidden="1" customHeight="1" x14ac:dyDescent="0.25">
      <c r="A405" s="362" t="s">
        <v>68</v>
      </c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3"/>
      <c r="N405" s="363"/>
      <c r="O405" s="363"/>
      <c r="P405" s="363"/>
      <c r="Q405" s="363"/>
      <c r="R405" s="363"/>
      <c r="S405" s="363"/>
      <c r="T405" s="363"/>
      <c r="U405" s="363"/>
      <c r="V405" s="363"/>
      <c r="W405" s="363"/>
      <c r="X405" s="363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1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82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82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62" t="s">
        <v>203</v>
      </c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3"/>
      <c r="N412" s="363"/>
      <c r="O412" s="363"/>
      <c r="P412" s="363"/>
      <c r="Q412" s="363"/>
      <c r="R412" s="363"/>
      <c r="S412" s="363"/>
      <c r="T412" s="363"/>
      <c r="U412" s="363"/>
      <c r="V412" s="363"/>
      <c r="W412" s="363"/>
      <c r="X412" s="363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1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82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82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62" t="s">
        <v>83</v>
      </c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347"/>
      <c r="Z416" s="347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81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82"/>
      <c r="N420" s="364" t="s">
        <v>66</v>
      </c>
      <c r="O420" s="365"/>
      <c r="P420" s="365"/>
      <c r="Q420" s="365"/>
      <c r="R420" s="365"/>
      <c r="S420" s="365"/>
      <c r="T420" s="366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82"/>
      <c r="N421" s="364" t="s">
        <v>66</v>
      </c>
      <c r="O421" s="365"/>
      <c r="P421" s="365"/>
      <c r="Q421" s="365"/>
      <c r="R421" s="365"/>
      <c r="S421" s="365"/>
      <c r="T421" s="366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0" t="s">
        <v>567</v>
      </c>
      <c r="B422" s="363"/>
      <c r="C422" s="363"/>
      <c r="D422" s="363"/>
      <c r="E422" s="363"/>
      <c r="F422" s="363"/>
      <c r="G422" s="363"/>
      <c r="H422" s="363"/>
      <c r="I422" s="363"/>
      <c r="J422" s="363"/>
      <c r="K422" s="363"/>
      <c r="L422" s="363"/>
      <c r="M422" s="363"/>
      <c r="N422" s="363"/>
      <c r="O422" s="363"/>
      <c r="P422" s="363"/>
      <c r="Q422" s="363"/>
      <c r="R422" s="363"/>
      <c r="S422" s="363"/>
      <c r="T422" s="363"/>
      <c r="U422" s="363"/>
      <c r="V422" s="363"/>
      <c r="W422" s="363"/>
      <c r="X422" s="363"/>
      <c r="Y422" s="348"/>
      <c r="Z422" s="348"/>
    </row>
    <row r="423" spans="1:53" ht="14.25" hidden="1" customHeight="1" x14ac:dyDescent="0.25">
      <c r="A423" s="362" t="s">
        <v>97</v>
      </c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3"/>
      <c r="N423" s="363"/>
      <c r="O423" s="363"/>
      <c r="P423" s="363"/>
      <c r="Q423" s="363"/>
      <c r="R423" s="363"/>
      <c r="S423" s="363"/>
      <c r="T423" s="363"/>
      <c r="U423" s="363"/>
      <c r="V423" s="363"/>
      <c r="W423" s="363"/>
      <c r="X423" s="363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81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82"/>
      <c r="N426" s="364" t="s">
        <v>66</v>
      </c>
      <c r="O426" s="365"/>
      <c r="P426" s="365"/>
      <c r="Q426" s="365"/>
      <c r="R426" s="365"/>
      <c r="S426" s="365"/>
      <c r="T426" s="366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82"/>
      <c r="N427" s="364" t="s">
        <v>66</v>
      </c>
      <c r="O427" s="365"/>
      <c r="P427" s="365"/>
      <c r="Q427" s="365"/>
      <c r="R427" s="365"/>
      <c r="S427" s="365"/>
      <c r="T427" s="366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62" t="s">
        <v>60</v>
      </c>
      <c r="B428" s="363"/>
      <c r="C428" s="363"/>
      <c r="D428" s="363"/>
      <c r="E428" s="363"/>
      <c r="F428" s="363"/>
      <c r="G428" s="363"/>
      <c r="H428" s="363"/>
      <c r="I428" s="363"/>
      <c r="J428" s="363"/>
      <c r="K428" s="363"/>
      <c r="L428" s="363"/>
      <c r="M428" s="363"/>
      <c r="N428" s="363"/>
      <c r="O428" s="363"/>
      <c r="P428" s="363"/>
      <c r="Q428" s="363"/>
      <c r="R428" s="363"/>
      <c r="S428" s="363"/>
      <c r="T428" s="363"/>
      <c r="U428" s="363"/>
      <c r="V428" s="363"/>
      <c r="W428" s="363"/>
      <c r="X428" s="363"/>
      <c r="Y428" s="347"/>
      <c r="Z428" s="347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81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82"/>
      <c r="N436" s="364" t="s">
        <v>66</v>
      </c>
      <c r="O436" s="365"/>
      <c r="P436" s="365"/>
      <c r="Q436" s="365"/>
      <c r="R436" s="365"/>
      <c r="S436" s="365"/>
      <c r="T436" s="366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hidden="1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82"/>
      <c r="N437" s="364" t="s">
        <v>66</v>
      </c>
      <c r="O437" s="365"/>
      <c r="P437" s="365"/>
      <c r="Q437" s="365"/>
      <c r="R437" s="365"/>
      <c r="S437" s="365"/>
      <c r="T437" s="366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hidden="1" customHeight="1" x14ac:dyDescent="0.25">
      <c r="A438" s="362" t="s">
        <v>92</v>
      </c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3"/>
      <c r="N438" s="363"/>
      <c r="O438" s="363"/>
      <c r="P438" s="363"/>
      <c r="Q438" s="363"/>
      <c r="R438" s="363"/>
      <c r="S438" s="363"/>
      <c r="T438" s="363"/>
      <c r="U438" s="363"/>
      <c r="V438" s="363"/>
      <c r="W438" s="363"/>
      <c r="X438" s="363"/>
      <c r="Y438" s="347"/>
      <c r="Z438" s="347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81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82"/>
      <c r="N440" s="364" t="s">
        <v>66</v>
      </c>
      <c r="O440" s="365"/>
      <c r="P440" s="365"/>
      <c r="Q440" s="365"/>
      <c r="R440" s="365"/>
      <c r="S440" s="365"/>
      <c r="T440" s="366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82"/>
      <c r="N441" s="364" t="s">
        <v>66</v>
      </c>
      <c r="O441" s="365"/>
      <c r="P441" s="365"/>
      <c r="Q441" s="365"/>
      <c r="R441" s="365"/>
      <c r="S441" s="365"/>
      <c r="T441" s="366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62" t="s">
        <v>588</v>
      </c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3"/>
      <c r="N442" s="363"/>
      <c r="O442" s="363"/>
      <c r="P442" s="363"/>
      <c r="Q442" s="363"/>
      <c r="R442" s="363"/>
      <c r="S442" s="363"/>
      <c r="T442" s="363"/>
      <c r="U442" s="363"/>
      <c r="V442" s="363"/>
      <c r="W442" s="363"/>
      <c r="X442" s="363"/>
      <c r="Y442" s="347"/>
      <c r="Z442" s="347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81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82"/>
      <c r="N444" s="364" t="s">
        <v>66</v>
      </c>
      <c r="O444" s="365"/>
      <c r="P444" s="365"/>
      <c r="Q444" s="365"/>
      <c r="R444" s="365"/>
      <c r="S444" s="365"/>
      <c r="T444" s="366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82"/>
      <c r="N445" s="364" t="s">
        <v>66</v>
      </c>
      <c r="O445" s="365"/>
      <c r="P445" s="365"/>
      <c r="Q445" s="365"/>
      <c r="R445" s="365"/>
      <c r="S445" s="365"/>
      <c r="T445" s="366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90" t="s">
        <v>591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hidden="1" customHeight="1" x14ac:dyDescent="0.25">
      <c r="A447" s="400" t="s">
        <v>591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348"/>
      <c r="Z447" s="348"/>
    </row>
    <row r="448" spans="1:53" ht="14.25" hidden="1" customHeight="1" x14ac:dyDescent="0.25">
      <c r="A448" s="362" t="s">
        <v>105</v>
      </c>
      <c r="B448" s="363"/>
      <c r="C448" s="363"/>
      <c r="D448" s="363"/>
      <c r="E448" s="363"/>
      <c r="F448" s="363"/>
      <c r="G448" s="363"/>
      <c r="H448" s="363"/>
      <c r="I448" s="363"/>
      <c r="J448" s="363"/>
      <c r="K448" s="363"/>
      <c r="L448" s="363"/>
      <c r="M448" s="363"/>
      <c r="N448" s="363"/>
      <c r="O448" s="363"/>
      <c r="P448" s="363"/>
      <c r="Q448" s="363"/>
      <c r="R448" s="363"/>
      <c r="S448" s="363"/>
      <c r="T448" s="363"/>
      <c r="U448" s="363"/>
      <c r="V448" s="363"/>
      <c r="W448" s="363"/>
      <c r="X448" s="363"/>
      <c r="Y448" s="347"/>
      <c r="Z448" s="347"/>
    </row>
    <row r="449" spans="1:53" ht="27" hidden="1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7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9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6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28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42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9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59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5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21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32</v>
      </c>
      <c r="W464" s="353">
        <f t="shared" si="21"/>
        <v>33.6</v>
      </c>
      <c r="X464" s="36">
        <f>IFERROR(IF(W464=0,"",ROUNDUP(W464/H464,0)*0.00753),"")</f>
        <v>0.10542</v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3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81"/>
      <c r="B467" s="363"/>
      <c r="C467" s="363"/>
      <c r="D467" s="363"/>
      <c r="E467" s="363"/>
      <c r="F467" s="363"/>
      <c r="G467" s="363"/>
      <c r="H467" s="363"/>
      <c r="I467" s="363"/>
      <c r="J467" s="363"/>
      <c r="K467" s="363"/>
      <c r="L467" s="363"/>
      <c r="M467" s="382"/>
      <c r="N467" s="364" t="s">
        <v>66</v>
      </c>
      <c r="O467" s="365"/>
      <c r="P467" s="365"/>
      <c r="Q467" s="365"/>
      <c r="R467" s="365"/>
      <c r="S467" s="365"/>
      <c r="T467" s="366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13.333333333333334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14.000000000000002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0.10542</v>
      </c>
      <c r="Y467" s="355"/>
      <c r="Z467" s="355"/>
    </row>
    <row r="468" spans="1:53" x14ac:dyDescent="0.2">
      <c r="A468" s="363"/>
      <c r="B468" s="363"/>
      <c r="C468" s="363"/>
      <c r="D468" s="363"/>
      <c r="E468" s="363"/>
      <c r="F468" s="363"/>
      <c r="G468" s="363"/>
      <c r="H468" s="363"/>
      <c r="I468" s="363"/>
      <c r="J468" s="363"/>
      <c r="K468" s="363"/>
      <c r="L468" s="363"/>
      <c r="M468" s="382"/>
      <c r="N468" s="364" t="s">
        <v>66</v>
      </c>
      <c r="O468" s="365"/>
      <c r="P468" s="365"/>
      <c r="Q468" s="365"/>
      <c r="R468" s="365"/>
      <c r="S468" s="365"/>
      <c r="T468" s="366"/>
      <c r="U468" s="37" t="s">
        <v>65</v>
      </c>
      <c r="V468" s="354">
        <f>IFERROR(SUM(V449:V466),"0")</f>
        <v>32</v>
      </c>
      <c r="W468" s="354">
        <f>IFERROR(SUM(W449:W466),"0")</f>
        <v>33.6</v>
      </c>
      <c r="X468" s="37"/>
      <c r="Y468" s="355"/>
      <c r="Z468" s="355"/>
    </row>
    <row r="469" spans="1:53" ht="14.25" hidden="1" customHeight="1" x14ac:dyDescent="0.25">
      <c r="A469" s="362" t="s">
        <v>97</v>
      </c>
      <c r="B469" s="363"/>
      <c r="C469" s="363"/>
      <c r="D469" s="363"/>
      <c r="E469" s="363"/>
      <c r="F469" s="363"/>
      <c r="G469" s="363"/>
      <c r="H469" s="363"/>
      <c r="I469" s="363"/>
      <c r="J469" s="363"/>
      <c r="K469" s="363"/>
      <c r="L469" s="363"/>
      <c r="M469" s="363"/>
      <c r="N469" s="363"/>
      <c r="O469" s="363"/>
      <c r="P469" s="363"/>
      <c r="Q469" s="363"/>
      <c r="R469" s="363"/>
      <c r="S469" s="363"/>
      <c r="T469" s="363"/>
      <c r="U469" s="363"/>
      <c r="V469" s="363"/>
      <c r="W469" s="363"/>
      <c r="X469" s="363"/>
      <c r="Y469" s="347"/>
      <c r="Z469" s="347"/>
    </row>
    <row r="470" spans="1:53" ht="16.5" hidden="1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6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hidden="1" x14ac:dyDescent="0.2">
      <c r="A472" s="381"/>
      <c r="B472" s="363"/>
      <c r="C472" s="363"/>
      <c r="D472" s="363"/>
      <c r="E472" s="363"/>
      <c r="F472" s="363"/>
      <c r="G472" s="363"/>
      <c r="H472" s="363"/>
      <c r="I472" s="363"/>
      <c r="J472" s="363"/>
      <c r="K472" s="363"/>
      <c r="L472" s="363"/>
      <c r="M472" s="382"/>
      <c r="N472" s="364" t="s">
        <v>66</v>
      </c>
      <c r="O472" s="365"/>
      <c r="P472" s="365"/>
      <c r="Q472" s="365"/>
      <c r="R472" s="365"/>
      <c r="S472" s="365"/>
      <c r="T472" s="366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hidden="1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82"/>
      <c r="N473" s="364" t="s">
        <v>66</v>
      </c>
      <c r="O473" s="365"/>
      <c r="P473" s="365"/>
      <c r="Q473" s="365"/>
      <c r="R473" s="365"/>
      <c r="S473" s="365"/>
      <c r="T473" s="366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hidden="1" customHeight="1" x14ac:dyDescent="0.25">
      <c r="A474" s="362" t="s">
        <v>60</v>
      </c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347"/>
      <c r="Z474" s="347"/>
    </row>
    <row r="475" spans="1:53" ht="27" hidden="1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60</v>
      </c>
      <c r="W476" s="353">
        <f t="shared" si="24"/>
        <v>63.36</v>
      </c>
      <c r="X476" s="36">
        <f>IFERROR(IF(W476=0,"",ROUNDUP(W476/H476,0)*0.01196),"")</f>
        <v>0.14352000000000001</v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3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81"/>
      <c r="B481" s="363"/>
      <c r="C481" s="363"/>
      <c r="D481" s="363"/>
      <c r="E481" s="363"/>
      <c r="F481" s="363"/>
      <c r="G481" s="363"/>
      <c r="H481" s="363"/>
      <c r="I481" s="363"/>
      <c r="J481" s="363"/>
      <c r="K481" s="363"/>
      <c r="L481" s="363"/>
      <c r="M481" s="382"/>
      <c r="N481" s="364" t="s">
        <v>66</v>
      </c>
      <c r="O481" s="365"/>
      <c r="P481" s="365"/>
      <c r="Q481" s="365"/>
      <c r="R481" s="365"/>
      <c r="S481" s="365"/>
      <c r="T481" s="366"/>
      <c r="U481" s="37" t="s">
        <v>67</v>
      </c>
      <c r="V481" s="354">
        <f>IFERROR(V475/H475,"0")+IFERROR(V476/H476,"0")+IFERROR(V477/H477,"0")+IFERROR(V478/H478,"0")+IFERROR(V479/H479,"0")+IFERROR(V480/H480,"0")</f>
        <v>11.363636363636363</v>
      </c>
      <c r="W481" s="354">
        <f>IFERROR(W475/H475,"0")+IFERROR(W476/H476,"0")+IFERROR(W477/H477,"0")+IFERROR(W478/H478,"0")+IFERROR(W479/H479,"0")+IFERROR(W480/H480,"0")</f>
        <v>12</v>
      </c>
      <c r="X481" s="354">
        <f>IFERROR(IF(X475="",0,X475),"0")+IFERROR(IF(X476="",0,X476),"0")+IFERROR(IF(X477="",0,X477),"0")+IFERROR(IF(X478="",0,X478),"0")+IFERROR(IF(X479="",0,X479),"0")+IFERROR(IF(X480="",0,X480),"0")</f>
        <v>0.14352000000000001</v>
      </c>
      <c r="Y481" s="355"/>
      <c r="Z481" s="355"/>
    </row>
    <row r="482" spans="1:53" x14ac:dyDescent="0.2">
      <c r="A482" s="363"/>
      <c r="B482" s="363"/>
      <c r="C482" s="363"/>
      <c r="D482" s="363"/>
      <c r="E482" s="363"/>
      <c r="F482" s="363"/>
      <c r="G482" s="363"/>
      <c r="H482" s="363"/>
      <c r="I482" s="363"/>
      <c r="J482" s="363"/>
      <c r="K482" s="363"/>
      <c r="L482" s="363"/>
      <c r="M482" s="382"/>
      <c r="N482" s="364" t="s">
        <v>66</v>
      </c>
      <c r="O482" s="365"/>
      <c r="P482" s="365"/>
      <c r="Q482" s="365"/>
      <c r="R482" s="365"/>
      <c r="S482" s="365"/>
      <c r="T482" s="366"/>
      <c r="U482" s="37" t="s">
        <v>65</v>
      </c>
      <c r="V482" s="354">
        <f>IFERROR(SUM(V475:V480),"0")</f>
        <v>60</v>
      </c>
      <c r="W482" s="354">
        <f>IFERROR(SUM(W475:W480),"0")</f>
        <v>63.36</v>
      </c>
      <c r="X482" s="37"/>
      <c r="Y482" s="355"/>
      <c r="Z482" s="355"/>
    </row>
    <row r="483" spans="1:53" ht="14.25" hidden="1" customHeight="1" x14ac:dyDescent="0.25">
      <c r="A483" s="362" t="s">
        <v>68</v>
      </c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3"/>
      <c r="N483" s="363"/>
      <c r="O483" s="363"/>
      <c r="P483" s="363"/>
      <c r="Q483" s="363"/>
      <c r="R483" s="363"/>
      <c r="S483" s="363"/>
      <c r="T483" s="363"/>
      <c r="U483" s="363"/>
      <c r="V483" s="363"/>
      <c r="W483" s="363"/>
      <c r="X483" s="363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81"/>
      <c r="B486" s="363"/>
      <c r="C486" s="363"/>
      <c r="D486" s="363"/>
      <c r="E486" s="363"/>
      <c r="F486" s="363"/>
      <c r="G486" s="363"/>
      <c r="H486" s="363"/>
      <c r="I486" s="363"/>
      <c r="J486" s="363"/>
      <c r="K486" s="363"/>
      <c r="L486" s="363"/>
      <c r="M486" s="382"/>
      <c r="N486" s="364" t="s">
        <v>66</v>
      </c>
      <c r="O486" s="365"/>
      <c r="P486" s="365"/>
      <c r="Q486" s="365"/>
      <c r="R486" s="365"/>
      <c r="S486" s="365"/>
      <c r="T486" s="366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63"/>
      <c r="B487" s="363"/>
      <c r="C487" s="363"/>
      <c r="D487" s="363"/>
      <c r="E487" s="363"/>
      <c r="F487" s="363"/>
      <c r="G487" s="363"/>
      <c r="H487" s="363"/>
      <c r="I487" s="363"/>
      <c r="J487" s="363"/>
      <c r="K487" s="363"/>
      <c r="L487" s="363"/>
      <c r="M487" s="382"/>
      <c r="N487" s="364" t="s">
        <v>66</v>
      </c>
      <c r="O487" s="365"/>
      <c r="P487" s="365"/>
      <c r="Q487" s="365"/>
      <c r="R487" s="365"/>
      <c r="S487" s="365"/>
      <c r="T487" s="366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90" t="s">
        <v>651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48"/>
      <c r="Z488" s="48"/>
    </row>
    <row r="489" spans="1:53" ht="16.5" hidden="1" customHeight="1" x14ac:dyDescent="0.25">
      <c r="A489" s="400" t="s">
        <v>652</v>
      </c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3"/>
      <c r="N489" s="363"/>
      <c r="O489" s="363"/>
      <c r="P489" s="363"/>
      <c r="Q489" s="363"/>
      <c r="R489" s="363"/>
      <c r="S489" s="363"/>
      <c r="T489" s="363"/>
      <c r="U489" s="363"/>
      <c r="V489" s="363"/>
      <c r="W489" s="363"/>
      <c r="X489" s="363"/>
      <c r="Y489" s="348"/>
      <c r="Z489" s="348"/>
    </row>
    <row r="490" spans="1:53" ht="14.25" hidden="1" customHeight="1" x14ac:dyDescent="0.25">
      <c r="A490" s="362" t="s">
        <v>105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9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6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7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32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2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81"/>
      <c r="B496" s="363"/>
      <c r="C496" s="363"/>
      <c r="D496" s="363"/>
      <c r="E496" s="363"/>
      <c r="F496" s="363"/>
      <c r="G496" s="363"/>
      <c r="H496" s="363"/>
      <c r="I496" s="363"/>
      <c r="J496" s="363"/>
      <c r="K496" s="363"/>
      <c r="L496" s="363"/>
      <c r="M496" s="382"/>
      <c r="N496" s="364" t="s">
        <v>66</v>
      </c>
      <c r="O496" s="365"/>
      <c r="P496" s="365"/>
      <c r="Q496" s="365"/>
      <c r="R496" s="365"/>
      <c r="S496" s="365"/>
      <c r="T496" s="366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63"/>
      <c r="B497" s="363"/>
      <c r="C497" s="363"/>
      <c r="D497" s="363"/>
      <c r="E497" s="363"/>
      <c r="F497" s="363"/>
      <c r="G497" s="363"/>
      <c r="H497" s="363"/>
      <c r="I497" s="363"/>
      <c r="J497" s="363"/>
      <c r="K497" s="363"/>
      <c r="L497" s="363"/>
      <c r="M497" s="382"/>
      <c r="N497" s="364" t="s">
        <v>66</v>
      </c>
      <c r="O497" s="365"/>
      <c r="P497" s="365"/>
      <c r="Q497" s="365"/>
      <c r="R497" s="365"/>
      <c r="S497" s="365"/>
      <c r="T497" s="366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62" t="s">
        <v>97</v>
      </c>
      <c r="B498" s="363"/>
      <c r="C498" s="363"/>
      <c r="D498" s="363"/>
      <c r="E498" s="363"/>
      <c r="F498" s="363"/>
      <c r="G498" s="363"/>
      <c r="H498" s="363"/>
      <c r="I498" s="363"/>
      <c r="J498" s="363"/>
      <c r="K498" s="363"/>
      <c r="L498" s="363"/>
      <c r="M498" s="363"/>
      <c r="N498" s="363"/>
      <c r="O498" s="363"/>
      <c r="P498" s="363"/>
      <c r="Q498" s="363"/>
      <c r="R498" s="363"/>
      <c r="S498" s="363"/>
      <c r="T498" s="363"/>
      <c r="U498" s="363"/>
      <c r="V498" s="363"/>
      <c r="W498" s="363"/>
      <c r="X498" s="363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3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81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82"/>
      <c r="N502" s="364" t="s">
        <v>66</v>
      </c>
      <c r="O502" s="365"/>
      <c r="P502" s="365"/>
      <c r="Q502" s="365"/>
      <c r="R502" s="365"/>
      <c r="S502" s="365"/>
      <c r="T502" s="366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63"/>
      <c r="B503" s="363"/>
      <c r="C503" s="363"/>
      <c r="D503" s="363"/>
      <c r="E503" s="363"/>
      <c r="F503" s="363"/>
      <c r="G503" s="363"/>
      <c r="H503" s="363"/>
      <c r="I503" s="363"/>
      <c r="J503" s="363"/>
      <c r="K503" s="363"/>
      <c r="L503" s="363"/>
      <c r="M503" s="382"/>
      <c r="N503" s="364" t="s">
        <v>66</v>
      </c>
      <c r="O503" s="365"/>
      <c r="P503" s="365"/>
      <c r="Q503" s="365"/>
      <c r="R503" s="365"/>
      <c r="S503" s="365"/>
      <c r="T503" s="366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62" t="s">
        <v>60</v>
      </c>
      <c r="B504" s="363"/>
      <c r="C504" s="363"/>
      <c r="D504" s="363"/>
      <c r="E504" s="363"/>
      <c r="F504" s="363"/>
      <c r="G504" s="363"/>
      <c r="H504" s="363"/>
      <c r="I504" s="363"/>
      <c r="J504" s="363"/>
      <c r="K504" s="363"/>
      <c r="L504" s="363"/>
      <c r="M504" s="363"/>
      <c r="N504" s="363"/>
      <c r="O504" s="363"/>
      <c r="P504" s="363"/>
      <c r="Q504" s="363"/>
      <c r="R504" s="363"/>
      <c r="S504" s="363"/>
      <c r="T504" s="363"/>
      <c r="U504" s="363"/>
      <c r="V504" s="363"/>
      <c r="W504" s="363"/>
      <c r="X504" s="363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368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7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81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82"/>
      <c r="N509" s="364" t="s">
        <v>66</v>
      </c>
      <c r="O509" s="365"/>
      <c r="P509" s="365"/>
      <c r="Q509" s="365"/>
      <c r="R509" s="365"/>
      <c r="S509" s="365"/>
      <c r="T509" s="366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82"/>
      <c r="N510" s="364" t="s">
        <v>66</v>
      </c>
      <c r="O510" s="365"/>
      <c r="P510" s="365"/>
      <c r="Q510" s="365"/>
      <c r="R510" s="365"/>
      <c r="S510" s="365"/>
      <c r="T510" s="366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62" t="s">
        <v>68</v>
      </c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3"/>
      <c r="N511" s="363"/>
      <c r="O511" s="363"/>
      <c r="P511" s="363"/>
      <c r="Q511" s="363"/>
      <c r="R511" s="363"/>
      <c r="S511" s="363"/>
      <c r="T511" s="363"/>
      <c r="U511" s="363"/>
      <c r="V511" s="363"/>
      <c r="W511" s="363"/>
      <c r="X511" s="363"/>
      <c r="Y511" s="347"/>
      <c r="Z511" s="347"/>
    </row>
    <row r="512" spans="1:53" ht="27" hidden="1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7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5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8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idden="1" x14ac:dyDescent="0.2">
      <c r="A517" s="381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82"/>
      <c r="N517" s="364" t="s">
        <v>66</v>
      </c>
      <c r="O517" s="365"/>
      <c r="P517" s="365"/>
      <c r="Q517" s="365"/>
      <c r="R517" s="365"/>
      <c r="S517" s="365"/>
      <c r="T517" s="366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hidden="1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82"/>
      <c r="N518" s="364" t="s">
        <v>66</v>
      </c>
      <c r="O518" s="365"/>
      <c r="P518" s="365"/>
      <c r="Q518" s="365"/>
      <c r="R518" s="365"/>
      <c r="S518" s="365"/>
      <c r="T518" s="366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37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74"/>
      <c r="N519" s="370" t="s">
        <v>703</v>
      </c>
      <c r="O519" s="371"/>
      <c r="P519" s="371"/>
      <c r="Q519" s="371"/>
      <c r="R519" s="371"/>
      <c r="S519" s="371"/>
      <c r="T519" s="372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2140.5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2209.66</v>
      </c>
      <c r="X519" s="37"/>
      <c r="Y519" s="355"/>
      <c r="Z519" s="35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74"/>
      <c r="N520" s="370" t="s">
        <v>704</v>
      </c>
      <c r="O520" s="371"/>
      <c r="P520" s="371"/>
      <c r="Q520" s="371"/>
      <c r="R520" s="371"/>
      <c r="S520" s="371"/>
      <c r="T520" s="372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2261.9955448255446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2335.1620000000003</v>
      </c>
      <c r="X520" s="37"/>
      <c r="Y520" s="355"/>
      <c r="Z520" s="355"/>
    </row>
    <row r="521" spans="1:53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74"/>
      <c r="N521" s="370" t="s">
        <v>705</v>
      </c>
      <c r="O521" s="371"/>
      <c r="P521" s="371"/>
      <c r="Q521" s="371"/>
      <c r="R521" s="371"/>
      <c r="S521" s="371"/>
      <c r="T521" s="372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4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4</v>
      </c>
      <c r="X521" s="37"/>
      <c r="Y521" s="355"/>
      <c r="Z521" s="355"/>
    </row>
    <row r="522" spans="1:53" x14ac:dyDescent="0.2">
      <c r="A522" s="363"/>
      <c r="B522" s="363"/>
      <c r="C522" s="363"/>
      <c r="D522" s="363"/>
      <c r="E522" s="363"/>
      <c r="F522" s="363"/>
      <c r="G522" s="363"/>
      <c r="H522" s="363"/>
      <c r="I522" s="363"/>
      <c r="J522" s="363"/>
      <c r="K522" s="363"/>
      <c r="L522" s="363"/>
      <c r="M522" s="374"/>
      <c r="N522" s="370" t="s">
        <v>707</v>
      </c>
      <c r="O522" s="371"/>
      <c r="P522" s="371"/>
      <c r="Q522" s="371"/>
      <c r="R522" s="371"/>
      <c r="S522" s="371"/>
      <c r="T522" s="372"/>
      <c r="U522" s="37" t="s">
        <v>65</v>
      </c>
      <c r="V522" s="354">
        <f>GrossWeightTotal+PalletQtyTotal*25</f>
        <v>2361.9955448255446</v>
      </c>
      <c r="W522" s="354">
        <f>GrossWeightTotalR+PalletQtyTotalR*25</f>
        <v>2435.1620000000003</v>
      </c>
      <c r="X522" s="37"/>
      <c r="Y522" s="355"/>
      <c r="Z522" s="355"/>
    </row>
    <row r="523" spans="1:53" x14ac:dyDescent="0.2">
      <c r="A523" s="363"/>
      <c r="B523" s="363"/>
      <c r="C523" s="363"/>
      <c r="D523" s="363"/>
      <c r="E523" s="363"/>
      <c r="F523" s="363"/>
      <c r="G523" s="363"/>
      <c r="H523" s="363"/>
      <c r="I523" s="363"/>
      <c r="J523" s="363"/>
      <c r="K523" s="363"/>
      <c r="L523" s="363"/>
      <c r="M523" s="374"/>
      <c r="N523" s="370" t="s">
        <v>708</v>
      </c>
      <c r="O523" s="371"/>
      <c r="P523" s="371"/>
      <c r="Q523" s="371"/>
      <c r="R523" s="371"/>
      <c r="S523" s="371"/>
      <c r="T523" s="372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425.56371098037761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439</v>
      </c>
      <c r="X523" s="37"/>
      <c r="Y523" s="355"/>
      <c r="Z523" s="355"/>
    </row>
    <row r="524" spans="1:53" ht="14.25" hidden="1" customHeight="1" x14ac:dyDescent="0.2">
      <c r="A524" s="363"/>
      <c r="B524" s="363"/>
      <c r="C524" s="363"/>
      <c r="D524" s="363"/>
      <c r="E524" s="363"/>
      <c r="F524" s="363"/>
      <c r="G524" s="363"/>
      <c r="H524" s="363"/>
      <c r="I524" s="363"/>
      <c r="J524" s="363"/>
      <c r="K524" s="363"/>
      <c r="L524" s="363"/>
      <c r="M524" s="374"/>
      <c r="N524" s="370" t="s">
        <v>709</v>
      </c>
      <c r="O524" s="371"/>
      <c r="P524" s="371"/>
      <c r="Q524" s="371"/>
      <c r="R524" s="371"/>
      <c r="S524" s="371"/>
      <c r="T524" s="372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4.6817599999999988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31"/>
      <c r="E526" s="531"/>
      <c r="F526" s="525"/>
      <c r="G526" s="356" t="s">
        <v>225</v>
      </c>
      <c r="H526" s="531"/>
      <c r="I526" s="531"/>
      <c r="J526" s="531"/>
      <c r="K526" s="531"/>
      <c r="L526" s="531"/>
      <c r="M526" s="531"/>
      <c r="N526" s="531"/>
      <c r="O526" s="525"/>
      <c r="P526" s="345" t="s">
        <v>460</v>
      </c>
      <c r="Q526" s="356" t="s">
        <v>464</v>
      </c>
      <c r="R526" s="525"/>
      <c r="S526" s="356" t="s">
        <v>517</v>
      </c>
      <c r="T526" s="525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91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492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90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140.80000000000001</v>
      </c>
      <c r="F529" s="46">
        <f>IFERROR(W132*1,"0")+IFERROR(W133*1,"0")+IFERROR(W134*1,"0")+IFERROR(W135*1,"0")</f>
        <v>252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210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613.80000000000007</v>
      </c>
      <c r="J529" s="46">
        <f>IFERROR(W206*1,"0")+IFERROR(W207*1,"0")+IFERROR(W208*1,"0")+IFERROR(W209*1,"0")+IFERROR(W210*1,"0")+IFERROR(W211*1,"0")+IFERROR(W215*1,"0")</f>
        <v>0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259.5</v>
      </c>
      <c r="N529" s="46">
        <f>IFERROR(W290*1,"0")+IFERROR(W291*1,"0")+IFERROR(W292*1,"0")+IFERROR(W293*1,"0")+IFERROR(W294*1,"0")+IFERROR(W295*1,"0")+IFERROR(W296*1,"0")+IFERROR(W297*1,"0")+IFERROR(W301*1,"0")+IFERROR(W302*1,"0")</f>
        <v>151.20000000000002</v>
      </c>
      <c r="O529" s="46">
        <f>IFERROR(W307*1,"0")+IFERROR(W311*1,"0")+IFERROR(W312*1,"0")+IFERROR(W316*1,"0")+IFERROR(W320*1,"0")</f>
        <v>71.400000000000006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156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168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96.960000000000008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50"/>
        <filter val="100,00"/>
        <filter val="101,85"/>
        <filter val="11,25"/>
        <filter val="11,36"/>
        <filter val="12,50"/>
        <filter val="13,33"/>
        <filter val="13,89"/>
        <filter val="130,50"/>
        <filter val="150,00"/>
        <filter val="160,00"/>
        <filter val="2 140,50"/>
        <filter val="2 262,00"/>
        <filter val="2 362,00"/>
        <filter val="20,00"/>
        <filter val="200,00"/>
        <filter val="21,60"/>
        <filter val="23,33"/>
        <filter val="24,00"/>
        <filter val="250,00"/>
        <filter val="27,00"/>
        <filter val="29,76"/>
        <filter val="32,00"/>
        <filter val="33,33"/>
        <filter val="33,57"/>
        <filter val="35,00"/>
        <filter val="38,10"/>
        <filter val="4"/>
        <filter val="40,00"/>
        <filter val="425,56"/>
        <filter val="47,62"/>
        <filter val="5,13"/>
        <filter val="50,00"/>
        <filter val="550,00"/>
        <filter val="56,00"/>
        <filter val="60,00"/>
        <filter val="70,00"/>
        <filter val="75,00"/>
        <filter val="8,93"/>
        <filter val="80,00"/>
        <filter val="90,00"/>
      </filters>
    </filterColumn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V17:V18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N261:R261"/>
    <mergeCell ref="A138:X138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383:X383"/>
    <mergeCell ref="N274:T274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D182:E182"/>
    <mergeCell ref="N101:R101"/>
    <mergeCell ref="N393:R393"/>
    <mergeCell ref="D374:E374"/>
    <mergeCell ref="D295:E295"/>
    <mergeCell ref="D178:E178"/>
    <mergeCell ref="N157:T157"/>
    <mergeCell ref="N328:T328"/>
    <mergeCell ref="D349:E349"/>
    <mergeCell ref="A358:X358"/>
    <mergeCell ref="A92:M93"/>
    <mergeCell ref="N108:R108"/>
    <mergeCell ref="A197:X1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D126:E126"/>
    <mergeCell ref="A144:M145"/>
    <mergeCell ref="N181:R181"/>
    <mergeCell ref="N168:T168"/>
    <mergeCell ref="D259:E259"/>
    <mergeCell ref="N349:R349"/>
    <mergeCell ref="N74:R74"/>
    <mergeCell ref="D59:E59"/>
    <mergeCell ref="D51:E51"/>
    <mergeCell ref="N95:R95"/>
    <mergeCell ref="N70:R70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B527:B528"/>
    <mergeCell ref="N491:R491"/>
    <mergeCell ref="D363:E363"/>
    <mergeCell ref="A511:X511"/>
    <mergeCell ref="D494:E494"/>
    <mergeCell ref="D493:E493"/>
    <mergeCell ref="A489:X489"/>
    <mergeCell ref="D501:E5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