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EC937D-D252-4092-887E-BAED730EDD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V493" i="1"/>
  <c r="W492" i="1"/>
  <c r="X492" i="1" s="1"/>
  <c r="W491" i="1"/>
  <c r="X491" i="1" s="1"/>
  <c r="W490" i="1"/>
  <c r="X490" i="1" s="1"/>
  <c r="W489" i="1"/>
  <c r="W494" i="1" s="1"/>
  <c r="W488" i="1"/>
  <c r="V484" i="1"/>
  <c r="V483" i="1"/>
  <c r="X482" i="1"/>
  <c r="W482" i="1"/>
  <c r="N482" i="1"/>
  <c r="W481" i="1"/>
  <c r="W483" i="1" s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W478" i="1" s="1"/>
  <c r="N472" i="1"/>
  <c r="V470" i="1"/>
  <c r="V469" i="1"/>
  <c r="W468" i="1"/>
  <c r="X468" i="1" s="1"/>
  <c r="N468" i="1"/>
  <c r="W467" i="1"/>
  <c r="W470" i="1" s="1"/>
  <c r="N467" i="1"/>
  <c r="V465" i="1"/>
  <c r="V464" i="1"/>
  <c r="W463" i="1"/>
  <c r="X463" i="1" s="1"/>
  <c r="W462" i="1"/>
  <c r="X462" i="1" s="1"/>
  <c r="N462" i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W449" i="1"/>
  <c r="X449" i="1" s="1"/>
  <c r="W448" i="1"/>
  <c r="X448" i="1" s="1"/>
  <c r="N448" i="1"/>
  <c r="W447" i="1"/>
  <c r="X447" i="1" s="1"/>
  <c r="W446" i="1"/>
  <c r="N446" i="1"/>
  <c r="V442" i="1"/>
  <c r="V441" i="1"/>
  <c r="W440" i="1"/>
  <c r="W442" i="1" s="1"/>
  <c r="N440" i="1"/>
  <c r="V438" i="1"/>
  <c r="V437" i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V424" i="1"/>
  <c r="V423" i="1"/>
  <c r="W422" i="1"/>
  <c r="X422" i="1" s="1"/>
  <c r="N422" i="1"/>
  <c r="W421" i="1"/>
  <c r="W423" i="1" s="1"/>
  <c r="N421" i="1"/>
  <c r="V418" i="1"/>
  <c r="V417" i="1"/>
  <c r="W416" i="1"/>
  <c r="X416" i="1" s="1"/>
  <c r="N416" i="1"/>
  <c r="W415" i="1"/>
  <c r="X415" i="1" s="1"/>
  <c r="N415" i="1"/>
  <c r="W414" i="1"/>
  <c r="W417" i="1" s="1"/>
  <c r="N414" i="1"/>
  <c r="V412" i="1"/>
  <c r="V411" i="1"/>
  <c r="W410" i="1"/>
  <c r="X410" i="1" s="1"/>
  <c r="X411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N387" i="1"/>
  <c r="V385" i="1"/>
  <c r="V384" i="1"/>
  <c r="W383" i="1"/>
  <c r="X383" i="1" s="1"/>
  <c r="N383" i="1"/>
  <c r="W382" i="1"/>
  <c r="W385" i="1" s="1"/>
  <c r="N382" i="1"/>
  <c r="V378" i="1"/>
  <c r="V377" i="1"/>
  <c r="W376" i="1"/>
  <c r="X376" i="1" s="1"/>
  <c r="X377" i="1" s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V367" i="1"/>
  <c r="V366" i="1"/>
  <c r="W365" i="1"/>
  <c r="X365" i="1" s="1"/>
  <c r="N365" i="1"/>
  <c r="W364" i="1"/>
  <c r="W367" i="1" s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R526" i="1" s="1"/>
  <c r="N356" i="1"/>
  <c r="V353" i="1"/>
  <c r="V352" i="1"/>
  <c r="W351" i="1"/>
  <c r="X351" i="1" s="1"/>
  <c r="X352" i="1" s="1"/>
  <c r="N351" i="1"/>
  <c r="V349" i="1"/>
  <c r="V348" i="1"/>
  <c r="W347" i="1"/>
  <c r="X347" i="1" s="1"/>
  <c r="N347" i="1"/>
  <c r="W346" i="1"/>
  <c r="X346" i="1" s="1"/>
  <c r="X348" i="1" s="1"/>
  <c r="V344" i="1"/>
  <c r="V343" i="1"/>
  <c r="W342" i="1"/>
  <c r="X342" i="1" s="1"/>
  <c r="N342" i="1"/>
  <c r="W341" i="1"/>
  <c r="X341" i="1" s="1"/>
  <c r="N341" i="1"/>
  <c r="W340" i="1"/>
  <c r="W343" i="1" s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Q526" i="1" s="1"/>
  <c r="N329" i="1"/>
  <c r="V325" i="1"/>
  <c r="V324" i="1"/>
  <c r="W323" i="1"/>
  <c r="W325" i="1" s="1"/>
  <c r="N323" i="1"/>
  <c r="V319" i="1"/>
  <c r="V318" i="1"/>
  <c r="W317" i="1"/>
  <c r="W319" i="1" s="1"/>
  <c r="N317" i="1"/>
  <c r="V315" i="1"/>
  <c r="V314" i="1"/>
  <c r="W313" i="1"/>
  <c r="W315" i="1" s="1"/>
  <c r="N313" i="1"/>
  <c r="V311" i="1"/>
  <c r="V310" i="1"/>
  <c r="W309" i="1"/>
  <c r="X309" i="1" s="1"/>
  <c r="N309" i="1"/>
  <c r="W308" i="1"/>
  <c r="W311" i="1" s="1"/>
  <c r="N308" i="1"/>
  <c r="V306" i="1"/>
  <c r="V305" i="1"/>
  <c r="W304" i="1"/>
  <c r="X304" i="1" s="1"/>
  <c r="X305" i="1" s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W283" i="1" s="1"/>
  <c r="N280" i="1"/>
  <c r="V278" i="1"/>
  <c r="V277" i="1"/>
  <c r="W276" i="1"/>
  <c r="X276" i="1" s="1"/>
  <c r="N276" i="1"/>
  <c r="W275" i="1"/>
  <c r="X275" i="1" s="1"/>
  <c r="W274" i="1"/>
  <c r="V272" i="1"/>
  <c r="V271" i="1"/>
  <c r="W270" i="1"/>
  <c r="X270" i="1" s="1"/>
  <c r="N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W229" i="1"/>
  <c r="X229" i="1" s="1"/>
  <c r="N229" i="1"/>
  <c r="W228" i="1"/>
  <c r="X228" i="1" s="1"/>
  <c r="N228" i="1"/>
  <c r="X227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X212" i="1" s="1"/>
  <c r="X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W199" i="1" s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W164" i="1"/>
  <c r="X164" i="1" s="1"/>
  <c r="N164" i="1"/>
  <c r="W163" i="1"/>
  <c r="W166" i="1" s="1"/>
  <c r="N163" i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X138" i="1" s="1"/>
  <c r="X141" i="1" s="1"/>
  <c r="N138" i="1"/>
  <c r="V134" i="1"/>
  <c r="V133" i="1"/>
  <c r="W132" i="1"/>
  <c r="X132" i="1" s="1"/>
  <c r="N132" i="1"/>
  <c r="W131" i="1"/>
  <c r="X131" i="1" s="1"/>
  <c r="N131" i="1"/>
  <c r="W130" i="1"/>
  <c r="N130" i="1"/>
  <c r="W129" i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X120" i="1"/>
  <c r="W120" i="1"/>
  <c r="N120" i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W116" i="1" s="1"/>
  <c r="N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X58" i="1"/>
  <c r="W58" i="1"/>
  <c r="N58" i="1"/>
  <c r="W57" i="1"/>
  <c r="X57" i="1" s="1"/>
  <c r="N57" i="1"/>
  <c r="W56" i="1"/>
  <c r="D526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W277" i="1" l="1"/>
  <c r="W401" i="1"/>
  <c r="V526" i="1"/>
  <c r="W103" i="1"/>
  <c r="W213" i="1"/>
  <c r="W310" i="1"/>
  <c r="W352" i="1"/>
  <c r="W353" i="1"/>
  <c r="W412" i="1"/>
  <c r="W41" i="1"/>
  <c r="W134" i="1"/>
  <c r="W141" i="1"/>
  <c r="W214" i="1"/>
  <c r="W300" i="1"/>
  <c r="W301" i="1"/>
  <c r="W305" i="1"/>
  <c r="W306" i="1"/>
  <c r="W318" i="1"/>
  <c r="W348" i="1"/>
  <c r="W349" i="1"/>
  <c r="W411" i="1"/>
  <c r="W441" i="1"/>
  <c r="W37" i="1"/>
  <c r="W45" i="1"/>
  <c r="E526" i="1"/>
  <c r="W91" i="1"/>
  <c r="X105" i="1"/>
  <c r="X115" i="1" s="1"/>
  <c r="W125" i="1"/>
  <c r="W155" i="1"/>
  <c r="X168" i="1"/>
  <c r="X172" i="1" s="1"/>
  <c r="W223" i="1"/>
  <c r="W246" i="1"/>
  <c r="X274" i="1"/>
  <c r="N526" i="1"/>
  <c r="W314" i="1"/>
  <c r="W324" i="1"/>
  <c r="W366" i="1"/>
  <c r="W377" i="1"/>
  <c r="W378" i="1"/>
  <c r="W384" i="1"/>
  <c r="W434" i="1"/>
  <c r="W437" i="1"/>
  <c r="U526" i="1"/>
  <c r="W469" i="1"/>
  <c r="X481" i="1"/>
  <c r="X483" i="1" s="1"/>
  <c r="W484" i="1"/>
  <c r="X488" i="1"/>
  <c r="X489" i="1"/>
  <c r="W493" i="1"/>
  <c r="W500" i="1"/>
  <c r="W515" i="1"/>
  <c r="X33" i="1"/>
  <c r="H9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X87" i="1"/>
  <c r="X91" i="1" s="1"/>
  <c r="X95" i="1"/>
  <c r="X102" i="1" s="1"/>
  <c r="W102" i="1"/>
  <c r="X118" i="1"/>
  <c r="X125" i="1" s="1"/>
  <c r="F526" i="1"/>
  <c r="X130" i="1"/>
  <c r="W133" i="1"/>
  <c r="X145" i="1"/>
  <c r="X154" i="1" s="1"/>
  <c r="X158" i="1"/>
  <c r="X160" i="1" s="1"/>
  <c r="W161" i="1"/>
  <c r="W165" i="1"/>
  <c r="W173" i="1"/>
  <c r="W209" i="1"/>
  <c r="X203" i="1"/>
  <c r="X209" i="1" s="1"/>
  <c r="J526" i="1"/>
  <c r="W210" i="1"/>
  <c r="X253" i="1"/>
  <c r="X373" i="1"/>
  <c r="X433" i="1"/>
  <c r="A10" i="1"/>
  <c r="W33" i="1"/>
  <c r="J9" i="1"/>
  <c r="W34" i="1"/>
  <c r="W60" i="1"/>
  <c r="W85" i="1"/>
  <c r="X129" i="1"/>
  <c r="G526" i="1"/>
  <c r="W142" i="1"/>
  <c r="W200" i="1"/>
  <c r="X195" i="1"/>
  <c r="X199" i="1" s="1"/>
  <c r="X277" i="1"/>
  <c r="W115" i="1"/>
  <c r="W126" i="1"/>
  <c r="W154" i="1"/>
  <c r="W192" i="1"/>
  <c r="W193" i="1"/>
  <c r="X230" i="1"/>
  <c r="X242" i="1" s="1"/>
  <c r="W242" i="1"/>
  <c r="W518" i="1"/>
  <c r="B526" i="1"/>
  <c r="W517" i="1"/>
  <c r="W84" i="1"/>
  <c r="W92" i="1"/>
  <c r="F9" i="1"/>
  <c r="X22" i="1"/>
  <c r="X23" i="1" s="1"/>
  <c r="V516" i="1"/>
  <c r="C526" i="1"/>
  <c r="X56" i="1"/>
  <c r="X60" i="1" s="1"/>
  <c r="X64" i="1"/>
  <c r="X84" i="1" s="1"/>
  <c r="H526" i="1"/>
  <c r="I526" i="1"/>
  <c r="X163" i="1"/>
  <c r="X165" i="1" s="1"/>
  <c r="X175" i="1"/>
  <c r="X192" i="1" s="1"/>
  <c r="W243" i="1"/>
  <c r="X265" i="1"/>
  <c r="X407" i="1"/>
  <c r="W254" i="1"/>
  <c r="W266" i="1"/>
  <c r="W284" i="1"/>
  <c r="W338" i="1"/>
  <c r="W362" i="1"/>
  <c r="W374" i="1"/>
  <c r="W400" i="1"/>
  <c r="W408" i="1"/>
  <c r="W433" i="1"/>
  <c r="W465" i="1"/>
  <c r="W499" i="1"/>
  <c r="O526" i="1"/>
  <c r="S526" i="1"/>
  <c r="W224" i="1"/>
  <c r="W253" i="1"/>
  <c r="W265" i="1"/>
  <c r="X280" i="1"/>
  <c r="X283" i="1" s="1"/>
  <c r="W296" i="1"/>
  <c r="W337" i="1"/>
  <c r="W361" i="1"/>
  <c r="W373" i="1"/>
  <c r="W407" i="1"/>
  <c r="X421" i="1"/>
  <c r="X423" i="1" s="1"/>
  <c r="W424" i="1"/>
  <c r="W464" i="1"/>
  <c r="L526" i="1"/>
  <c r="P526" i="1"/>
  <c r="T526" i="1"/>
  <c r="X217" i="1"/>
  <c r="X223" i="1" s="1"/>
  <c r="X245" i="1"/>
  <c r="X246" i="1" s="1"/>
  <c r="W272" i="1"/>
  <c r="W278" i="1"/>
  <c r="W295" i="1"/>
  <c r="X313" i="1"/>
  <c r="X314" i="1" s="1"/>
  <c r="X317" i="1"/>
  <c r="X318" i="1" s="1"/>
  <c r="X323" i="1"/>
  <c r="X324" i="1" s="1"/>
  <c r="X329" i="1"/>
  <c r="X337" i="1" s="1"/>
  <c r="W344" i="1"/>
  <c r="X387" i="1"/>
  <c r="X400" i="1" s="1"/>
  <c r="W418" i="1"/>
  <c r="X436" i="1"/>
  <c r="X437" i="1" s="1"/>
  <c r="X440" i="1"/>
  <c r="X441" i="1" s="1"/>
  <c r="X446" i="1"/>
  <c r="X464" i="1" s="1"/>
  <c r="X472" i="1"/>
  <c r="X478" i="1" s="1"/>
  <c r="W479" i="1"/>
  <c r="X496" i="1"/>
  <c r="X499" i="1" s="1"/>
  <c r="M526" i="1"/>
  <c r="X268" i="1"/>
  <c r="X271" i="1" s="1"/>
  <c r="X287" i="1"/>
  <c r="X295" i="1" s="1"/>
  <c r="X308" i="1"/>
  <c r="X310" i="1" s="1"/>
  <c r="X340" i="1"/>
  <c r="X343" i="1" s="1"/>
  <c r="X356" i="1"/>
  <c r="X361" i="1" s="1"/>
  <c r="X364" i="1"/>
  <c r="X366" i="1" s="1"/>
  <c r="X382" i="1"/>
  <c r="X384" i="1" s="1"/>
  <c r="X414" i="1"/>
  <c r="X417" i="1" s="1"/>
  <c r="X467" i="1"/>
  <c r="X469" i="1" s="1"/>
  <c r="X493" i="1" l="1"/>
  <c r="W520" i="1"/>
  <c r="X133" i="1"/>
  <c r="X521" i="1" s="1"/>
  <c r="W519" i="1"/>
  <c r="W516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<sst xmlns="http://schemas.openxmlformats.org/spreadsheetml/2006/main" count="2225" uniqueCount="742">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</sst>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topLeftCell="A2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83" t="s">
        <v>0</v>
      </c>
      <c r="E1" s="354"/>
      <c r="F1" s="354"/>
      <c r="G1" s="12" t="s">
        <v>1</v>
      </c>
      <c r="H1" s="483" t="s">
        <v>2</v>
      </c>
      <c r="I1" s="354"/>
      <c r="J1" s="354"/>
      <c r="K1" s="354"/>
      <c r="L1" s="354"/>
      <c r="M1" s="354"/>
      <c r="N1" s="354"/>
      <c r="O1" s="354"/>
      <c r="P1" s="353" t="s">
        <v>3</v>
      </c>
      <c r="Q1" s="354"/>
      <c r="R1" s="35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85" t="s">
        <v>8</v>
      </c>
      <c r="B5" s="384"/>
      <c r="C5" s="385"/>
      <c r="D5" s="643"/>
      <c r="E5" s="644"/>
      <c r="F5" s="415" t="s">
        <v>9</v>
      </c>
      <c r="G5" s="385"/>
      <c r="H5" s="643" t="s">
        <v>741</v>
      </c>
      <c r="I5" s="695"/>
      <c r="J5" s="695"/>
      <c r="K5" s="695"/>
      <c r="L5" s="644"/>
      <c r="N5" s="24" t="s">
        <v>10</v>
      </c>
      <c r="O5" s="402">
        <v>45360</v>
      </c>
      <c r="P5" s="403"/>
      <c r="R5" s="410" t="s">
        <v>11</v>
      </c>
      <c r="S5" s="411"/>
      <c r="T5" s="555" t="s">
        <v>12</v>
      </c>
      <c r="U5" s="403"/>
      <c r="Z5" s="51"/>
      <c r="AA5" s="51"/>
      <c r="AB5" s="51"/>
    </row>
    <row r="6" spans="1:29" s="347" customFormat="1" ht="24" customHeight="1" x14ac:dyDescent="0.2">
      <c r="A6" s="585" t="s">
        <v>13</v>
      </c>
      <c r="B6" s="384"/>
      <c r="C6" s="385"/>
      <c r="D6" s="489" t="s">
        <v>14</v>
      </c>
      <c r="E6" s="490"/>
      <c r="F6" s="490"/>
      <c r="G6" s="490"/>
      <c r="H6" s="490"/>
      <c r="I6" s="490"/>
      <c r="J6" s="490"/>
      <c r="K6" s="490"/>
      <c r="L6" s="403"/>
      <c r="N6" s="24" t="s">
        <v>15</v>
      </c>
      <c r="O6" s="627" t="str">
        <f>IF(O5=0," ",CHOOSE(WEEKDAY(O5,2),"Понедельник","Вторник","Среда","Четверг","Пятница","Суббота","Воскресенье"))</f>
        <v>Суббота</v>
      </c>
      <c r="P6" s="357"/>
      <c r="R6" s="665" t="s">
        <v>16</v>
      </c>
      <c r="S6" s="411"/>
      <c r="T6" s="559" t="s">
        <v>17</v>
      </c>
      <c r="U6" s="560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654" t="str">
        <f>IFERROR(VLOOKUP(DeliveryAddress,Table,3,0),1)</f>
        <v>1</v>
      </c>
      <c r="E7" s="655"/>
      <c r="F7" s="655"/>
      <c r="G7" s="655"/>
      <c r="H7" s="655"/>
      <c r="I7" s="655"/>
      <c r="J7" s="655"/>
      <c r="K7" s="655"/>
      <c r="L7" s="488"/>
      <c r="N7" s="24"/>
      <c r="O7" s="42"/>
      <c r="P7" s="42"/>
      <c r="R7" s="359"/>
      <c r="S7" s="411"/>
      <c r="T7" s="561"/>
      <c r="U7" s="562"/>
      <c r="Z7" s="51"/>
      <c r="AA7" s="51"/>
      <c r="AB7" s="51"/>
    </row>
    <row r="8" spans="1:29" s="347" customFormat="1" ht="25.5" customHeight="1" x14ac:dyDescent="0.2">
      <c r="A8" s="375" t="s">
        <v>18</v>
      </c>
      <c r="B8" s="366"/>
      <c r="C8" s="367"/>
      <c r="D8" s="629"/>
      <c r="E8" s="630"/>
      <c r="F8" s="630"/>
      <c r="G8" s="630"/>
      <c r="H8" s="630"/>
      <c r="I8" s="630"/>
      <c r="J8" s="630"/>
      <c r="K8" s="630"/>
      <c r="L8" s="631"/>
      <c r="N8" s="24" t="s">
        <v>19</v>
      </c>
      <c r="O8" s="494">
        <v>0.41666666666666669</v>
      </c>
      <c r="P8" s="403"/>
      <c r="R8" s="359"/>
      <c r="S8" s="411"/>
      <c r="T8" s="561"/>
      <c r="U8" s="562"/>
      <c r="Z8" s="51"/>
      <c r="AA8" s="51"/>
      <c r="AB8" s="51"/>
    </row>
    <row r="9" spans="1:29" s="347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26"/>
      <c r="E9" s="409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N9" s="26" t="s">
        <v>20</v>
      </c>
      <c r="O9" s="402"/>
      <c r="P9" s="403"/>
      <c r="R9" s="359"/>
      <c r="S9" s="411"/>
      <c r="T9" s="563"/>
      <c r="U9" s="564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26"/>
      <c r="E10" s="409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6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94"/>
      <c r="P10" s="403"/>
      <c r="S10" s="24" t="s">
        <v>22</v>
      </c>
      <c r="T10" s="706" t="s">
        <v>23</v>
      </c>
      <c r="U10" s="560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94"/>
      <c r="P11" s="403"/>
      <c r="S11" s="24" t="s">
        <v>26</v>
      </c>
      <c r="T11" s="420" t="s">
        <v>27</v>
      </c>
      <c r="U11" s="421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39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5"/>
      <c r="N12" s="24" t="s">
        <v>29</v>
      </c>
      <c r="O12" s="487"/>
      <c r="P12" s="488"/>
      <c r="Q12" s="23"/>
      <c r="S12" s="24"/>
      <c r="T12" s="354"/>
      <c r="U12" s="359"/>
      <c r="Z12" s="51"/>
      <c r="AA12" s="51"/>
      <c r="AB12" s="51"/>
    </row>
    <row r="13" spans="1:29" s="347" customFormat="1" ht="23.25" customHeight="1" x14ac:dyDescent="0.2">
      <c r="A13" s="39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5"/>
      <c r="M13" s="26"/>
      <c r="N13" s="26" t="s">
        <v>31</v>
      </c>
      <c r="O13" s="420"/>
      <c r="P13" s="421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39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396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5"/>
      <c r="N15" s="579" t="s">
        <v>34</v>
      </c>
      <c r="O15" s="354"/>
      <c r="P15" s="354"/>
      <c r="Q15" s="354"/>
      <c r="R15" s="35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1" t="s">
        <v>35</v>
      </c>
      <c r="B17" s="361" t="s">
        <v>36</v>
      </c>
      <c r="C17" s="590" t="s">
        <v>37</v>
      </c>
      <c r="D17" s="361" t="s">
        <v>38</v>
      </c>
      <c r="E17" s="362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1" t="s">
        <v>47</v>
      </c>
      <c r="O17" s="624"/>
      <c r="P17" s="624"/>
      <c r="Q17" s="624"/>
      <c r="R17" s="362"/>
      <c r="S17" s="414" t="s">
        <v>48</v>
      </c>
      <c r="T17" s="385"/>
      <c r="U17" s="361" t="s">
        <v>49</v>
      </c>
      <c r="V17" s="361" t="s">
        <v>50</v>
      </c>
      <c r="W17" s="681" t="s">
        <v>51</v>
      </c>
      <c r="X17" s="361" t="s">
        <v>52</v>
      </c>
      <c r="Y17" s="373" t="s">
        <v>53</v>
      </c>
      <c r="Z17" s="373" t="s">
        <v>54</v>
      </c>
      <c r="AA17" s="373" t="s">
        <v>55</v>
      </c>
      <c r="AB17" s="676"/>
      <c r="AC17" s="677"/>
      <c r="AD17" s="599"/>
      <c r="BA17" s="670" t="s">
        <v>56</v>
      </c>
    </row>
    <row r="18" spans="1:53" ht="14.25" customHeight="1" x14ac:dyDescent="0.2">
      <c r="A18" s="369"/>
      <c r="B18" s="369"/>
      <c r="C18" s="369"/>
      <c r="D18" s="363"/>
      <c r="E18" s="364"/>
      <c r="F18" s="369"/>
      <c r="G18" s="369"/>
      <c r="H18" s="369"/>
      <c r="I18" s="369"/>
      <c r="J18" s="369"/>
      <c r="K18" s="369"/>
      <c r="L18" s="369"/>
      <c r="M18" s="369"/>
      <c r="N18" s="363"/>
      <c r="O18" s="625"/>
      <c r="P18" s="625"/>
      <c r="Q18" s="625"/>
      <c r="R18" s="364"/>
      <c r="S18" s="346" t="s">
        <v>57</v>
      </c>
      <c r="T18" s="346" t="s">
        <v>58</v>
      </c>
      <c r="U18" s="369"/>
      <c r="V18" s="369"/>
      <c r="W18" s="682"/>
      <c r="X18" s="369"/>
      <c r="Y18" s="374"/>
      <c r="Z18" s="374"/>
      <c r="AA18" s="678"/>
      <c r="AB18" s="679"/>
      <c r="AC18" s="680"/>
      <c r="AD18" s="600"/>
      <c r="BA18" s="359"/>
    </row>
    <row r="19" spans="1:53" ht="27.75" hidden="1" customHeight="1" x14ac:dyDescent="0.2">
      <c r="A19" s="391" t="s">
        <v>59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48"/>
      <c r="Z19" s="48"/>
    </row>
    <row r="20" spans="1:53" ht="16.5" hidden="1" customHeight="1" x14ac:dyDescent="0.25">
      <c r="A20" s="397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hidden="1" customHeight="1" x14ac:dyDescent="0.25">
      <c r="A21" s="379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70">
        <v>4607091389258</v>
      </c>
      <c r="E22" s="357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7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8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0"/>
      <c r="N23" s="365" t="s">
        <v>66</v>
      </c>
      <c r="O23" s="366"/>
      <c r="P23" s="366"/>
      <c r="Q23" s="366"/>
      <c r="R23" s="366"/>
      <c r="S23" s="366"/>
      <c r="T23" s="36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0"/>
      <c r="N24" s="365" t="s">
        <v>66</v>
      </c>
      <c r="O24" s="366"/>
      <c r="P24" s="366"/>
      <c r="Q24" s="366"/>
      <c r="R24" s="366"/>
      <c r="S24" s="366"/>
      <c r="T24" s="36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79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70">
        <v>4607091383881</v>
      </c>
      <c r="E26" s="357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7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70">
        <v>4607091388237</v>
      </c>
      <c r="E27" s="357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7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70">
        <v>4607091383935</v>
      </c>
      <c r="E28" s="357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6"/>
      <c r="P28" s="356"/>
      <c r="Q28" s="356"/>
      <c r="R28" s="357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70">
        <v>4680115881853</v>
      </c>
      <c r="E29" s="357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6"/>
      <c r="P29" s="356"/>
      <c r="Q29" s="356"/>
      <c r="R29" s="357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70">
        <v>4607091383911</v>
      </c>
      <c r="E30" s="357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6"/>
      <c r="P30" s="356"/>
      <c r="Q30" s="356"/>
      <c r="R30" s="357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70">
        <v>4607091383911</v>
      </c>
      <c r="E31" s="357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42" t="s">
        <v>80</v>
      </c>
      <c r="O31" s="356"/>
      <c r="P31" s="356"/>
      <c r="Q31" s="356"/>
      <c r="R31" s="357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70">
        <v>4607091388244</v>
      </c>
      <c r="E32" s="357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6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7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58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0"/>
      <c r="N33" s="365" t="s">
        <v>66</v>
      </c>
      <c r="O33" s="366"/>
      <c r="P33" s="366"/>
      <c r="Q33" s="366"/>
      <c r="R33" s="366"/>
      <c r="S33" s="366"/>
      <c r="T33" s="36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0"/>
      <c r="N34" s="365" t="s">
        <v>66</v>
      </c>
      <c r="O34" s="366"/>
      <c r="P34" s="366"/>
      <c r="Q34" s="366"/>
      <c r="R34" s="366"/>
      <c r="S34" s="366"/>
      <c r="T34" s="36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79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70">
        <v>4607091388503</v>
      </c>
      <c r="E36" s="357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7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58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0"/>
      <c r="N37" s="365" t="s">
        <v>66</v>
      </c>
      <c r="O37" s="366"/>
      <c r="P37" s="366"/>
      <c r="Q37" s="366"/>
      <c r="R37" s="366"/>
      <c r="S37" s="366"/>
      <c r="T37" s="36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0"/>
      <c r="N38" s="365" t="s">
        <v>66</v>
      </c>
      <c r="O38" s="366"/>
      <c r="P38" s="366"/>
      <c r="Q38" s="366"/>
      <c r="R38" s="366"/>
      <c r="S38" s="366"/>
      <c r="T38" s="36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79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70">
        <v>4607091388282</v>
      </c>
      <c r="E40" s="357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7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58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0"/>
      <c r="N41" s="365" t="s">
        <v>66</v>
      </c>
      <c r="O41" s="366"/>
      <c r="P41" s="366"/>
      <c r="Q41" s="366"/>
      <c r="R41" s="366"/>
      <c r="S41" s="366"/>
      <c r="T41" s="36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0"/>
      <c r="N42" s="365" t="s">
        <v>66</v>
      </c>
      <c r="O42" s="366"/>
      <c r="P42" s="366"/>
      <c r="Q42" s="366"/>
      <c r="R42" s="366"/>
      <c r="S42" s="366"/>
      <c r="T42" s="36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79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70">
        <v>4607091389111</v>
      </c>
      <c r="E44" s="357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7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58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0"/>
      <c r="N45" s="365" t="s">
        <v>66</v>
      </c>
      <c r="O45" s="366"/>
      <c r="P45" s="366"/>
      <c r="Q45" s="366"/>
      <c r="R45" s="366"/>
      <c r="S45" s="366"/>
      <c r="T45" s="36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0"/>
      <c r="N46" s="365" t="s">
        <v>66</v>
      </c>
      <c r="O46" s="366"/>
      <c r="P46" s="366"/>
      <c r="Q46" s="366"/>
      <c r="R46" s="366"/>
      <c r="S46" s="366"/>
      <c r="T46" s="36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1" t="s">
        <v>95</v>
      </c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392"/>
      <c r="R47" s="392"/>
      <c r="S47" s="392"/>
      <c r="T47" s="392"/>
      <c r="U47" s="392"/>
      <c r="V47" s="392"/>
      <c r="W47" s="392"/>
      <c r="X47" s="392"/>
      <c r="Y47" s="48"/>
      <c r="Z47" s="48"/>
    </row>
    <row r="48" spans="1:53" ht="16.5" hidden="1" customHeight="1" x14ac:dyDescent="0.25">
      <c r="A48" s="397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hidden="1" customHeight="1" x14ac:dyDescent="0.25">
      <c r="A49" s="379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70">
        <v>4680115881440</v>
      </c>
      <c r="E50" s="357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1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7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70">
        <v>4680115881433</v>
      </c>
      <c r="E51" s="357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7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58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0"/>
      <c r="N52" s="365" t="s">
        <v>66</v>
      </c>
      <c r="O52" s="366"/>
      <c r="P52" s="366"/>
      <c r="Q52" s="366"/>
      <c r="R52" s="366"/>
      <c r="S52" s="366"/>
      <c r="T52" s="367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0"/>
      <c r="N53" s="365" t="s">
        <v>66</v>
      </c>
      <c r="O53" s="366"/>
      <c r="P53" s="366"/>
      <c r="Q53" s="366"/>
      <c r="R53" s="366"/>
      <c r="S53" s="366"/>
      <c r="T53" s="367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397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hidden="1" customHeight="1" x14ac:dyDescent="0.25">
      <c r="A55" s="379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70">
        <v>4680115881426</v>
      </c>
      <c r="E56" s="357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7"/>
      <c r="S56" s="34"/>
      <c r="T56" s="34"/>
      <c r="U56" s="35" t="s">
        <v>65</v>
      </c>
      <c r="V56" s="349">
        <v>41</v>
      </c>
      <c r="W56" s="350">
        <f>IFERROR(IF(V56="",0,CEILING((V56/$H56),1)*$H56),"")</f>
        <v>43.2</v>
      </c>
      <c r="X56" s="36">
        <f>IFERROR(IF(W56=0,"",ROUNDUP(W56/H56,0)*0.02175),"")</f>
        <v>8.6999999999999994E-2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70">
        <v>4680115881426</v>
      </c>
      <c r="E57" s="357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7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70">
        <v>4680115881419</v>
      </c>
      <c r="E58" s="357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7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70">
        <v>4680115881525</v>
      </c>
      <c r="E59" s="357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4" t="s">
        <v>114</v>
      </c>
      <c r="O59" s="356"/>
      <c r="P59" s="356"/>
      <c r="Q59" s="356"/>
      <c r="R59" s="357"/>
      <c r="S59" s="34"/>
      <c r="T59" s="34"/>
      <c r="U59" s="35" t="s">
        <v>65</v>
      </c>
      <c r="V59" s="349">
        <v>24</v>
      </c>
      <c r="W59" s="350">
        <f>IFERROR(IF(V59="",0,CEILING((V59/$H59),1)*$H59),"")</f>
        <v>24</v>
      </c>
      <c r="X59" s="36">
        <f>IFERROR(IF(W59=0,"",ROUNDUP(W59/H59,0)*0.00937),"")</f>
        <v>5.6219999999999999E-2</v>
      </c>
      <c r="Y59" s="56"/>
      <c r="Z59" s="57"/>
      <c r="AD59" s="58"/>
      <c r="BA59" s="75" t="s">
        <v>1</v>
      </c>
    </row>
    <row r="60" spans="1:53" x14ac:dyDescent="0.2">
      <c r="A60" s="358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0"/>
      <c r="N60" s="365" t="s">
        <v>66</v>
      </c>
      <c r="O60" s="366"/>
      <c r="P60" s="366"/>
      <c r="Q60" s="366"/>
      <c r="R60" s="366"/>
      <c r="S60" s="366"/>
      <c r="T60" s="367"/>
      <c r="U60" s="37" t="s">
        <v>67</v>
      </c>
      <c r="V60" s="351">
        <f>IFERROR(V56/H56,"0")+IFERROR(V57/H57,"0")+IFERROR(V58/H58,"0")+IFERROR(V59/H59,"0")</f>
        <v>9.7962962962962958</v>
      </c>
      <c r="W60" s="351">
        <f>IFERROR(W56/H56,"0")+IFERROR(W57/H57,"0")+IFERROR(W58/H58,"0")+IFERROR(W59/H59,"0")</f>
        <v>10</v>
      </c>
      <c r="X60" s="351">
        <f>IFERROR(IF(X56="",0,X56),"0")+IFERROR(IF(X57="",0,X57),"0")+IFERROR(IF(X58="",0,X58),"0")+IFERROR(IF(X59="",0,X59),"0")</f>
        <v>0.14321999999999999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0"/>
      <c r="N61" s="365" t="s">
        <v>66</v>
      </c>
      <c r="O61" s="366"/>
      <c r="P61" s="366"/>
      <c r="Q61" s="366"/>
      <c r="R61" s="366"/>
      <c r="S61" s="366"/>
      <c r="T61" s="367"/>
      <c r="U61" s="37" t="s">
        <v>65</v>
      </c>
      <c r="V61" s="351">
        <f>IFERROR(SUM(V56:V59),"0")</f>
        <v>65</v>
      </c>
      <c r="W61" s="351">
        <f>IFERROR(SUM(W56:W59),"0")</f>
        <v>67.2</v>
      </c>
      <c r="X61" s="37"/>
      <c r="Y61" s="352"/>
      <c r="Z61" s="352"/>
    </row>
    <row r="62" spans="1:53" ht="16.5" hidden="1" customHeight="1" x14ac:dyDescent="0.25">
      <c r="A62" s="397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hidden="1" customHeight="1" x14ac:dyDescent="0.25">
      <c r="A63" s="379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70">
        <v>4607091382945</v>
      </c>
      <c r="E64" s="357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7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70">
        <v>4607091385670</v>
      </c>
      <c r="E65" s="357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6"/>
      <c r="P65" s="356"/>
      <c r="Q65" s="356"/>
      <c r="R65" s="357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70">
        <v>4607091385670</v>
      </c>
      <c r="E66" s="357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6"/>
      <c r="P66" s="356"/>
      <c r="Q66" s="356"/>
      <c r="R66" s="357"/>
      <c r="S66" s="34"/>
      <c r="T66" s="34"/>
      <c r="U66" s="35" t="s">
        <v>65</v>
      </c>
      <c r="V66" s="349">
        <v>456</v>
      </c>
      <c r="W66" s="350">
        <f t="shared" si="2"/>
        <v>459.2</v>
      </c>
      <c r="X66" s="36">
        <f t="shared" si="3"/>
        <v>0.89174999999999993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70">
        <v>4680115883956</v>
      </c>
      <c r="E67" s="357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7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70">
        <v>4680115881327</v>
      </c>
      <c r="E68" s="357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7"/>
      <c r="S68" s="34"/>
      <c r="T68" s="34"/>
      <c r="U68" s="35" t="s">
        <v>65</v>
      </c>
      <c r="V68" s="349">
        <v>367</v>
      </c>
      <c r="W68" s="350">
        <f t="shared" si="2"/>
        <v>367.20000000000005</v>
      </c>
      <c r="X68" s="36">
        <f t="shared" si="3"/>
        <v>0.73949999999999994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70">
        <v>4680115882133</v>
      </c>
      <c r="E69" s="357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7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70">
        <v>4680115882133</v>
      </c>
      <c r="E70" s="357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7"/>
      <c r="S70" s="34"/>
      <c r="T70" s="34"/>
      <c r="U70" s="35" t="s">
        <v>65</v>
      </c>
      <c r="V70" s="349">
        <v>677</v>
      </c>
      <c r="W70" s="350">
        <f t="shared" si="2"/>
        <v>683.19999999999993</v>
      </c>
      <c r="X70" s="36">
        <f t="shared" si="3"/>
        <v>1.3267499999999999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70">
        <v>4607091382952</v>
      </c>
      <c r="E71" s="357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7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70">
        <v>4607091385687</v>
      </c>
      <c r="E72" s="357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6"/>
      <c r="P72" s="356"/>
      <c r="Q72" s="356"/>
      <c r="R72" s="357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70">
        <v>4680115882539</v>
      </c>
      <c r="E73" s="357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6"/>
      <c r="P73" s="356"/>
      <c r="Q73" s="356"/>
      <c r="R73" s="357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70">
        <v>4607091384604</v>
      </c>
      <c r="E74" s="357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6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7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70">
        <v>4680115880283</v>
      </c>
      <c r="E75" s="357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6"/>
      <c r="P75" s="356"/>
      <c r="Q75" s="356"/>
      <c r="R75" s="357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70">
        <v>4680115883949</v>
      </c>
      <c r="E76" s="357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6"/>
      <c r="P76" s="356"/>
      <c r="Q76" s="356"/>
      <c r="R76" s="357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70">
        <v>4680115881303</v>
      </c>
      <c r="E77" s="357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6"/>
      <c r="P77" s="356"/>
      <c r="Q77" s="356"/>
      <c r="R77" s="357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70">
        <v>4680115882577</v>
      </c>
      <c r="E78" s="357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6"/>
      <c r="P78" s="356"/>
      <c r="Q78" s="356"/>
      <c r="R78" s="357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70">
        <v>4680115882577</v>
      </c>
      <c r="E79" s="357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6"/>
      <c r="P79" s="356"/>
      <c r="Q79" s="356"/>
      <c r="R79" s="357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70">
        <v>4680115882720</v>
      </c>
      <c r="E80" s="357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6"/>
      <c r="P80" s="356"/>
      <c r="Q80" s="356"/>
      <c r="R80" s="357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70">
        <v>4680115880269</v>
      </c>
      <c r="E81" s="357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6"/>
      <c r="P81" s="356"/>
      <c r="Q81" s="356"/>
      <c r="R81" s="357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70">
        <v>4680115880429</v>
      </c>
      <c r="E82" s="357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6"/>
      <c r="P82" s="356"/>
      <c r="Q82" s="356"/>
      <c r="R82" s="357"/>
      <c r="S82" s="34"/>
      <c r="T82" s="34"/>
      <c r="U82" s="35" t="s">
        <v>65</v>
      </c>
      <c r="V82" s="349">
        <v>76</v>
      </c>
      <c r="W82" s="350">
        <f t="shared" si="2"/>
        <v>76.5</v>
      </c>
      <c r="X82" s="36">
        <f>IFERROR(IF(W82=0,"",ROUNDUP(W82/H82,0)*0.00937),"")</f>
        <v>0.15928999999999999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70">
        <v>4680115881457</v>
      </c>
      <c r="E83" s="357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6"/>
      <c r="P83" s="356"/>
      <c r="Q83" s="356"/>
      <c r="R83" s="357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8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0"/>
      <c r="N84" s="365" t="s">
        <v>66</v>
      </c>
      <c r="O84" s="366"/>
      <c r="P84" s="366"/>
      <c r="Q84" s="366"/>
      <c r="R84" s="366"/>
      <c r="S84" s="366"/>
      <c r="T84" s="36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152.03108465608466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153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3.1172899999999997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0"/>
      <c r="N85" s="365" t="s">
        <v>66</v>
      </c>
      <c r="O85" s="366"/>
      <c r="P85" s="366"/>
      <c r="Q85" s="366"/>
      <c r="R85" s="366"/>
      <c r="S85" s="366"/>
      <c r="T85" s="367"/>
      <c r="U85" s="37" t="s">
        <v>65</v>
      </c>
      <c r="V85" s="351">
        <f>IFERROR(SUM(V64:V83),"0")</f>
        <v>1576</v>
      </c>
      <c r="W85" s="351">
        <f>IFERROR(SUM(W64:W83),"0")</f>
        <v>1586.1</v>
      </c>
      <c r="X85" s="37"/>
      <c r="Y85" s="352"/>
      <c r="Z85" s="352"/>
    </row>
    <row r="86" spans="1:53" ht="14.25" hidden="1" customHeight="1" x14ac:dyDescent="0.25">
      <c r="A86" s="379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70">
        <v>4680115881488</v>
      </c>
      <c r="E87" s="357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6"/>
      <c r="P87" s="356"/>
      <c r="Q87" s="356"/>
      <c r="R87" s="357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70">
        <v>4680115882751</v>
      </c>
      <c r="E88" s="357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3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6"/>
      <c r="P88" s="356"/>
      <c r="Q88" s="356"/>
      <c r="R88" s="357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70">
        <v>4680115882775</v>
      </c>
      <c r="E89" s="357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6"/>
      <c r="P89" s="356"/>
      <c r="Q89" s="356"/>
      <c r="R89" s="357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70">
        <v>4680115880658</v>
      </c>
      <c r="E90" s="357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6"/>
      <c r="P90" s="356"/>
      <c r="Q90" s="356"/>
      <c r="R90" s="357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8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0"/>
      <c r="N91" s="365" t="s">
        <v>66</v>
      </c>
      <c r="O91" s="366"/>
      <c r="P91" s="366"/>
      <c r="Q91" s="366"/>
      <c r="R91" s="366"/>
      <c r="S91" s="366"/>
      <c r="T91" s="367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0"/>
      <c r="N92" s="365" t="s">
        <v>66</v>
      </c>
      <c r="O92" s="366"/>
      <c r="P92" s="366"/>
      <c r="Q92" s="366"/>
      <c r="R92" s="366"/>
      <c r="S92" s="366"/>
      <c r="T92" s="367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79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70">
        <v>4607091387667</v>
      </c>
      <c r="E94" s="357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6"/>
      <c r="P94" s="356"/>
      <c r="Q94" s="356"/>
      <c r="R94" s="357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70">
        <v>4607091387636</v>
      </c>
      <c r="E95" s="357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6"/>
      <c r="P95" s="356"/>
      <c r="Q95" s="356"/>
      <c r="R95" s="357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70">
        <v>4607091382426</v>
      </c>
      <c r="E96" s="357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6"/>
      <c r="P96" s="356"/>
      <c r="Q96" s="356"/>
      <c r="R96" s="357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70">
        <v>4607091386547</v>
      </c>
      <c r="E97" s="357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6"/>
      <c r="P97" s="356"/>
      <c r="Q97" s="356"/>
      <c r="R97" s="357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70">
        <v>4607091384734</v>
      </c>
      <c r="E98" s="357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6"/>
      <c r="P98" s="356"/>
      <c r="Q98" s="356"/>
      <c r="R98" s="357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70">
        <v>4607091382464</v>
      </c>
      <c r="E99" s="357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6"/>
      <c r="P99" s="356"/>
      <c r="Q99" s="356"/>
      <c r="R99" s="357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70">
        <v>4680115883444</v>
      </c>
      <c r="E100" s="357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6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6"/>
      <c r="P100" s="356"/>
      <c r="Q100" s="356"/>
      <c r="R100" s="357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70">
        <v>4680115883444</v>
      </c>
      <c r="E101" s="357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7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8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0"/>
      <c r="N102" s="365" t="s">
        <v>66</v>
      </c>
      <c r="O102" s="366"/>
      <c r="P102" s="366"/>
      <c r="Q102" s="366"/>
      <c r="R102" s="366"/>
      <c r="S102" s="366"/>
      <c r="T102" s="36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0"/>
      <c r="N103" s="365" t="s">
        <v>66</v>
      </c>
      <c r="O103" s="366"/>
      <c r="P103" s="366"/>
      <c r="Q103" s="366"/>
      <c r="R103" s="366"/>
      <c r="S103" s="366"/>
      <c r="T103" s="36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79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70">
        <v>4607091386967</v>
      </c>
      <c r="E105" s="357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4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6"/>
      <c r="P105" s="356"/>
      <c r="Q105" s="356"/>
      <c r="R105" s="357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70">
        <v>4607091386967</v>
      </c>
      <c r="E106" s="357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6"/>
      <c r="P106" s="356"/>
      <c r="Q106" s="356"/>
      <c r="R106" s="357"/>
      <c r="S106" s="34"/>
      <c r="T106" s="34"/>
      <c r="U106" s="35" t="s">
        <v>65</v>
      </c>
      <c r="V106" s="349">
        <v>187</v>
      </c>
      <c r="W106" s="350">
        <f t="shared" si="6"/>
        <v>193.20000000000002</v>
      </c>
      <c r="X106" s="36">
        <f>IFERROR(IF(W106=0,"",ROUNDUP(W106/H106,0)*0.02175),"")</f>
        <v>0.50024999999999997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70">
        <v>4607091385304</v>
      </c>
      <c r="E107" s="357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4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6"/>
      <c r="P107" s="356"/>
      <c r="Q107" s="356"/>
      <c r="R107" s="357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70">
        <v>4607091386264</v>
      </c>
      <c r="E108" s="357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6"/>
      <c r="P108" s="356"/>
      <c r="Q108" s="356"/>
      <c r="R108" s="357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70">
        <v>4607091386264</v>
      </c>
      <c r="E109" s="357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11" t="s">
        <v>186</v>
      </c>
      <c r="O109" s="356"/>
      <c r="P109" s="356"/>
      <c r="Q109" s="356"/>
      <c r="R109" s="357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70">
        <v>4607091385731</v>
      </c>
      <c r="E110" s="357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6"/>
      <c r="P110" s="356"/>
      <c r="Q110" s="356"/>
      <c r="R110" s="357"/>
      <c r="S110" s="34"/>
      <c r="T110" s="34"/>
      <c r="U110" s="35" t="s">
        <v>65</v>
      </c>
      <c r="V110" s="349">
        <v>71</v>
      </c>
      <c r="W110" s="350">
        <f t="shared" si="6"/>
        <v>72.900000000000006</v>
      </c>
      <c r="X110" s="36">
        <f>IFERROR(IF(W110=0,"",ROUNDUP(W110/H110,0)*0.00753),"")</f>
        <v>0.20331000000000002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70">
        <v>4680115880214</v>
      </c>
      <c r="E111" s="357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6"/>
      <c r="P111" s="356"/>
      <c r="Q111" s="356"/>
      <c r="R111" s="357"/>
      <c r="S111" s="34"/>
      <c r="T111" s="34"/>
      <c r="U111" s="35" t="s">
        <v>65</v>
      </c>
      <c r="V111" s="349">
        <v>62</v>
      </c>
      <c r="W111" s="350">
        <f t="shared" si="6"/>
        <v>62.1</v>
      </c>
      <c r="X111" s="36">
        <f>IFERROR(IF(W111=0,"",ROUNDUP(W111/H111,0)*0.00937),"")</f>
        <v>0.21551000000000001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70">
        <v>4680115880894</v>
      </c>
      <c r="E112" s="357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6"/>
      <c r="P112" s="356"/>
      <c r="Q112" s="356"/>
      <c r="R112" s="357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70">
        <v>4607091385427</v>
      </c>
      <c r="E113" s="357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6"/>
      <c r="P113" s="356"/>
      <c r="Q113" s="356"/>
      <c r="R113" s="357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70">
        <v>4680115882645</v>
      </c>
      <c r="E114" s="357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6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6"/>
      <c r="P114" s="356"/>
      <c r="Q114" s="356"/>
      <c r="R114" s="357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58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0"/>
      <c r="N115" s="365" t="s">
        <v>66</v>
      </c>
      <c r="O115" s="366"/>
      <c r="P115" s="366"/>
      <c r="Q115" s="366"/>
      <c r="R115" s="366"/>
      <c r="S115" s="366"/>
      <c r="T115" s="36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71.521164021164012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73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0.91906999999999994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0"/>
      <c r="N116" s="365" t="s">
        <v>66</v>
      </c>
      <c r="O116" s="366"/>
      <c r="P116" s="366"/>
      <c r="Q116" s="366"/>
      <c r="R116" s="366"/>
      <c r="S116" s="366"/>
      <c r="T116" s="367"/>
      <c r="U116" s="37" t="s">
        <v>65</v>
      </c>
      <c r="V116" s="351">
        <f>IFERROR(SUM(V105:V114),"0")</f>
        <v>320</v>
      </c>
      <c r="W116" s="351">
        <f>IFERROR(SUM(W105:W114),"0")</f>
        <v>328.20000000000005</v>
      </c>
      <c r="X116" s="37"/>
      <c r="Y116" s="352"/>
      <c r="Z116" s="352"/>
    </row>
    <row r="117" spans="1:53" ht="14.25" hidden="1" customHeight="1" x14ac:dyDescent="0.25">
      <c r="A117" s="379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70">
        <v>4607091383065</v>
      </c>
      <c r="E118" s="357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6"/>
      <c r="P118" s="356"/>
      <c r="Q118" s="356"/>
      <c r="R118" s="357"/>
      <c r="S118" s="34"/>
      <c r="T118" s="34"/>
      <c r="U118" s="35" t="s">
        <v>65</v>
      </c>
      <c r="V118" s="349">
        <v>36</v>
      </c>
      <c r="W118" s="350">
        <f t="shared" ref="W118:W124" si="7">IFERROR(IF(V118="",0,CEILING((V118/$H118),1)*$H118),"")</f>
        <v>36.519999999999996</v>
      </c>
      <c r="X118" s="36">
        <f>IFERROR(IF(W118=0,"",ROUNDUP(W118/H118,0)*0.00937),"")</f>
        <v>0.10306999999999999</v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70">
        <v>4680115881532</v>
      </c>
      <c r="E119" s="357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4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6"/>
      <c r="P119" s="356"/>
      <c r="Q119" s="356"/>
      <c r="R119" s="357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70">
        <v>4680115881532</v>
      </c>
      <c r="E120" s="357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6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7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70">
        <v>4680115881532</v>
      </c>
      <c r="E121" s="357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42" t="s">
        <v>205</v>
      </c>
      <c r="O121" s="356"/>
      <c r="P121" s="356"/>
      <c r="Q121" s="356"/>
      <c r="R121" s="357"/>
      <c r="S121" s="34"/>
      <c r="T121" s="34"/>
      <c r="U121" s="35" t="s">
        <v>65</v>
      </c>
      <c r="V121" s="349">
        <v>12</v>
      </c>
      <c r="W121" s="350">
        <f t="shared" si="7"/>
        <v>16.8</v>
      </c>
      <c r="X121" s="36">
        <f>IFERROR(IF(W121=0,"",ROUNDUP(W121/H121,0)*0.02175),"")</f>
        <v>4.3499999999999997E-2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70">
        <v>4680115882652</v>
      </c>
      <c r="E122" s="357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6"/>
      <c r="P122" s="356"/>
      <c r="Q122" s="356"/>
      <c r="R122" s="357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70">
        <v>4680115880238</v>
      </c>
      <c r="E123" s="357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9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6"/>
      <c r="P123" s="356"/>
      <c r="Q123" s="356"/>
      <c r="R123" s="357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70">
        <v>4680115881464</v>
      </c>
      <c r="E124" s="357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6"/>
      <c r="P124" s="356"/>
      <c r="Q124" s="356"/>
      <c r="R124" s="357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58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0"/>
      <c r="N125" s="365" t="s">
        <v>66</v>
      </c>
      <c r="O125" s="366"/>
      <c r="P125" s="366"/>
      <c r="Q125" s="366"/>
      <c r="R125" s="366"/>
      <c r="S125" s="366"/>
      <c r="T125" s="36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12.271944922547332</v>
      </c>
      <c r="W125" s="351">
        <f>IFERROR(W118/H118,"0")+IFERROR(W119/H119,"0")+IFERROR(W120/H120,"0")+IFERROR(W121/H121,"0")+IFERROR(W122/H122,"0")+IFERROR(W123/H123,"0")+IFERROR(W124/H124,"0")</f>
        <v>13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0.14656999999999998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0"/>
      <c r="N126" s="365" t="s">
        <v>66</v>
      </c>
      <c r="O126" s="366"/>
      <c r="P126" s="366"/>
      <c r="Q126" s="366"/>
      <c r="R126" s="366"/>
      <c r="S126" s="366"/>
      <c r="T126" s="367"/>
      <c r="U126" s="37" t="s">
        <v>65</v>
      </c>
      <c r="V126" s="351">
        <f>IFERROR(SUM(V118:V124),"0")</f>
        <v>48</v>
      </c>
      <c r="W126" s="351">
        <f>IFERROR(SUM(W118:W124),"0")</f>
        <v>53.319999999999993</v>
      </c>
      <c r="X126" s="37"/>
      <c r="Y126" s="352"/>
      <c r="Z126" s="352"/>
    </row>
    <row r="127" spans="1:53" ht="16.5" hidden="1" customHeight="1" x14ac:dyDescent="0.25">
      <c r="A127" s="397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hidden="1" customHeight="1" x14ac:dyDescent="0.25">
      <c r="A128" s="379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70">
        <v>4607091385168</v>
      </c>
      <c r="E129" s="357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6"/>
      <c r="P129" s="356"/>
      <c r="Q129" s="356"/>
      <c r="R129" s="357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70">
        <v>4607091385168</v>
      </c>
      <c r="E130" s="357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4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6"/>
      <c r="P130" s="356"/>
      <c r="Q130" s="356"/>
      <c r="R130" s="357"/>
      <c r="S130" s="34"/>
      <c r="T130" s="34"/>
      <c r="U130" s="35" t="s">
        <v>65</v>
      </c>
      <c r="V130" s="349">
        <v>366</v>
      </c>
      <c r="W130" s="350">
        <f>IFERROR(IF(V130="",0,CEILING((V130/$H130),1)*$H130),"")</f>
        <v>369.6</v>
      </c>
      <c r="X130" s="36">
        <f>IFERROR(IF(W130=0,"",ROUNDUP(W130/H130,0)*0.02175),"")</f>
        <v>0.95699999999999996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70">
        <v>4607091383256</v>
      </c>
      <c r="E131" s="357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6"/>
      <c r="P131" s="356"/>
      <c r="Q131" s="356"/>
      <c r="R131" s="357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70">
        <v>4607091385748</v>
      </c>
      <c r="E132" s="357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6"/>
      <c r="P132" s="356"/>
      <c r="Q132" s="356"/>
      <c r="R132" s="357"/>
      <c r="S132" s="34"/>
      <c r="T132" s="34"/>
      <c r="U132" s="35" t="s">
        <v>65</v>
      </c>
      <c r="V132" s="349">
        <v>90</v>
      </c>
      <c r="W132" s="350">
        <f>IFERROR(IF(V132="",0,CEILING((V132/$H132),1)*$H132),"")</f>
        <v>91.800000000000011</v>
      </c>
      <c r="X132" s="36">
        <f>IFERROR(IF(W132=0,"",ROUNDUP(W132/H132,0)*0.00753),"")</f>
        <v>0.25602000000000003</v>
      </c>
      <c r="Y132" s="56"/>
      <c r="Z132" s="57"/>
      <c r="AD132" s="58"/>
      <c r="BA132" s="128" t="s">
        <v>1</v>
      </c>
    </row>
    <row r="133" spans="1:53" x14ac:dyDescent="0.2">
      <c r="A133" s="358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0"/>
      <c r="N133" s="365" t="s">
        <v>66</v>
      </c>
      <c r="O133" s="366"/>
      <c r="P133" s="366"/>
      <c r="Q133" s="366"/>
      <c r="R133" s="366"/>
      <c r="S133" s="366"/>
      <c r="T133" s="367"/>
      <c r="U133" s="37" t="s">
        <v>67</v>
      </c>
      <c r="V133" s="351">
        <f>IFERROR(V129/H129,"0")+IFERROR(V130/H130,"0")+IFERROR(V131/H131,"0")+IFERROR(V132/H132,"0")</f>
        <v>76.904761904761898</v>
      </c>
      <c r="W133" s="351">
        <f>IFERROR(W129/H129,"0")+IFERROR(W130/H130,"0")+IFERROR(W131/H131,"0")+IFERROR(W132/H132,"0")</f>
        <v>78</v>
      </c>
      <c r="X133" s="351">
        <f>IFERROR(IF(X129="",0,X129),"0")+IFERROR(IF(X130="",0,X130),"0")+IFERROR(IF(X131="",0,X131),"0")+IFERROR(IF(X132="",0,X132),"0")</f>
        <v>1.21302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0"/>
      <c r="N134" s="365" t="s">
        <v>66</v>
      </c>
      <c r="O134" s="366"/>
      <c r="P134" s="366"/>
      <c r="Q134" s="366"/>
      <c r="R134" s="366"/>
      <c r="S134" s="366"/>
      <c r="T134" s="367"/>
      <c r="U134" s="37" t="s">
        <v>65</v>
      </c>
      <c r="V134" s="351">
        <f>IFERROR(SUM(V129:V132),"0")</f>
        <v>456</v>
      </c>
      <c r="W134" s="351">
        <f>IFERROR(SUM(W129:W132),"0")</f>
        <v>461.40000000000003</v>
      </c>
      <c r="X134" s="37"/>
      <c r="Y134" s="352"/>
      <c r="Z134" s="352"/>
    </row>
    <row r="135" spans="1:53" ht="27.75" hidden="1" customHeight="1" x14ac:dyDescent="0.2">
      <c r="A135" s="391" t="s">
        <v>220</v>
      </c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  <c r="R135" s="392"/>
      <c r="S135" s="392"/>
      <c r="T135" s="392"/>
      <c r="U135" s="392"/>
      <c r="V135" s="392"/>
      <c r="W135" s="392"/>
      <c r="X135" s="392"/>
      <c r="Y135" s="48"/>
      <c r="Z135" s="48"/>
    </row>
    <row r="136" spans="1:53" ht="16.5" hidden="1" customHeight="1" x14ac:dyDescent="0.25">
      <c r="A136" s="397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hidden="1" customHeight="1" x14ac:dyDescent="0.25">
      <c r="A137" s="379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70">
        <v>4607091383423</v>
      </c>
      <c r="E138" s="357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6"/>
      <c r="P138" s="356"/>
      <c r="Q138" s="356"/>
      <c r="R138" s="357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70">
        <v>4607091381405</v>
      </c>
      <c r="E139" s="357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6"/>
      <c r="P139" s="356"/>
      <c r="Q139" s="356"/>
      <c r="R139" s="357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70">
        <v>4607091386516</v>
      </c>
      <c r="E140" s="357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6"/>
      <c r="P140" s="356"/>
      <c r="Q140" s="356"/>
      <c r="R140" s="357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58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0"/>
      <c r="N141" s="365" t="s">
        <v>66</v>
      </c>
      <c r="O141" s="366"/>
      <c r="P141" s="366"/>
      <c r="Q141" s="366"/>
      <c r="R141" s="366"/>
      <c r="S141" s="366"/>
      <c r="T141" s="36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0"/>
      <c r="N142" s="365" t="s">
        <v>66</v>
      </c>
      <c r="O142" s="366"/>
      <c r="P142" s="366"/>
      <c r="Q142" s="366"/>
      <c r="R142" s="366"/>
      <c r="S142" s="366"/>
      <c r="T142" s="36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97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hidden="1" customHeight="1" x14ac:dyDescent="0.25">
      <c r="A144" s="379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70">
        <v>4680115880993</v>
      </c>
      <c r="E145" s="357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6"/>
      <c r="P145" s="356"/>
      <c r="Q145" s="356"/>
      <c r="R145" s="357"/>
      <c r="S145" s="34"/>
      <c r="T145" s="34"/>
      <c r="U145" s="35" t="s">
        <v>65</v>
      </c>
      <c r="V145" s="349">
        <v>79</v>
      </c>
      <c r="W145" s="350">
        <f t="shared" ref="W145:W153" si="8">IFERROR(IF(V145="",0,CEILING((V145/$H145),1)*$H145),"")</f>
        <v>79.8</v>
      </c>
      <c r="X145" s="36">
        <f>IFERROR(IF(W145=0,"",ROUNDUP(W145/H145,0)*0.00753),"")</f>
        <v>0.14307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70">
        <v>4680115881761</v>
      </c>
      <c r="E146" s="357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6"/>
      <c r="P146" s="356"/>
      <c r="Q146" s="356"/>
      <c r="R146" s="357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70">
        <v>4680115881563</v>
      </c>
      <c r="E147" s="357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6"/>
      <c r="P147" s="356"/>
      <c r="Q147" s="356"/>
      <c r="R147" s="357"/>
      <c r="S147" s="34"/>
      <c r="T147" s="34"/>
      <c r="U147" s="35" t="s">
        <v>65</v>
      </c>
      <c r="V147" s="349">
        <v>261</v>
      </c>
      <c r="W147" s="350">
        <f t="shared" si="8"/>
        <v>264.60000000000002</v>
      </c>
      <c r="X147" s="36">
        <f>IFERROR(IF(W147=0,"",ROUNDUP(W147/H147,0)*0.00753),"")</f>
        <v>0.47439000000000003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70">
        <v>4680115880986</v>
      </c>
      <c r="E148" s="357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6"/>
      <c r="P148" s="356"/>
      <c r="Q148" s="356"/>
      <c r="R148" s="357"/>
      <c r="S148" s="34"/>
      <c r="T148" s="34"/>
      <c r="U148" s="35" t="s">
        <v>65</v>
      </c>
      <c r="V148" s="349">
        <v>181</v>
      </c>
      <c r="W148" s="350">
        <f t="shared" si="8"/>
        <v>182.70000000000002</v>
      </c>
      <c r="X148" s="36">
        <f>IFERROR(IF(W148=0,"",ROUNDUP(W148/H148,0)*0.00502),"")</f>
        <v>0.43674000000000002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70">
        <v>4680115880207</v>
      </c>
      <c r="E149" s="357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6"/>
      <c r="P149" s="356"/>
      <c r="Q149" s="356"/>
      <c r="R149" s="357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70">
        <v>4680115881785</v>
      </c>
      <c r="E150" s="357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6"/>
      <c r="P150" s="356"/>
      <c r="Q150" s="356"/>
      <c r="R150" s="357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70">
        <v>4680115881679</v>
      </c>
      <c r="E151" s="357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3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6"/>
      <c r="P151" s="356"/>
      <c r="Q151" s="356"/>
      <c r="R151" s="357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70">
        <v>4680115880191</v>
      </c>
      <c r="E152" s="357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6"/>
      <c r="P152" s="356"/>
      <c r="Q152" s="356"/>
      <c r="R152" s="357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70">
        <v>4680115883963</v>
      </c>
      <c r="E153" s="357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6"/>
      <c r="P153" s="356"/>
      <c r="Q153" s="356"/>
      <c r="R153" s="357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58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0"/>
      <c r="N154" s="365" t="s">
        <v>66</v>
      </c>
      <c r="O154" s="366"/>
      <c r="P154" s="366"/>
      <c r="Q154" s="366"/>
      <c r="R154" s="366"/>
      <c r="S154" s="366"/>
      <c r="T154" s="36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167.14285714285714</v>
      </c>
      <c r="W154" s="351">
        <f>IFERROR(W145/H145,"0")+IFERROR(W146/H146,"0")+IFERROR(W147/H147,"0")+IFERROR(W148/H148,"0")+IFERROR(W149/H149,"0")+IFERROR(W150/H150,"0")+IFERROR(W151/H151,"0")+IFERROR(W152/H152,"0")+IFERROR(W153/H153,"0")</f>
        <v>169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1.0542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0"/>
      <c r="N155" s="365" t="s">
        <v>66</v>
      </c>
      <c r="O155" s="366"/>
      <c r="P155" s="366"/>
      <c r="Q155" s="366"/>
      <c r="R155" s="366"/>
      <c r="S155" s="366"/>
      <c r="T155" s="367"/>
      <c r="U155" s="37" t="s">
        <v>65</v>
      </c>
      <c r="V155" s="351">
        <f>IFERROR(SUM(V145:V153),"0")</f>
        <v>521</v>
      </c>
      <c r="W155" s="351">
        <f>IFERROR(SUM(W145:W153),"0")</f>
        <v>527.1</v>
      </c>
      <c r="X155" s="37"/>
      <c r="Y155" s="352"/>
      <c r="Z155" s="352"/>
    </row>
    <row r="156" spans="1:53" ht="16.5" hidden="1" customHeight="1" x14ac:dyDescent="0.25">
      <c r="A156" s="397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hidden="1" customHeight="1" x14ac:dyDescent="0.25">
      <c r="A157" s="379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70">
        <v>4680115881402</v>
      </c>
      <c r="E158" s="357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6"/>
      <c r="P158" s="356"/>
      <c r="Q158" s="356"/>
      <c r="R158" s="357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70">
        <v>4680115881396</v>
      </c>
      <c r="E159" s="357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6"/>
      <c r="P159" s="356"/>
      <c r="Q159" s="356"/>
      <c r="R159" s="357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58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0"/>
      <c r="N160" s="365" t="s">
        <v>66</v>
      </c>
      <c r="O160" s="366"/>
      <c r="P160" s="366"/>
      <c r="Q160" s="366"/>
      <c r="R160" s="366"/>
      <c r="S160" s="366"/>
      <c r="T160" s="367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hidden="1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0"/>
      <c r="N161" s="365" t="s">
        <v>66</v>
      </c>
      <c r="O161" s="366"/>
      <c r="P161" s="366"/>
      <c r="Q161" s="366"/>
      <c r="R161" s="366"/>
      <c r="S161" s="366"/>
      <c r="T161" s="367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hidden="1" customHeight="1" x14ac:dyDescent="0.25">
      <c r="A162" s="379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70">
        <v>4680115882935</v>
      </c>
      <c r="E163" s="357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6"/>
      <c r="P163" s="356"/>
      <c r="Q163" s="356"/>
      <c r="R163" s="357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70">
        <v>4680115880764</v>
      </c>
      <c r="E164" s="357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6"/>
      <c r="P164" s="356"/>
      <c r="Q164" s="356"/>
      <c r="R164" s="357"/>
      <c r="S164" s="34"/>
      <c r="T164" s="34"/>
      <c r="U164" s="35" t="s">
        <v>65</v>
      </c>
      <c r="V164" s="349">
        <v>22</v>
      </c>
      <c r="W164" s="350">
        <f>IFERROR(IF(V164="",0,CEILING((V164/$H164),1)*$H164),"")</f>
        <v>23.1</v>
      </c>
      <c r="X164" s="36">
        <f>IFERROR(IF(W164=0,"",ROUNDUP(W164/H164,0)*0.00753),"")</f>
        <v>8.2830000000000001E-2</v>
      </c>
      <c r="Y164" s="56"/>
      <c r="Z164" s="57"/>
      <c r="AD164" s="58"/>
      <c r="BA164" s="144" t="s">
        <v>1</v>
      </c>
    </row>
    <row r="165" spans="1:53" x14ac:dyDescent="0.2">
      <c r="A165" s="358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0"/>
      <c r="N165" s="365" t="s">
        <v>66</v>
      </c>
      <c r="O165" s="366"/>
      <c r="P165" s="366"/>
      <c r="Q165" s="366"/>
      <c r="R165" s="366"/>
      <c r="S165" s="366"/>
      <c r="T165" s="367"/>
      <c r="U165" s="37" t="s">
        <v>67</v>
      </c>
      <c r="V165" s="351">
        <f>IFERROR(V163/H163,"0")+IFERROR(V164/H164,"0")</f>
        <v>10.476190476190476</v>
      </c>
      <c r="W165" s="351">
        <f>IFERROR(W163/H163,"0")+IFERROR(W164/H164,"0")</f>
        <v>11</v>
      </c>
      <c r="X165" s="351">
        <f>IFERROR(IF(X163="",0,X163),"0")+IFERROR(IF(X164="",0,X164),"0")</f>
        <v>8.2830000000000001E-2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0"/>
      <c r="N166" s="365" t="s">
        <v>66</v>
      </c>
      <c r="O166" s="366"/>
      <c r="P166" s="366"/>
      <c r="Q166" s="366"/>
      <c r="R166" s="366"/>
      <c r="S166" s="366"/>
      <c r="T166" s="367"/>
      <c r="U166" s="37" t="s">
        <v>65</v>
      </c>
      <c r="V166" s="351">
        <f>IFERROR(SUM(V163:V164),"0")</f>
        <v>22</v>
      </c>
      <c r="W166" s="351">
        <f>IFERROR(SUM(W163:W164),"0")</f>
        <v>23.1</v>
      </c>
      <c r="X166" s="37"/>
      <c r="Y166" s="352"/>
      <c r="Z166" s="352"/>
    </row>
    <row r="167" spans="1:53" ht="14.25" hidden="1" customHeight="1" x14ac:dyDescent="0.25">
      <c r="A167" s="379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70">
        <v>4680115882683</v>
      </c>
      <c r="E168" s="357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6"/>
      <c r="P168" s="356"/>
      <c r="Q168" s="356"/>
      <c r="R168" s="357"/>
      <c r="S168" s="34"/>
      <c r="T168" s="34"/>
      <c r="U168" s="35" t="s">
        <v>65</v>
      </c>
      <c r="V168" s="349">
        <v>169</v>
      </c>
      <c r="W168" s="350">
        <f>IFERROR(IF(V168="",0,CEILING((V168/$H168),1)*$H168),"")</f>
        <v>172.8</v>
      </c>
      <c r="X168" s="36">
        <f>IFERROR(IF(W168=0,"",ROUNDUP(W168/H168,0)*0.00937),"")</f>
        <v>0.29984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70">
        <v>4680115882690</v>
      </c>
      <c r="E169" s="357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6"/>
      <c r="P169" s="356"/>
      <c r="Q169" s="356"/>
      <c r="R169" s="357"/>
      <c r="S169" s="34"/>
      <c r="T169" s="34"/>
      <c r="U169" s="35" t="s">
        <v>65</v>
      </c>
      <c r="V169" s="349">
        <v>164</v>
      </c>
      <c r="W169" s="350">
        <f>IFERROR(IF(V169="",0,CEILING((V169/$H169),1)*$H169),"")</f>
        <v>167.4</v>
      </c>
      <c r="X169" s="36">
        <f>IFERROR(IF(W169=0,"",ROUNDUP(W169/H169,0)*0.00937),"")</f>
        <v>0.29047000000000001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70">
        <v>4680115882669</v>
      </c>
      <c r="E170" s="357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6"/>
      <c r="P170" s="356"/>
      <c r="Q170" s="356"/>
      <c r="R170" s="357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70">
        <v>4680115882676</v>
      </c>
      <c r="E171" s="357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6"/>
      <c r="P171" s="356"/>
      <c r="Q171" s="356"/>
      <c r="R171" s="357"/>
      <c r="S171" s="34"/>
      <c r="T171" s="34"/>
      <c r="U171" s="35" t="s">
        <v>65</v>
      </c>
      <c r="V171" s="349">
        <v>50</v>
      </c>
      <c r="W171" s="350">
        <f>IFERROR(IF(V171="",0,CEILING((V171/$H171),1)*$H171),"")</f>
        <v>54</v>
      </c>
      <c r="X171" s="36">
        <f>IFERROR(IF(W171=0,"",ROUNDUP(W171/H171,0)*0.00937),"")</f>
        <v>9.3700000000000006E-2</v>
      </c>
      <c r="Y171" s="56"/>
      <c r="Z171" s="57"/>
      <c r="AD171" s="58"/>
      <c r="BA171" s="148" t="s">
        <v>1</v>
      </c>
    </row>
    <row r="172" spans="1:53" x14ac:dyDescent="0.2">
      <c r="A172" s="358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0"/>
      <c r="N172" s="365" t="s">
        <v>66</v>
      </c>
      <c r="O172" s="366"/>
      <c r="P172" s="366"/>
      <c r="Q172" s="366"/>
      <c r="R172" s="366"/>
      <c r="S172" s="366"/>
      <c r="T172" s="367"/>
      <c r="U172" s="37" t="s">
        <v>67</v>
      </c>
      <c r="V172" s="351">
        <f>IFERROR(V168/H168,"0")+IFERROR(V169/H169,"0")+IFERROR(V170/H170,"0")+IFERROR(V171/H171,"0")</f>
        <v>70.925925925925924</v>
      </c>
      <c r="W172" s="351">
        <f>IFERROR(W168/H168,"0")+IFERROR(W169/H169,"0")+IFERROR(W170/H170,"0")+IFERROR(W171/H171,"0")</f>
        <v>73</v>
      </c>
      <c r="X172" s="351">
        <f>IFERROR(IF(X168="",0,X168),"0")+IFERROR(IF(X169="",0,X169),"0")+IFERROR(IF(X170="",0,X170),"0")+IFERROR(IF(X171="",0,X171),"0")</f>
        <v>0.68401000000000001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0"/>
      <c r="N173" s="365" t="s">
        <v>66</v>
      </c>
      <c r="O173" s="366"/>
      <c r="P173" s="366"/>
      <c r="Q173" s="366"/>
      <c r="R173" s="366"/>
      <c r="S173" s="366"/>
      <c r="T173" s="367"/>
      <c r="U173" s="37" t="s">
        <v>65</v>
      </c>
      <c r="V173" s="351">
        <f>IFERROR(SUM(V168:V171),"0")</f>
        <v>383</v>
      </c>
      <c r="W173" s="351">
        <f>IFERROR(SUM(W168:W171),"0")</f>
        <v>394.20000000000005</v>
      </c>
      <c r="X173" s="37"/>
      <c r="Y173" s="352"/>
      <c r="Z173" s="352"/>
    </row>
    <row r="174" spans="1:53" ht="14.25" hidden="1" customHeight="1" x14ac:dyDescent="0.25">
      <c r="A174" s="379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70">
        <v>4680115881556</v>
      </c>
      <c r="E175" s="357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6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6"/>
      <c r="P175" s="356"/>
      <c r="Q175" s="356"/>
      <c r="R175" s="357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70">
        <v>4680115880573</v>
      </c>
      <c r="E176" s="357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9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6"/>
      <c r="P176" s="356"/>
      <c r="Q176" s="356"/>
      <c r="R176" s="357"/>
      <c r="S176" s="34"/>
      <c r="T176" s="34"/>
      <c r="U176" s="35" t="s">
        <v>65</v>
      </c>
      <c r="V176" s="349">
        <v>686</v>
      </c>
      <c r="W176" s="350">
        <f t="shared" si="9"/>
        <v>687.3</v>
      </c>
      <c r="X176" s="36">
        <f>IFERROR(IF(W176=0,"",ROUNDUP(W176/H176,0)*0.02175),"")</f>
        <v>1.7182499999999998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70">
        <v>4680115881594</v>
      </c>
      <c r="E177" s="357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6"/>
      <c r="P177" s="356"/>
      <c r="Q177" s="356"/>
      <c r="R177" s="357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70">
        <v>4680115881587</v>
      </c>
      <c r="E178" s="357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6"/>
      <c r="P178" s="356"/>
      <c r="Q178" s="356"/>
      <c r="R178" s="357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70">
        <v>4680115880962</v>
      </c>
      <c r="E179" s="357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2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6"/>
      <c r="P179" s="356"/>
      <c r="Q179" s="356"/>
      <c r="R179" s="357"/>
      <c r="S179" s="34"/>
      <c r="T179" s="34"/>
      <c r="U179" s="35" t="s">
        <v>65</v>
      </c>
      <c r="V179" s="349">
        <v>50</v>
      </c>
      <c r="W179" s="350">
        <f t="shared" si="9"/>
        <v>54.6</v>
      </c>
      <c r="X179" s="36">
        <f>IFERROR(IF(W179=0,"",ROUNDUP(W179/H179,0)*0.02175),"")</f>
        <v>0.15225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70">
        <v>4680115881617</v>
      </c>
      <c r="E180" s="357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6"/>
      <c r="P180" s="356"/>
      <c r="Q180" s="356"/>
      <c r="R180" s="357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70">
        <v>4680115881228</v>
      </c>
      <c r="E181" s="357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6"/>
      <c r="P181" s="356"/>
      <c r="Q181" s="356"/>
      <c r="R181" s="357"/>
      <c r="S181" s="34"/>
      <c r="T181" s="34"/>
      <c r="U181" s="35" t="s">
        <v>65</v>
      </c>
      <c r="V181" s="349">
        <v>150</v>
      </c>
      <c r="W181" s="350">
        <f t="shared" si="9"/>
        <v>151.19999999999999</v>
      </c>
      <c r="X181" s="36">
        <f>IFERROR(IF(W181=0,"",ROUNDUP(W181/H181,0)*0.00753),"")</f>
        <v>0.47439000000000003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70">
        <v>4680115881037</v>
      </c>
      <c r="E182" s="357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6"/>
      <c r="P182" s="356"/>
      <c r="Q182" s="356"/>
      <c r="R182" s="357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70">
        <v>4680115881211</v>
      </c>
      <c r="E183" s="357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6"/>
      <c r="P183" s="356"/>
      <c r="Q183" s="356"/>
      <c r="R183" s="357"/>
      <c r="S183" s="34"/>
      <c r="T183" s="34"/>
      <c r="U183" s="35" t="s">
        <v>65</v>
      </c>
      <c r="V183" s="349">
        <v>193</v>
      </c>
      <c r="W183" s="350">
        <f t="shared" si="9"/>
        <v>194.4</v>
      </c>
      <c r="X183" s="36">
        <f>IFERROR(IF(W183=0,"",ROUNDUP(W183/H183,0)*0.00753),"")</f>
        <v>0.60992999999999997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70">
        <v>4680115881020</v>
      </c>
      <c r="E184" s="357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6"/>
      <c r="P184" s="356"/>
      <c r="Q184" s="356"/>
      <c r="R184" s="357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70">
        <v>4680115882195</v>
      </c>
      <c r="E185" s="357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6"/>
      <c r="P185" s="356"/>
      <c r="Q185" s="356"/>
      <c r="R185" s="357"/>
      <c r="S185" s="34"/>
      <c r="T185" s="34"/>
      <c r="U185" s="35" t="s">
        <v>65</v>
      </c>
      <c r="V185" s="349">
        <v>269</v>
      </c>
      <c r="W185" s="350">
        <f t="shared" si="9"/>
        <v>271.2</v>
      </c>
      <c r="X185" s="36">
        <f t="shared" ref="X185:X191" si="10">IFERROR(IF(W185=0,"",ROUNDUP(W185/H185,0)*0.00753),"")</f>
        <v>0.85089000000000004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70">
        <v>4680115882607</v>
      </c>
      <c r="E186" s="357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6"/>
      <c r="P186" s="356"/>
      <c r="Q186" s="356"/>
      <c r="R186" s="357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70">
        <v>4680115880092</v>
      </c>
      <c r="E187" s="357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6"/>
      <c r="P187" s="356"/>
      <c r="Q187" s="356"/>
      <c r="R187" s="357"/>
      <c r="S187" s="34"/>
      <c r="T187" s="34"/>
      <c r="U187" s="35" t="s">
        <v>65</v>
      </c>
      <c r="V187" s="349">
        <v>62</v>
      </c>
      <c r="W187" s="350">
        <f t="shared" si="9"/>
        <v>62.4</v>
      </c>
      <c r="X187" s="36">
        <f t="shared" si="10"/>
        <v>0.19578000000000001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70">
        <v>4680115880221</v>
      </c>
      <c r="E188" s="357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6"/>
      <c r="P188" s="356"/>
      <c r="Q188" s="356"/>
      <c r="R188" s="357"/>
      <c r="S188" s="34"/>
      <c r="T188" s="34"/>
      <c r="U188" s="35" t="s">
        <v>65</v>
      </c>
      <c r="V188" s="349">
        <v>396</v>
      </c>
      <c r="W188" s="350">
        <f t="shared" si="9"/>
        <v>396</v>
      </c>
      <c r="X188" s="36">
        <f t="shared" si="10"/>
        <v>1.2424500000000001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70">
        <v>4680115882942</v>
      </c>
      <c r="E189" s="357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6"/>
      <c r="P189" s="356"/>
      <c r="Q189" s="356"/>
      <c r="R189" s="357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70">
        <v>4680115880504</v>
      </c>
      <c r="E190" s="357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6"/>
      <c r="P190" s="356"/>
      <c r="Q190" s="356"/>
      <c r="R190" s="357"/>
      <c r="S190" s="34"/>
      <c r="T190" s="34"/>
      <c r="U190" s="35" t="s">
        <v>65</v>
      </c>
      <c r="V190" s="349">
        <v>163</v>
      </c>
      <c r="W190" s="350">
        <f t="shared" si="9"/>
        <v>163.19999999999999</v>
      </c>
      <c r="X190" s="36">
        <f t="shared" si="10"/>
        <v>0.51204000000000005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70">
        <v>4680115882164</v>
      </c>
      <c r="E191" s="357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6"/>
      <c r="P191" s="356"/>
      <c r="Q191" s="356"/>
      <c r="R191" s="357"/>
      <c r="S191" s="34"/>
      <c r="T191" s="34"/>
      <c r="U191" s="35" t="s">
        <v>65</v>
      </c>
      <c r="V191" s="349">
        <v>171</v>
      </c>
      <c r="W191" s="350">
        <f t="shared" si="9"/>
        <v>172.79999999999998</v>
      </c>
      <c r="X191" s="36">
        <f t="shared" si="10"/>
        <v>0.54215999999999998</v>
      </c>
      <c r="Y191" s="56"/>
      <c r="Z191" s="57"/>
      <c r="AD191" s="58"/>
      <c r="BA191" s="165" t="s">
        <v>1</v>
      </c>
    </row>
    <row r="192" spans="1:53" x14ac:dyDescent="0.2">
      <c r="A192" s="358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0"/>
      <c r="N192" s="365" t="s">
        <v>66</v>
      </c>
      <c r="O192" s="366"/>
      <c r="P192" s="366"/>
      <c r="Q192" s="366"/>
      <c r="R192" s="366"/>
      <c r="S192" s="366"/>
      <c r="T192" s="36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670.26083112289996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674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6.2981399999999992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0"/>
      <c r="N193" s="365" t="s">
        <v>66</v>
      </c>
      <c r="O193" s="366"/>
      <c r="P193" s="366"/>
      <c r="Q193" s="366"/>
      <c r="R193" s="366"/>
      <c r="S193" s="366"/>
      <c r="T193" s="367"/>
      <c r="U193" s="37" t="s">
        <v>65</v>
      </c>
      <c r="V193" s="351">
        <f>IFERROR(SUM(V175:V191),"0")</f>
        <v>2140</v>
      </c>
      <c r="W193" s="351">
        <f>IFERROR(SUM(W175:W191),"0")</f>
        <v>2153.1000000000004</v>
      </c>
      <c r="X193" s="37"/>
      <c r="Y193" s="352"/>
      <c r="Z193" s="352"/>
    </row>
    <row r="194" spans="1:53" ht="14.25" hidden="1" customHeight="1" x14ac:dyDescent="0.25">
      <c r="A194" s="379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70">
        <v>4680115882874</v>
      </c>
      <c r="E195" s="357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6"/>
      <c r="P195" s="356"/>
      <c r="Q195" s="356"/>
      <c r="R195" s="357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70">
        <v>4680115884434</v>
      </c>
      <c r="E196" s="357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5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6"/>
      <c r="P196" s="356"/>
      <c r="Q196" s="356"/>
      <c r="R196" s="357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70">
        <v>4680115880801</v>
      </c>
      <c r="E197" s="357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6"/>
      <c r="P197" s="356"/>
      <c r="Q197" s="356"/>
      <c r="R197" s="357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70">
        <v>4680115880818</v>
      </c>
      <c r="E198" s="357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6"/>
      <c r="P198" s="356"/>
      <c r="Q198" s="356"/>
      <c r="R198" s="357"/>
      <c r="S198" s="34"/>
      <c r="T198" s="34"/>
      <c r="U198" s="35" t="s">
        <v>65</v>
      </c>
      <c r="V198" s="349">
        <v>66</v>
      </c>
      <c r="W198" s="350">
        <f>IFERROR(IF(V198="",0,CEILING((V198/$H198),1)*$H198),"")</f>
        <v>67.2</v>
      </c>
      <c r="X198" s="36">
        <f>IFERROR(IF(W198=0,"",ROUNDUP(W198/H198,0)*0.00753),"")</f>
        <v>0.21084</v>
      </c>
      <c r="Y198" s="56"/>
      <c r="Z198" s="57"/>
      <c r="AD198" s="58"/>
      <c r="BA198" s="169" t="s">
        <v>1</v>
      </c>
    </row>
    <row r="199" spans="1:53" x14ac:dyDescent="0.2">
      <c r="A199" s="358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0"/>
      <c r="N199" s="365" t="s">
        <v>66</v>
      </c>
      <c r="O199" s="366"/>
      <c r="P199" s="366"/>
      <c r="Q199" s="366"/>
      <c r="R199" s="366"/>
      <c r="S199" s="366"/>
      <c r="T199" s="367"/>
      <c r="U199" s="37" t="s">
        <v>67</v>
      </c>
      <c r="V199" s="351">
        <f>IFERROR(V195/H195,"0")+IFERROR(V196/H196,"0")+IFERROR(V197/H197,"0")+IFERROR(V198/H198,"0")</f>
        <v>27.5</v>
      </c>
      <c r="W199" s="351">
        <f>IFERROR(W195/H195,"0")+IFERROR(W196/H196,"0")+IFERROR(W197/H197,"0")+IFERROR(W198/H198,"0")</f>
        <v>28.000000000000004</v>
      </c>
      <c r="X199" s="351">
        <f>IFERROR(IF(X195="",0,X195),"0")+IFERROR(IF(X196="",0,X196),"0")+IFERROR(IF(X197="",0,X197),"0")+IFERROR(IF(X198="",0,X198),"0")</f>
        <v>0.21084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0"/>
      <c r="N200" s="365" t="s">
        <v>66</v>
      </c>
      <c r="O200" s="366"/>
      <c r="P200" s="366"/>
      <c r="Q200" s="366"/>
      <c r="R200" s="366"/>
      <c r="S200" s="366"/>
      <c r="T200" s="367"/>
      <c r="U200" s="37" t="s">
        <v>65</v>
      </c>
      <c r="V200" s="351">
        <f>IFERROR(SUM(V195:V198),"0")</f>
        <v>66</v>
      </c>
      <c r="W200" s="351">
        <f>IFERROR(SUM(W195:W198),"0")</f>
        <v>67.2</v>
      </c>
      <c r="X200" s="37"/>
      <c r="Y200" s="352"/>
      <c r="Z200" s="352"/>
    </row>
    <row r="201" spans="1:53" ht="16.5" hidden="1" customHeight="1" x14ac:dyDescent="0.25">
      <c r="A201" s="397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hidden="1" customHeight="1" x14ac:dyDescent="0.25">
      <c r="A202" s="379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70">
        <v>4680115884274</v>
      </c>
      <c r="E203" s="357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47" t="s">
        <v>309</v>
      </c>
      <c r="O203" s="356"/>
      <c r="P203" s="356"/>
      <c r="Q203" s="356"/>
      <c r="R203" s="357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70">
        <v>4680115884298</v>
      </c>
      <c r="E204" s="357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435" t="s">
        <v>312</v>
      </c>
      <c r="O204" s="356"/>
      <c r="P204" s="356"/>
      <c r="Q204" s="356"/>
      <c r="R204" s="357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70">
        <v>4680115884250</v>
      </c>
      <c r="E205" s="357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609" t="s">
        <v>315</v>
      </c>
      <c r="O205" s="356"/>
      <c r="P205" s="356"/>
      <c r="Q205" s="356"/>
      <c r="R205" s="357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70">
        <v>4680115884281</v>
      </c>
      <c r="E206" s="357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464" t="s">
        <v>318</v>
      </c>
      <c r="O206" s="356"/>
      <c r="P206" s="356"/>
      <c r="Q206" s="356"/>
      <c r="R206" s="357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70">
        <v>4680115884199</v>
      </c>
      <c r="E207" s="357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668" t="s">
        <v>321</v>
      </c>
      <c r="O207" s="356"/>
      <c r="P207" s="356"/>
      <c r="Q207" s="356"/>
      <c r="R207" s="357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70">
        <v>4680115884267</v>
      </c>
      <c r="E208" s="357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79" t="s">
        <v>324</v>
      </c>
      <c r="O208" s="356"/>
      <c r="P208" s="356"/>
      <c r="Q208" s="356"/>
      <c r="R208" s="357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58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0"/>
      <c r="N209" s="365" t="s">
        <v>66</v>
      </c>
      <c r="O209" s="366"/>
      <c r="P209" s="366"/>
      <c r="Q209" s="366"/>
      <c r="R209" s="366"/>
      <c r="S209" s="366"/>
      <c r="T209" s="36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0"/>
      <c r="N210" s="365" t="s">
        <v>66</v>
      </c>
      <c r="O210" s="366"/>
      <c r="P210" s="366"/>
      <c r="Q210" s="366"/>
      <c r="R210" s="366"/>
      <c r="S210" s="366"/>
      <c r="T210" s="36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79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70">
        <v>4607091389845</v>
      </c>
      <c r="E212" s="357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49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6"/>
      <c r="P212" s="356"/>
      <c r="Q212" s="356"/>
      <c r="R212" s="357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58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0"/>
      <c r="N213" s="365" t="s">
        <v>66</v>
      </c>
      <c r="O213" s="366"/>
      <c r="P213" s="366"/>
      <c r="Q213" s="366"/>
      <c r="R213" s="366"/>
      <c r="S213" s="366"/>
      <c r="T213" s="36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0"/>
      <c r="N214" s="365" t="s">
        <v>66</v>
      </c>
      <c r="O214" s="366"/>
      <c r="P214" s="366"/>
      <c r="Q214" s="366"/>
      <c r="R214" s="366"/>
      <c r="S214" s="366"/>
      <c r="T214" s="36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97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hidden="1" customHeight="1" x14ac:dyDescent="0.25">
      <c r="A216" s="379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70">
        <v>4680115884137</v>
      </c>
      <c r="E217" s="357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0" t="s">
        <v>330</v>
      </c>
      <c r="O217" s="356"/>
      <c r="P217" s="356"/>
      <c r="Q217" s="356"/>
      <c r="R217" s="357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70">
        <v>4680115884236</v>
      </c>
      <c r="E218" s="357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96" t="s">
        <v>333</v>
      </c>
      <c r="O218" s="356"/>
      <c r="P218" s="356"/>
      <c r="Q218" s="356"/>
      <c r="R218" s="357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70">
        <v>4680115884175</v>
      </c>
      <c r="E219" s="357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82" t="s">
        <v>336</v>
      </c>
      <c r="O219" s="356"/>
      <c r="P219" s="356"/>
      <c r="Q219" s="356"/>
      <c r="R219" s="357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70">
        <v>4680115884144</v>
      </c>
      <c r="E220" s="357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62" t="s">
        <v>339</v>
      </c>
      <c r="O220" s="356"/>
      <c r="P220" s="356"/>
      <c r="Q220" s="356"/>
      <c r="R220" s="357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70">
        <v>4680115884182</v>
      </c>
      <c r="E221" s="357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15" t="s">
        <v>342</v>
      </c>
      <c r="O221" s="356"/>
      <c r="P221" s="356"/>
      <c r="Q221" s="356"/>
      <c r="R221" s="357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70">
        <v>4680115884205</v>
      </c>
      <c r="E222" s="357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46" t="s">
        <v>345</v>
      </c>
      <c r="O222" s="356"/>
      <c r="P222" s="356"/>
      <c r="Q222" s="356"/>
      <c r="R222" s="357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58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0"/>
      <c r="N223" s="365" t="s">
        <v>66</v>
      </c>
      <c r="O223" s="366"/>
      <c r="P223" s="366"/>
      <c r="Q223" s="366"/>
      <c r="R223" s="366"/>
      <c r="S223" s="366"/>
      <c r="T223" s="36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0"/>
      <c r="N224" s="365" t="s">
        <v>66</v>
      </c>
      <c r="O224" s="366"/>
      <c r="P224" s="366"/>
      <c r="Q224" s="366"/>
      <c r="R224" s="366"/>
      <c r="S224" s="366"/>
      <c r="T224" s="36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97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hidden="1" customHeight="1" x14ac:dyDescent="0.25">
      <c r="A226" s="379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70">
        <v>4607091387445</v>
      </c>
      <c r="E227" s="357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6"/>
      <c r="P227" s="356"/>
      <c r="Q227" s="356"/>
      <c r="R227" s="357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70">
        <v>4607091386004</v>
      </c>
      <c r="E228" s="357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6"/>
      <c r="P228" s="356"/>
      <c r="Q228" s="356"/>
      <c r="R228" s="357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70">
        <v>4607091386004</v>
      </c>
      <c r="E229" s="357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6"/>
      <c r="P229" s="356"/>
      <c r="Q229" s="356"/>
      <c r="R229" s="357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70">
        <v>4607091386073</v>
      </c>
      <c r="E230" s="357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6"/>
      <c r="P230" s="356"/>
      <c r="Q230" s="356"/>
      <c r="R230" s="357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70">
        <v>4607091387322</v>
      </c>
      <c r="E231" s="357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6"/>
      <c r="P231" s="356"/>
      <c r="Q231" s="356"/>
      <c r="R231" s="357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70">
        <v>4607091387322</v>
      </c>
      <c r="E232" s="357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6"/>
      <c r="P232" s="356"/>
      <c r="Q232" s="356"/>
      <c r="R232" s="357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70">
        <v>4607091387377</v>
      </c>
      <c r="E233" s="357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6"/>
      <c r="P233" s="356"/>
      <c r="Q233" s="356"/>
      <c r="R233" s="357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70">
        <v>4607091387353</v>
      </c>
      <c r="E234" s="357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6"/>
      <c r="P234" s="356"/>
      <c r="Q234" s="356"/>
      <c r="R234" s="357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70">
        <v>4607091386011</v>
      </c>
      <c r="E235" s="357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6"/>
      <c r="P235" s="356"/>
      <c r="Q235" s="356"/>
      <c r="R235" s="357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70">
        <v>4607091387308</v>
      </c>
      <c r="E236" s="357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6"/>
      <c r="P236" s="356"/>
      <c r="Q236" s="356"/>
      <c r="R236" s="357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70">
        <v>4607091387339</v>
      </c>
      <c r="E237" s="357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6"/>
      <c r="P237" s="356"/>
      <c r="Q237" s="356"/>
      <c r="R237" s="357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70">
        <v>4680115882638</v>
      </c>
      <c r="E238" s="357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6"/>
      <c r="P238" s="356"/>
      <c r="Q238" s="356"/>
      <c r="R238" s="357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70">
        <v>4680115881938</v>
      </c>
      <c r="E239" s="357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6"/>
      <c r="P239" s="356"/>
      <c r="Q239" s="356"/>
      <c r="R239" s="357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70">
        <v>4607091387346</v>
      </c>
      <c r="E240" s="357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6"/>
      <c r="P240" s="356"/>
      <c r="Q240" s="356"/>
      <c r="R240" s="357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70">
        <v>4607091389807</v>
      </c>
      <c r="E241" s="357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6"/>
      <c r="P241" s="356"/>
      <c r="Q241" s="356"/>
      <c r="R241" s="357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58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0"/>
      <c r="N242" s="365" t="s">
        <v>66</v>
      </c>
      <c r="O242" s="366"/>
      <c r="P242" s="366"/>
      <c r="Q242" s="366"/>
      <c r="R242" s="366"/>
      <c r="S242" s="366"/>
      <c r="T242" s="36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0"/>
      <c r="N243" s="365" t="s">
        <v>66</v>
      </c>
      <c r="O243" s="366"/>
      <c r="P243" s="366"/>
      <c r="Q243" s="366"/>
      <c r="R243" s="366"/>
      <c r="S243" s="366"/>
      <c r="T243" s="36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79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70">
        <v>4680115881914</v>
      </c>
      <c r="E245" s="357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6"/>
      <c r="P245" s="356"/>
      <c r="Q245" s="356"/>
      <c r="R245" s="357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58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0"/>
      <c r="N246" s="365" t="s">
        <v>66</v>
      </c>
      <c r="O246" s="366"/>
      <c r="P246" s="366"/>
      <c r="Q246" s="366"/>
      <c r="R246" s="366"/>
      <c r="S246" s="366"/>
      <c r="T246" s="36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0"/>
      <c r="N247" s="365" t="s">
        <v>66</v>
      </c>
      <c r="O247" s="366"/>
      <c r="P247" s="366"/>
      <c r="Q247" s="366"/>
      <c r="R247" s="366"/>
      <c r="S247" s="366"/>
      <c r="T247" s="36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79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hidden="1" customHeight="1" x14ac:dyDescent="0.25">
      <c r="A249" s="54" t="s">
        <v>377</v>
      </c>
      <c r="B249" s="54" t="s">
        <v>378</v>
      </c>
      <c r="C249" s="31">
        <v>4301030878</v>
      </c>
      <c r="D249" s="370">
        <v>4607091387193</v>
      </c>
      <c r="E249" s="357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3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6"/>
      <c r="P249" s="356"/>
      <c r="Q249" s="356"/>
      <c r="R249" s="357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70">
        <v>4607091387230</v>
      </c>
      <c r="E250" s="357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6"/>
      <c r="P250" s="356"/>
      <c r="Q250" s="356"/>
      <c r="R250" s="357"/>
      <c r="S250" s="34"/>
      <c r="T250" s="34"/>
      <c r="U250" s="35" t="s">
        <v>65</v>
      </c>
      <c r="V250" s="349">
        <v>191</v>
      </c>
      <c r="W250" s="350">
        <f>IFERROR(IF(V250="",0,CEILING((V250/$H250),1)*$H250),"")</f>
        <v>193.20000000000002</v>
      </c>
      <c r="X250" s="36">
        <f>IFERROR(IF(W250=0,"",ROUNDUP(W250/H250,0)*0.00753),"")</f>
        <v>0.34638000000000002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70">
        <v>4607091387285</v>
      </c>
      <c r="E251" s="357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4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6"/>
      <c r="P251" s="356"/>
      <c r="Q251" s="356"/>
      <c r="R251" s="357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70">
        <v>4680115880481</v>
      </c>
      <c r="E252" s="357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7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6"/>
      <c r="P252" s="356"/>
      <c r="Q252" s="356"/>
      <c r="R252" s="357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58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0"/>
      <c r="N253" s="365" t="s">
        <v>66</v>
      </c>
      <c r="O253" s="366"/>
      <c r="P253" s="366"/>
      <c r="Q253" s="366"/>
      <c r="R253" s="366"/>
      <c r="S253" s="366"/>
      <c r="T253" s="367"/>
      <c r="U253" s="37" t="s">
        <v>67</v>
      </c>
      <c r="V253" s="351">
        <f>IFERROR(V249/H249,"0")+IFERROR(V250/H250,"0")+IFERROR(V251/H251,"0")+IFERROR(V252/H252,"0")</f>
        <v>45.476190476190474</v>
      </c>
      <c r="W253" s="351">
        <f>IFERROR(W249/H249,"0")+IFERROR(W250/H250,"0")+IFERROR(W251/H251,"0")+IFERROR(W252/H252,"0")</f>
        <v>46</v>
      </c>
      <c r="X253" s="351">
        <f>IFERROR(IF(X249="",0,X249),"0")+IFERROR(IF(X250="",0,X250),"0")+IFERROR(IF(X251="",0,X251),"0")+IFERROR(IF(X252="",0,X252),"0")</f>
        <v>0.34638000000000002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0"/>
      <c r="N254" s="365" t="s">
        <v>66</v>
      </c>
      <c r="O254" s="366"/>
      <c r="P254" s="366"/>
      <c r="Q254" s="366"/>
      <c r="R254" s="366"/>
      <c r="S254" s="366"/>
      <c r="T254" s="367"/>
      <c r="U254" s="37" t="s">
        <v>65</v>
      </c>
      <c r="V254" s="351">
        <f>IFERROR(SUM(V249:V252),"0")</f>
        <v>191</v>
      </c>
      <c r="W254" s="351">
        <f>IFERROR(SUM(W249:W252),"0")</f>
        <v>193.20000000000002</v>
      </c>
      <c r="X254" s="37"/>
      <c r="Y254" s="352"/>
      <c r="Z254" s="352"/>
    </row>
    <row r="255" spans="1:53" ht="14.25" hidden="1" customHeight="1" x14ac:dyDescent="0.25">
      <c r="A255" s="379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70">
        <v>4607091387766</v>
      </c>
      <c r="E256" s="357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6"/>
      <c r="P256" s="356"/>
      <c r="Q256" s="356"/>
      <c r="R256" s="357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70">
        <v>4607091387957</v>
      </c>
      <c r="E257" s="357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6"/>
      <c r="P257" s="356"/>
      <c r="Q257" s="356"/>
      <c r="R257" s="357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70">
        <v>4607091387964</v>
      </c>
      <c r="E258" s="357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6"/>
      <c r="P258" s="356"/>
      <c r="Q258" s="356"/>
      <c r="R258" s="357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70">
        <v>4680115883567</v>
      </c>
      <c r="E259" s="357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3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56"/>
      <c r="P259" s="356"/>
      <c r="Q259" s="356"/>
      <c r="R259" s="357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70">
        <v>4607091381672</v>
      </c>
      <c r="E260" s="357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6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6"/>
      <c r="P260" s="356"/>
      <c r="Q260" s="356"/>
      <c r="R260" s="357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70">
        <v>4607091387537</v>
      </c>
      <c r="E261" s="357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3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6"/>
      <c r="P261" s="356"/>
      <c r="Q261" s="356"/>
      <c r="R261" s="357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70">
        <v>4607091387513</v>
      </c>
      <c r="E262" s="357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6"/>
      <c r="P262" s="356"/>
      <c r="Q262" s="356"/>
      <c r="R262" s="357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70">
        <v>4680115880511</v>
      </c>
      <c r="E263" s="357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6"/>
      <c r="P263" s="356"/>
      <c r="Q263" s="356"/>
      <c r="R263" s="357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70">
        <v>4680115880412</v>
      </c>
      <c r="E264" s="357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7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6"/>
      <c r="P264" s="356"/>
      <c r="Q264" s="356"/>
      <c r="R264" s="357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8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0"/>
      <c r="N265" s="365" t="s">
        <v>66</v>
      </c>
      <c r="O265" s="366"/>
      <c r="P265" s="366"/>
      <c r="Q265" s="366"/>
      <c r="R265" s="366"/>
      <c r="S265" s="366"/>
      <c r="T265" s="36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hidden="1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0"/>
      <c r="N266" s="365" t="s">
        <v>66</v>
      </c>
      <c r="O266" s="366"/>
      <c r="P266" s="366"/>
      <c r="Q266" s="366"/>
      <c r="R266" s="366"/>
      <c r="S266" s="366"/>
      <c r="T266" s="367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hidden="1" customHeight="1" x14ac:dyDescent="0.25">
      <c r="A267" s="379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70">
        <v>4607091380880</v>
      </c>
      <c r="E268" s="357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6"/>
      <c r="P268" s="356"/>
      <c r="Q268" s="356"/>
      <c r="R268" s="357"/>
      <c r="S268" s="34"/>
      <c r="T268" s="34"/>
      <c r="U268" s="35" t="s">
        <v>65</v>
      </c>
      <c r="V268" s="349">
        <v>73</v>
      </c>
      <c r="W268" s="350">
        <f>IFERROR(IF(V268="",0,CEILING((V268/$H268),1)*$H268),"")</f>
        <v>75.600000000000009</v>
      </c>
      <c r="X268" s="36">
        <f>IFERROR(IF(W268=0,"",ROUNDUP(W268/H268,0)*0.02175),"")</f>
        <v>0.19574999999999998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70">
        <v>4607091384482</v>
      </c>
      <c r="E269" s="357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4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6"/>
      <c r="P269" s="356"/>
      <c r="Q269" s="356"/>
      <c r="R269" s="357"/>
      <c r="S269" s="34"/>
      <c r="T269" s="34"/>
      <c r="U269" s="35" t="s">
        <v>65</v>
      </c>
      <c r="V269" s="349">
        <v>70</v>
      </c>
      <c r="W269" s="350">
        <f>IFERROR(IF(V269="",0,CEILING((V269/$H269),1)*$H269),"")</f>
        <v>70.2</v>
      </c>
      <c r="X269" s="36">
        <f>IFERROR(IF(W269=0,"",ROUNDUP(W269/H269,0)*0.02175),"")</f>
        <v>0.19574999999999998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70">
        <v>4607091380897</v>
      </c>
      <c r="E270" s="357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6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6"/>
      <c r="P270" s="356"/>
      <c r="Q270" s="356"/>
      <c r="R270" s="357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8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0"/>
      <c r="N271" s="365" t="s">
        <v>66</v>
      </c>
      <c r="O271" s="366"/>
      <c r="P271" s="366"/>
      <c r="Q271" s="366"/>
      <c r="R271" s="366"/>
      <c r="S271" s="366"/>
      <c r="T271" s="367"/>
      <c r="U271" s="37" t="s">
        <v>67</v>
      </c>
      <c r="V271" s="351">
        <f>IFERROR(V268/H268,"0")+IFERROR(V269/H269,"0")+IFERROR(V270/H270,"0")</f>
        <v>17.664835164835164</v>
      </c>
      <c r="W271" s="351">
        <f>IFERROR(W268/H268,"0")+IFERROR(W269/H269,"0")+IFERROR(W270/H270,"0")</f>
        <v>18</v>
      </c>
      <c r="X271" s="351">
        <f>IFERROR(IF(X268="",0,X268),"0")+IFERROR(IF(X269="",0,X269),"0")+IFERROR(IF(X270="",0,X270),"0")</f>
        <v>0.39149999999999996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0"/>
      <c r="N272" s="365" t="s">
        <v>66</v>
      </c>
      <c r="O272" s="366"/>
      <c r="P272" s="366"/>
      <c r="Q272" s="366"/>
      <c r="R272" s="366"/>
      <c r="S272" s="366"/>
      <c r="T272" s="367"/>
      <c r="U272" s="37" t="s">
        <v>65</v>
      </c>
      <c r="V272" s="351">
        <f>IFERROR(SUM(V268:V270),"0")</f>
        <v>143</v>
      </c>
      <c r="W272" s="351">
        <f>IFERROR(SUM(W268:W270),"0")</f>
        <v>145.80000000000001</v>
      </c>
      <c r="X272" s="37"/>
      <c r="Y272" s="352"/>
      <c r="Z272" s="352"/>
    </row>
    <row r="273" spans="1:53" ht="14.25" hidden="1" customHeight="1" x14ac:dyDescent="0.25">
      <c r="A273" s="379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70">
        <v>4607091388374</v>
      </c>
      <c r="E274" s="357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381" t="s">
        <v>411</v>
      </c>
      <c r="O274" s="356"/>
      <c r="P274" s="356"/>
      <c r="Q274" s="356"/>
      <c r="R274" s="357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70">
        <v>4607091388381</v>
      </c>
      <c r="E275" s="357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697" t="s">
        <v>414</v>
      </c>
      <c r="O275" s="356"/>
      <c r="P275" s="356"/>
      <c r="Q275" s="356"/>
      <c r="R275" s="357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70">
        <v>4607091388404</v>
      </c>
      <c r="E276" s="357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6"/>
      <c r="P276" s="356"/>
      <c r="Q276" s="356"/>
      <c r="R276" s="357"/>
      <c r="S276" s="34"/>
      <c r="T276" s="34"/>
      <c r="U276" s="35" t="s">
        <v>65</v>
      </c>
      <c r="V276" s="349">
        <v>8</v>
      </c>
      <c r="W276" s="350">
        <f>IFERROR(IF(V276="",0,CEILING((V276/$H276),1)*$H276),"")</f>
        <v>10.199999999999999</v>
      </c>
      <c r="X276" s="36">
        <f>IFERROR(IF(W276=0,"",ROUNDUP(W276/H276,0)*0.00753),"")</f>
        <v>3.0120000000000001E-2</v>
      </c>
      <c r="Y276" s="56"/>
      <c r="Z276" s="57"/>
      <c r="AD276" s="58"/>
      <c r="BA276" s="217" t="s">
        <v>1</v>
      </c>
    </row>
    <row r="277" spans="1:53" x14ac:dyDescent="0.2">
      <c r="A277" s="358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0"/>
      <c r="N277" s="365" t="s">
        <v>66</v>
      </c>
      <c r="O277" s="366"/>
      <c r="P277" s="366"/>
      <c r="Q277" s="366"/>
      <c r="R277" s="366"/>
      <c r="S277" s="366"/>
      <c r="T277" s="367"/>
      <c r="U277" s="37" t="s">
        <v>67</v>
      </c>
      <c r="V277" s="351">
        <f>IFERROR(V274/H274,"0")+IFERROR(V275/H275,"0")+IFERROR(V276/H276,"0")</f>
        <v>3.1372549019607847</v>
      </c>
      <c r="W277" s="351">
        <f>IFERROR(W274/H274,"0")+IFERROR(W275/H275,"0")+IFERROR(W276/H276,"0")</f>
        <v>4</v>
      </c>
      <c r="X277" s="351">
        <f>IFERROR(IF(X274="",0,X274),"0")+IFERROR(IF(X275="",0,X275),"0")+IFERROR(IF(X276="",0,X276),"0")</f>
        <v>3.0120000000000001E-2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0"/>
      <c r="N278" s="365" t="s">
        <v>66</v>
      </c>
      <c r="O278" s="366"/>
      <c r="P278" s="366"/>
      <c r="Q278" s="366"/>
      <c r="R278" s="366"/>
      <c r="S278" s="366"/>
      <c r="T278" s="367"/>
      <c r="U278" s="37" t="s">
        <v>65</v>
      </c>
      <c r="V278" s="351">
        <f>IFERROR(SUM(V274:V276),"0")</f>
        <v>8</v>
      </c>
      <c r="W278" s="351">
        <f>IFERROR(SUM(W274:W276),"0")</f>
        <v>10.199999999999999</v>
      </c>
      <c r="X278" s="37"/>
      <c r="Y278" s="352"/>
      <c r="Z278" s="352"/>
    </row>
    <row r="279" spans="1:53" ht="14.25" hidden="1" customHeight="1" x14ac:dyDescent="0.25">
      <c r="A279" s="379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70">
        <v>4680115881808</v>
      </c>
      <c r="E280" s="357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4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6"/>
      <c r="P280" s="356"/>
      <c r="Q280" s="356"/>
      <c r="R280" s="357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70">
        <v>4680115881822</v>
      </c>
      <c r="E281" s="357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6"/>
      <c r="P281" s="356"/>
      <c r="Q281" s="356"/>
      <c r="R281" s="357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70">
        <v>4680115880016</v>
      </c>
      <c r="E282" s="357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4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6"/>
      <c r="P282" s="356"/>
      <c r="Q282" s="356"/>
      <c r="R282" s="357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8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0"/>
      <c r="N283" s="365" t="s">
        <v>66</v>
      </c>
      <c r="O283" s="366"/>
      <c r="P283" s="366"/>
      <c r="Q283" s="366"/>
      <c r="R283" s="366"/>
      <c r="S283" s="366"/>
      <c r="T283" s="36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0"/>
      <c r="N284" s="365" t="s">
        <v>66</v>
      </c>
      <c r="O284" s="366"/>
      <c r="P284" s="366"/>
      <c r="Q284" s="366"/>
      <c r="R284" s="366"/>
      <c r="S284" s="366"/>
      <c r="T284" s="36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97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hidden="1" customHeight="1" x14ac:dyDescent="0.25">
      <c r="A286" s="379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70">
        <v>4607091387421</v>
      </c>
      <c r="E287" s="357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46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6"/>
      <c r="P287" s="356"/>
      <c r="Q287" s="356"/>
      <c r="R287" s="357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70">
        <v>4607091387421</v>
      </c>
      <c r="E288" s="357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4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6"/>
      <c r="P288" s="356"/>
      <c r="Q288" s="356"/>
      <c r="R288" s="357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70">
        <v>4607091387452</v>
      </c>
      <c r="E289" s="357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9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6"/>
      <c r="P289" s="356"/>
      <c r="Q289" s="356"/>
      <c r="R289" s="357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70">
        <v>4607091387452</v>
      </c>
      <c r="E290" s="357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6"/>
      <c r="P290" s="356"/>
      <c r="Q290" s="356"/>
      <c r="R290" s="357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70">
        <v>4607091387452</v>
      </c>
      <c r="E291" s="357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4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6"/>
      <c r="P291" s="356"/>
      <c r="Q291" s="356"/>
      <c r="R291" s="357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70">
        <v>4607091385984</v>
      </c>
      <c r="E292" s="357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6"/>
      <c r="P292" s="356"/>
      <c r="Q292" s="356"/>
      <c r="R292" s="357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70">
        <v>4607091387438</v>
      </c>
      <c r="E293" s="357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6"/>
      <c r="P293" s="356"/>
      <c r="Q293" s="356"/>
      <c r="R293" s="357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70">
        <v>4607091387469</v>
      </c>
      <c r="E294" s="357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6"/>
      <c r="P294" s="356"/>
      <c r="Q294" s="356"/>
      <c r="R294" s="357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8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0"/>
      <c r="N295" s="365" t="s">
        <v>66</v>
      </c>
      <c r="O295" s="366"/>
      <c r="P295" s="366"/>
      <c r="Q295" s="366"/>
      <c r="R295" s="366"/>
      <c r="S295" s="366"/>
      <c r="T295" s="36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0"/>
      <c r="N296" s="365" t="s">
        <v>66</v>
      </c>
      <c r="O296" s="366"/>
      <c r="P296" s="366"/>
      <c r="Q296" s="366"/>
      <c r="R296" s="366"/>
      <c r="S296" s="366"/>
      <c r="T296" s="36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79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70">
        <v>4607091387292</v>
      </c>
      <c r="E298" s="357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6"/>
      <c r="P298" s="356"/>
      <c r="Q298" s="356"/>
      <c r="R298" s="357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70">
        <v>4607091387315</v>
      </c>
      <c r="E299" s="357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4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6"/>
      <c r="P299" s="356"/>
      <c r="Q299" s="356"/>
      <c r="R299" s="357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8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0"/>
      <c r="N300" s="365" t="s">
        <v>66</v>
      </c>
      <c r="O300" s="366"/>
      <c r="P300" s="366"/>
      <c r="Q300" s="366"/>
      <c r="R300" s="366"/>
      <c r="S300" s="366"/>
      <c r="T300" s="36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0"/>
      <c r="N301" s="365" t="s">
        <v>66</v>
      </c>
      <c r="O301" s="366"/>
      <c r="P301" s="366"/>
      <c r="Q301" s="366"/>
      <c r="R301" s="366"/>
      <c r="S301" s="366"/>
      <c r="T301" s="36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97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hidden="1" customHeight="1" x14ac:dyDescent="0.25">
      <c r="A303" s="379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70">
        <v>4607091383836</v>
      </c>
      <c r="E304" s="357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6"/>
      <c r="P304" s="356"/>
      <c r="Q304" s="356"/>
      <c r="R304" s="357"/>
      <c r="S304" s="34"/>
      <c r="T304" s="34"/>
      <c r="U304" s="35" t="s">
        <v>65</v>
      </c>
      <c r="V304" s="349">
        <v>16</v>
      </c>
      <c r="W304" s="350">
        <f>IFERROR(IF(V304="",0,CEILING((V304/$H304),1)*$H304),"")</f>
        <v>16.2</v>
      </c>
      <c r="X304" s="36">
        <f>IFERROR(IF(W304=0,"",ROUNDUP(W304/H304,0)*0.00753),"")</f>
        <v>6.7769999999999997E-2</v>
      </c>
      <c r="Y304" s="56"/>
      <c r="Z304" s="57"/>
      <c r="AD304" s="58"/>
      <c r="BA304" s="231" t="s">
        <v>1</v>
      </c>
    </row>
    <row r="305" spans="1:53" x14ac:dyDescent="0.2">
      <c r="A305" s="358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0"/>
      <c r="N305" s="365" t="s">
        <v>66</v>
      </c>
      <c r="O305" s="366"/>
      <c r="P305" s="366"/>
      <c r="Q305" s="366"/>
      <c r="R305" s="366"/>
      <c r="S305" s="366"/>
      <c r="T305" s="367"/>
      <c r="U305" s="37" t="s">
        <v>67</v>
      </c>
      <c r="V305" s="351">
        <f>IFERROR(V304/H304,"0")</f>
        <v>8.8888888888888893</v>
      </c>
      <c r="W305" s="351">
        <f>IFERROR(W304/H304,"0")</f>
        <v>9</v>
      </c>
      <c r="X305" s="351">
        <f>IFERROR(IF(X304="",0,X304),"0")</f>
        <v>6.7769999999999997E-2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0"/>
      <c r="N306" s="365" t="s">
        <v>66</v>
      </c>
      <c r="O306" s="366"/>
      <c r="P306" s="366"/>
      <c r="Q306" s="366"/>
      <c r="R306" s="366"/>
      <c r="S306" s="366"/>
      <c r="T306" s="367"/>
      <c r="U306" s="37" t="s">
        <v>65</v>
      </c>
      <c r="V306" s="351">
        <f>IFERROR(SUM(V304:V304),"0")</f>
        <v>16</v>
      </c>
      <c r="W306" s="351">
        <f>IFERROR(SUM(W304:W304),"0")</f>
        <v>16.2</v>
      </c>
      <c r="X306" s="37"/>
      <c r="Y306" s="352"/>
      <c r="Z306" s="352"/>
    </row>
    <row r="307" spans="1:53" ht="14.25" hidden="1" customHeight="1" x14ac:dyDescent="0.25">
      <c r="A307" s="379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70">
        <v>4607091387919</v>
      </c>
      <c r="E308" s="357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6"/>
      <c r="P308" s="356"/>
      <c r="Q308" s="356"/>
      <c r="R308" s="357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70">
        <v>4680115883604</v>
      </c>
      <c r="E309" s="357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41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6"/>
      <c r="P309" s="356"/>
      <c r="Q309" s="356"/>
      <c r="R309" s="357"/>
      <c r="S309" s="34"/>
      <c r="T309" s="34"/>
      <c r="U309" s="35" t="s">
        <v>65</v>
      </c>
      <c r="V309" s="349">
        <v>11</v>
      </c>
      <c r="W309" s="350">
        <f>IFERROR(IF(V309="",0,CEILING((V309/$H309),1)*$H309),"")</f>
        <v>12.600000000000001</v>
      </c>
      <c r="X309" s="36">
        <f>IFERROR(IF(W309=0,"",ROUNDUP(W309/H309,0)*0.00753),"")</f>
        <v>4.5179999999999998E-2</v>
      </c>
      <c r="Y309" s="56"/>
      <c r="Z309" s="57"/>
      <c r="AD309" s="58"/>
      <c r="BA309" s="233" t="s">
        <v>1</v>
      </c>
    </row>
    <row r="310" spans="1:53" x14ac:dyDescent="0.2">
      <c r="A310" s="358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0"/>
      <c r="N310" s="365" t="s">
        <v>66</v>
      </c>
      <c r="O310" s="366"/>
      <c r="P310" s="366"/>
      <c r="Q310" s="366"/>
      <c r="R310" s="366"/>
      <c r="S310" s="366"/>
      <c r="T310" s="367"/>
      <c r="U310" s="37" t="s">
        <v>67</v>
      </c>
      <c r="V310" s="351">
        <f>IFERROR(V308/H308,"0")+IFERROR(V309/H309,"0")</f>
        <v>5.2380952380952381</v>
      </c>
      <c r="W310" s="351">
        <f>IFERROR(W308/H308,"0")+IFERROR(W309/H309,"0")</f>
        <v>6</v>
      </c>
      <c r="X310" s="351">
        <f>IFERROR(IF(X308="",0,X308),"0")+IFERROR(IF(X309="",0,X309),"0")</f>
        <v>4.5179999999999998E-2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0"/>
      <c r="N311" s="365" t="s">
        <v>66</v>
      </c>
      <c r="O311" s="366"/>
      <c r="P311" s="366"/>
      <c r="Q311" s="366"/>
      <c r="R311" s="366"/>
      <c r="S311" s="366"/>
      <c r="T311" s="367"/>
      <c r="U311" s="37" t="s">
        <v>65</v>
      </c>
      <c r="V311" s="351">
        <f>IFERROR(SUM(V308:V309),"0")</f>
        <v>11</v>
      </c>
      <c r="W311" s="351">
        <f>IFERROR(SUM(W308:W309),"0")</f>
        <v>12.600000000000001</v>
      </c>
      <c r="X311" s="37"/>
      <c r="Y311" s="352"/>
      <c r="Z311" s="352"/>
    </row>
    <row r="312" spans="1:53" ht="14.25" hidden="1" customHeight="1" x14ac:dyDescent="0.25">
      <c r="A312" s="379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70">
        <v>4607091388831</v>
      </c>
      <c r="E313" s="357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6"/>
      <c r="P313" s="356"/>
      <c r="Q313" s="356"/>
      <c r="R313" s="357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58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0"/>
      <c r="N314" s="365" t="s">
        <v>66</v>
      </c>
      <c r="O314" s="366"/>
      <c r="P314" s="366"/>
      <c r="Q314" s="366"/>
      <c r="R314" s="366"/>
      <c r="S314" s="366"/>
      <c r="T314" s="36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0"/>
      <c r="N315" s="365" t="s">
        <v>66</v>
      </c>
      <c r="O315" s="366"/>
      <c r="P315" s="366"/>
      <c r="Q315" s="366"/>
      <c r="R315" s="366"/>
      <c r="S315" s="366"/>
      <c r="T315" s="36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79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70">
        <v>4607091383102</v>
      </c>
      <c r="E317" s="357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6"/>
      <c r="P317" s="356"/>
      <c r="Q317" s="356"/>
      <c r="R317" s="357"/>
      <c r="S317" s="34"/>
      <c r="T317" s="34"/>
      <c r="U317" s="35" t="s">
        <v>65</v>
      </c>
      <c r="V317" s="349">
        <v>9</v>
      </c>
      <c r="W317" s="350">
        <f>IFERROR(IF(V317="",0,CEILING((V317/$H317),1)*$H317),"")</f>
        <v>10.199999999999999</v>
      </c>
      <c r="X317" s="36">
        <f>IFERROR(IF(W317=0,"",ROUNDUP(W317/H317,0)*0.00753),"")</f>
        <v>3.0120000000000001E-2</v>
      </c>
      <c r="Y317" s="56"/>
      <c r="Z317" s="57"/>
      <c r="AD317" s="58"/>
      <c r="BA317" s="235" t="s">
        <v>1</v>
      </c>
    </row>
    <row r="318" spans="1:53" x14ac:dyDescent="0.2">
      <c r="A318" s="358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0"/>
      <c r="N318" s="365" t="s">
        <v>66</v>
      </c>
      <c r="O318" s="366"/>
      <c r="P318" s="366"/>
      <c r="Q318" s="366"/>
      <c r="R318" s="366"/>
      <c r="S318" s="366"/>
      <c r="T318" s="367"/>
      <c r="U318" s="37" t="s">
        <v>67</v>
      </c>
      <c r="V318" s="351">
        <f>IFERROR(V317/H317,"0")</f>
        <v>3.5294117647058827</v>
      </c>
      <c r="W318" s="351">
        <f>IFERROR(W317/H317,"0")</f>
        <v>4</v>
      </c>
      <c r="X318" s="351">
        <f>IFERROR(IF(X317="",0,X317),"0")</f>
        <v>3.0120000000000001E-2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0"/>
      <c r="N319" s="365" t="s">
        <v>66</v>
      </c>
      <c r="O319" s="366"/>
      <c r="P319" s="366"/>
      <c r="Q319" s="366"/>
      <c r="R319" s="366"/>
      <c r="S319" s="366"/>
      <c r="T319" s="367"/>
      <c r="U319" s="37" t="s">
        <v>65</v>
      </c>
      <c r="V319" s="351">
        <f>IFERROR(SUM(V317:V317),"0")</f>
        <v>9</v>
      </c>
      <c r="W319" s="351">
        <f>IFERROR(SUM(W317:W317),"0")</f>
        <v>10.199999999999999</v>
      </c>
      <c r="X319" s="37"/>
      <c r="Y319" s="352"/>
      <c r="Z319" s="352"/>
    </row>
    <row r="320" spans="1:53" ht="27.75" hidden="1" customHeight="1" x14ac:dyDescent="0.2">
      <c r="A320" s="391" t="s">
        <v>455</v>
      </c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392"/>
      <c r="O320" s="392"/>
      <c r="P320" s="392"/>
      <c r="Q320" s="392"/>
      <c r="R320" s="392"/>
      <c r="S320" s="392"/>
      <c r="T320" s="392"/>
      <c r="U320" s="392"/>
      <c r="V320" s="392"/>
      <c r="W320" s="392"/>
      <c r="X320" s="392"/>
      <c r="Y320" s="48"/>
      <c r="Z320" s="48"/>
    </row>
    <row r="321" spans="1:53" ht="16.5" hidden="1" customHeight="1" x14ac:dyDescent="0.25">
      <c r="A321" s="397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hidden="1" customHeight="1" x14ac:dyDescent="0.25">
      <c r="A322" s="379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70">
        <v>4607091383928</v>
      </c>
      <c r="E323" s="357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6"/>
      <c r="P323" s="356"/>
      <c r="Q323" s="356"/>
      <c r="R323" s="357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58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0"/>
      <c r="N324" s="365" t="s">
        <v>66</v>
      </c>
      <c r="O324" s="366"/>
      <c r="P324" s="366"/>
      <c r="Q324" s="366"/>
      <c r="R324" s="366"/>
      <c r="S324" s="366"/>
      <c r="T324" s="36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0"/>
      <c r="N325" s="365" t="s">
        <v>66</v>
      </c>
      <c r="O325" s="366"/>
      <c r="P325" s="366"/>
      <c r="Q325" s="366"/>
      <c r="R325" s="366"/>
      <c r="S325" s="366"/>
      <c r="T325" s="36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391" t="s">
        <v>459</v>
      </c>
      <c r="B326" s="392"/>
      <c r="C326" s="392"/>
      <c r="D326" s="392"/>
      <c r="E326" s="392"/>
      <c r="F326" s="392"/>
      <c r="G326" s="392"/>
      <c r="H326" s="392"/>
      <c r="I326" s="392"/>
      <c r="J326" s="392"/>
      <c r="K326" s="392"/>
      <c r="L326" s="392"/>
      <c r="M326" s="392"/>
      <c r="N326" s="392"/>
      <c r="O326" s="392"/>
      <c r="P326" s="392"/>
      <c r="Q326" s="392"/>
      <c r="R326" s="392"/>
      <c r="S326" s="392"/>
      <c r="T326" s="392"/>
      <c r="U326" s="392"/>
      <c r="V326" s="392"/>
      <c r="W326" s="392"/>
      <c r="X326" s="392"/>
      <c r="Y326" s="48"/>
      <c r="Z326" s="48"/>
    </row>
    <row r="327" spans="1:53" ht="16.5" hidden="1" customHeight="1" x14ac:dyDescent="0.25">
      <c r="A327" s="397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hidden="1" customHeight="1" x14ac:dyDescent="0.25">
      <c r="A328" s="379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70">
        <v>4607091383997</v>
      </c>
      <c r="E329" s="357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7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70">
        <v>4607091383997</v>
      </c>
      <c r="E330" s="357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6"/>
      <c r="P330" s="356"/>
      <c r="Q330" s="356"/>
      <c r="R330" s="357"/>
      <c r="S330" s="34"/>
      <c r="T330" s="34"/>
      <c r="U330" s="35" t="s">
        <v>65</v>
      </c>
      <c r="V330" s="349">
        <v>1700</v>
      </c>
      <c r="W330" s="350">
        <f t="shared" si="17"/>
        <v>1710</v>
      </c>
      <c r="X330" s="36">
        <f>IFERROR(IF(W330=0,"",ROUNDUP(W330/H330,0)*0.02175),"")</f>
        <v>2.4794999999999998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70">
        <v>4607091384130</v>
      </c>
      <c r="E331" s="357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7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70">
        <v>4607091384130</v>
      </c>
      <c r="E332" s="357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6"/>
      <c r="P332" s="356"/>
      <c r="Q332" s="356"/>
      <c r="R332" s="357"/>
      <c r="S332" s="34"/>
      <c r="T332" s="34"/>
      <c r="U332" s="35" t="s">
        <v>65</v>
      </c>
      <c r="V332" s="349">
        <v>1557</v>
      </c>
      <c r="W332" s="350">
        <f t="shared" si="17"/>
        <v>1560</v>
      </c>
      <c r="X332" s="36">
        <f>IFERROR(IF(W332=0,"",ROUNDUP(W332/H332,0)*0.02175),"")</f>
        <v>2.262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70">
        <v>4607091384147</v>
      </c>
      <c r="E333" s="357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1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7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70">
        <v>4607091384147</v>
      </c>
      <c r="E334" s="357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6"/>
      <c r="P334" s="356"/>
      <c r="Q334" s="356"/>
      <c r="R334" s="357"/>
      <c r="S334" s="34"/>
      <c r="T334" s="34"/>
      <c r="U334" s="35" t="s">
        <v>65</v>
      </c>
      <c r="V334" s="349">
        <v>1513</v>
      </c>
      <c r="W334" s="350">
        <f t="shared" si="17"/>
        <v>1515</v>
      </c>
      <c r="X334" s="36">
        <f>IFERROR(IF(W334=0,"",ROUNDUP(W334/H334,0)*0.02175),"")</f>
        <v>2.1967499999999998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471</v>
      </c>
      <c r="C335" s="31">
        <v>4301011327</v>
      </c>
      <c r="D335" s="370">
        <v>4607091384154</v>
      </c>
      <c r="E335" s="357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4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6"/>
      <c r="P335" s="356"/>
      <c r="Q335" s="356"/>
      <c r="R335" s="357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70">
        <v>4607091384161</v>
      </c>
      <c r="E336" s="357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6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6"/>
      <c r="P336" s="356"/>
      <c r="Q336" s="356"/>
      <c r="R336" s="357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58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0"/>
      <c r="N337" s="365" t="s">
        <v>66</v>
      </c>
      <c r="O337" s="366"/>
      <c r="P337" s="366"/>
      <c r="Q337" s="366"/>
      <c r="R337" s="366"/>
      <c r="S337" s="366"/>
      <c r="T337" s="36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318</v>
      </c>
      <c r="W337" s="351">
        <f>IFERROR(W329/H329,"0")+IFERROR(W330/H330,"0")+IFERROR(W331/H331,"0")+IFERROR(W332/H332,"0")+IFERROR(W333/H333,"0")+IFERROR(W334/H334,"0")+IFERROR(W335/H335,"0")+IFERROR(W336/H336,"0")</f>
        <v>319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6.93825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0"/>
      <c r="N338" s="365" t="s">
        <v>66</v>
      </c>
      <c r="O338" s="366"/>
      <c r="P338" s="366"/>
      <c r="Q338" s="366"/>
      <c r="R338" s="366"/>
      <c r="S338" s="366"/>
      <c r="T338" s="367"/>
      <c r="U338" s="37" t="s">
        <v>65</v>
      </c>
      <c r="V338" s="351">
        <f>IFERROR(SUM(V329:V336),"0")</f>
        <v>4770</v>
      </c>
      <c r="W338" s="351">
        <f>IFERROR(SUM(W329:W336),"0")</f>
        <v>4785</v>
      </c>
      <c r="X338" s="37"/>
      <c r="Y338" s="352"/>
      <c r="Z338" s="352"/>
    </row>
    <row r="339" spans="1:53" ht="14.25" hidden="1" customHeight="1" x14ac:dyDescent="0.25">
      <c r="A339" s="379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70">
        <v>4607091383980</v>
      </c>
      <c r="E340" s="357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3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6"/>
      <c r="P340" s="356"/>
      <c r="Q340" s="356"/>
      <c r="R340" s="357"/>
      <c r="S340" s="34"/>
      <c r="T340" s="34"/>
      <c r="U340" s="35" t="s">
        <v>65</v>
      </c>
      <c r="V340" s="349">
        <v>1550</v>
      </c>
      <c r="W340" s="350">
        <f>IFERROR(IF(V340="",0,CEILING((V340/$H340),1)*$H340),"")</f>
        <v>1560</v>
      </c>
      <c r="X340" s="36">
        <f>IFERROR(IF(W340=0,"",ROUNDUP(W340/H340,0)*0.02175),"")</f>
        <v>2.262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70">
        <v>4680115883314</v>
      </c>
      <c r="E341" s="357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44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6"/>
      <c r="P341" s="356"/>
      <c r="Q341" s="356"/>
      <c r="R341" s="357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70">
        <v>4607091384178</v>
      </c>
      <c r="E342" s="357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6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6"/>
      <c r="P342" s="356"/>
      <c r="Q342" s="356"/>
      <c r="R342" s="357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58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0"/>
      <c r="N343" s="365" t="s">
        <v>66</v>
      </c>
      <c r="O343" s="366"/>
      <c r="P343" s="366"/>
      <c r="Q343" s="366"/>
      <c r="R343" s="366"/>
      <c r="S343" s="366"/>
      <c r="T343" s="367"/>
      <c r="U343" s="37" t="s">
        <v>67</v>
      </c>
      <c r="V343" s="351">
        <f>IFERROR(V340/H340,"0")+IFERROR(V341/H341,"0")+IFERROR(V342/H342,"0")</f>
        <v>103.33333333333333</v>
      </c>
      <c r="W343" s="351">
        <f>IFERROR(W340/H340,"0")+IFERROR(W341/H341,"0")+IFERROR(W342/H342,"0")</f>
        <v>104</v>
      </c>
      <c r="X343" s="351">
        <f>IFERROR(IF(X340="",0,X340),"0")+IFERROR(IF(X341="",0,X341),"0")+IFERROR(IF(X342="",0,X342),"0")</f>
        <v>2.262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0"/>
      <c r="N344" s="365" t="s">
        <v>66</v>
      </c>
      <c r="O344" s="366"/>
      <c r="P344" s="366"/>
      <c r="Q344" s="366"/>
      <c r="R344" s="366"/>
      <c r="S344" s="366"/>
      <c r="T344" s="367"/>
      <c r="U344" s="37" t="s">
        <v>65</v>
      </c>
      <c r="V344" s="351">
        <f>IFERROR(SUM(V340:V342),"0")</f>
        <v>1550</v>
      </c>
      <c r="W344" s="351">
        <f>IFERROR(SUM(W340:W342),"0")</f>
        <v>1560</v>
      </c>
      <c r="X344" s="37"/>
      <c r="Y344" s="352"/>
      <c r="Z344" s="352"/>
    </row>
    <row r="345" spans="1:53" ht="14.25" hidden="1" customHeight="1" x14ac:dyDescent="0.25">
      <c r="A345" s="379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70">
        <v>4607091383928</v>
      </c>
      <c r="E346" s="357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699" t="s">
        <v>482</v>
      </c>
      <c r="O346" s="356"/>
      <c r="P346" s="356"/>
      <c r="Q346" s="356"/>
      <c r="R346" s="357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483</v>
      </c>
      <c r="B347" s="54" t="s">
        <v>484</v>
      </c>
      <c r="C347" s="31">
        <v>4301051298</v>
      </c>
      <c r="D347" s="370">
        <v>4607091384260</v>
      </c>
      <c r="E347" s="357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6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6"/>
      <c r="P347" s="356"/>
      <c r="Q347" s="356"/>
      <c r="R347" s="357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58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0"/>
      <c r="N348" s="365" t="s">
        <v>66</v>
      </c>
      <c r="O348" s="366"/>
      <c r="P348" s="366"/>
      <c r="Q348" s="366"/>
      <c r="R348" s="366"/>
      <c r="S348" s="366"/>
      <c r="T348" s="367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hidden="1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0"/>
      <c r="N349" s="365" t="s">
        <v>66</v>
      </c>
      <c r="O349" s="366"/>
      <c r="P349" s="366"/>
      <c r="Q349" s="366"/>
      <c r="R349" s="366"/>
      <c r="S349" s="366"/>
      <c r="T349" s="367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hidden="1" customHeight="1" x14ac:dyDescent="0.25">
      <c r="A350" s="379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70">
        <v>4607091384673</v>
      </c>
      <c r="E351" s="357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4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6"/>
      <c r="P351" s="356"/>
      <c r="Q351" s="356"/>
      <c r="R351" s="357"/>
      <c r="S351" s="34"/>
      <c r="T351" s="34"/>
      <c r="U351" s="35" t="s">
        <v>65</v>
      </c>
      <c r="V351" s="349">
        <v>83</v>
      </c>
      <c r="W351" s="350">
        <f>IFERROR(IF(V351="",0,CEILING((V351/$H351),1)*$H351),"")</f>
        <v>85.8</v>
      </c>
      <c r="X351" s="36">
        <f>IFERROR(IF(W351=0,"",ROUNDUP(W351/H351,0)*0.02175),"")</f>
        <v>0.23924999999999999</v>
      </c>
      <c r="Y351" s="56"/>
      <c r="Z351" s="57"/>
      <c r="AD351" s="58"/>
      <c r="BA351" s="250" t="s">
        <v>1</v>
      </c>
    </row>
    <row r="352" spans="1:53" x14ac:dyDescent="0.2">
      <c r="A352" s="358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0"/>
      <c r="N352" s="365" t="s">
        <v>66</v>
      </c>
      <c r="O352" s="366"/>
      <c r="P352" s="366"/>
      <c r="Q352" s="366"/>
      <c r="R352" s="366"/>
      <c r="S352" s="366"/>
      <c r="T352" s="367"/>
      <c r="U352" s="37" t="s">
        <v>67</v>
      </c>
      <c r="V352" s="351">
        <f>IFERROR(V351/H351,"0")</f>
        <v>10.641025641025641</v>
      </c>
      <c r="W352" s="351">
        <f>IFERROR(W351/H351,"0")</f>
        <v>11</v>
      </c>
      <c r="X352" s="351">
        <f>IFERROR(IF(X351="",0,X351),"0")</f>
        <v>0.23924999999999999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0"/>
      <c r="N353" s="365" t="s">
        <v>66</v>
      </c>
      <c r="O353" s="366"/>
      <c r="P353" s="366"/>
      <c r="Q353" s="366"/>
      <c r="R353" s="366"/>
      <c r="S353" s="366"/>
      <c r="T353" s="367"/>
      <c r="U353" s="37" t="s">
        <v>65</v>
      </c>
      <c r="V353" s="351">
        <f>IFERROR(SUM(V351:V351),"0")</f>
        <v>83</v>
      </c>
      <c r="W353" s="351">
        <f>IFERROR(SUM(W351:W351),"0")</f>
        <v>85.8</v>
      </c>
      <c r="X353" s="37"/>
      <c r="Y353" s="352"/>
      <c r="Z353" s="352"/>
    </row>
    <row r="354" spans="1:53" ht="16.5" hidden="1" customHeight="1" x14ac:dyDescent="0.25">
      <c r="A354" s="397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hidden="1" customHeight="1" x14ac:dyDescent="0.25">
      <c r="A355" s="379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70">
        <v>4607091384185</v>
      </c>
      <c r="E356" s="357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4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6"/>
      <c r="P356" s="356"/>
      <c r="Q356" s="356"/>
      <c r="R356" s="357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70">
        <v>4607091384192</v>
      </c>
      <c r="E357" s="357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6"/>
      <c r="P357" s="356"/>
      <c r="Q357" s="356"/>
      <c r="R357" s="357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70">
        <v>4680115881907</v>
      </c>
      <c r="E358" s="357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6"/>
      <c r="P358" s="356"/>
      <c r="Q358" s="356"/>
      <c r="R358" s="357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70">
        <v>4680115883925</v>
      </c>
      <c r="E359" s="357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6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6"/>
      <c r="P359" s="356"/>
      <c r="Q359" s="356"/>
      <c r="R359" s="357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70">
        <v>4607091384680</v>
      </c>
      <c r="E360" s="357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6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6"/>
      <c r="P360" s="356"/>
      <c r="Q360" s="356"/>
      <c r="R360" s="357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58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0"/>
      <c r="N361" s="365" t="s">
        <v>66</v>
      </c>
      <c r="O361" s="366"/>
      <c r="P361" s="366"/>
      <c r="Q361" s="366"/>
      <c r="R361" s="366"/>
      <c r="S361" s="366"/>
      <c r="T361" s="36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0"/>
      <c r="N362" s="365" t="s">
        <v>66</v>
      </c>
      <c r="O362" s="366"/>
      <c r="P362" s="366"/>
      <c r="Q362" s="366"/>
      <c r="R362" s="366"/>
      <c r="S362" s="366"/>
      <c r="T362" s="36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79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hidden="1" customHeight="1" x14ac:dyDescent="0.25">
      <c r="A364" s="54" t="s">
        <v>498</v>
      </c>
      <c r="B364" s="54" t="s">
        <v>499</v>
      </c>
      <c r="C364" s="31">
        <v>4301031139</v>
      </c>
      <c r="D364" s="370">
        <v>4607091384802</v>
      </c>
      <c r="E364" s="357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6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6"/>
      <c r="P364" s="356"/>
      <c r="Q364" s="356"/>
      <c r="R364" s="357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70">
        <v>4607091384826</v>
      </c>
      <c r="E365" s="357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6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6"/>
      <c r="P365" s="356"/>
      <c r="Q365" s="356"/>
      <c r="R365" s="357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58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0"/>
      <c r="N366" s="365" t="s">
        <v>66</v>
      </c>
      <c r="O366" s="366"/>
      <c r="P366" s="366"/>
      <c r="Q366" s="366"/>
      <c r="R366" s="366"/>
      <c r="S366" s="366"/>
      <c r="T366" s="367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hidden="1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0"/>
      <c r="N367" s="365" t="s">
        <v>66</v>
      </c>
      <c r="O367" s="366"/>
      <c r="P367" s="366"/>
      <c r="Q367" s="366"/>
      <c r="R367" s="366"/>
      <c r="S367" s="366"/>
      <c r="T367" s="367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hidden="1" customHeight="1" x14ac:dyDescent="0.25">
      <c r="A368" s="379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hidden="1" customHeight="1" x14ac:dyDescent="0.25">
      <c r="A369" s="54" t="s">
        <v>502</v>
      </c>
      <c r="B369" s="54" t="s">
        <v>503</v>
      </c>
      <c r="C369" s="31">
        <v>4301051303</v>
      </c>
      <c r="D369" s="370">
        <v>4607091384246</v>
      </c>
      <c r="E369" s="357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6"/>
      <c r="P369" s="356"/>
      <c r="Q369" s="356"/>
      <c r="R369" s="357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70">
        <v>4680115881976</v>
      </c>
      <c r="E370" s="357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6"/>
      <c r="P370" s="356"/>
      <c r="Q370" s="356"/>
      <c r="R370" s="357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70">
        <v>4607091384253</v>
      </c>
      <c r="E371" s="357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6"/>
      <c r="P371" s="356"/>
      <c r="Q371" s="356"/>
      <c r="R371" s="357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70">
        <v>4680115881969</v>
      </c>
      <c r="E372" s="357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6"/>
      <c r="P372" s="356"/>
      <c r="Q372" s="356"/>
      <c r="R372" s="357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idden="1" x14ac:dyDescent="0.2">
      <c r="A373" s="358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0"/>
      <c r="N373" s="365" t="s">
        <v>66</v>
      </c>
      <c r="O373" s="366"/>
      <c r="P373" s="366"/>
      <c r="Q373" s="366"/>
      <c r="R373" s="366"/>
      <c r="S373" s="366"/>
      <c r="T373" s="367"/>
      <c r="U373" s="37" t="s">
        <v>67</v>
      </c>
      <c r="V373" s="351">
        <f>IFERROR(V369/H369,"0")+IFERROR(V370/H370,"0")+IFERROR(V371/H371,"0")+IFERROR(V372/H372,"0")</f>
        <v>0</v>
      </c>
      <c r="W373" s="351">
        <f>IFERROR(W369/H369,"0")+IFERROR(W370/H370,"0")+IFERROR(W371/H371,"0")+IFERROR(W372/H372,"0")</f>
        <v>0</v>
      </c>
      <c r="X373" s="351">
        <f>IFERROR(IF(X369="",0,X369),"0")+IFERROR(IF(X370="",0,X370),"0")+IFERROR(IF(X371="",0,X371),"0")+IFERROR(IF(X372="",0,X372),"0")</f>
        <v>0</v>
      </c>
      <c r="Y373" s="352"/>
      <c r="Z373" s="352"/>
    </row>
    <row r="374" spans="1:53" hidden="1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0"/>
      <c r="N374" s="365" t="s">
        <v>66</v>
      </c>
      <c r="O374" s="366"/>
      <c r="P374" s="366"/>
      <c r="Q374" s="366"/>
      <c r="R374" s="366"/>
      <c r="S374" s="366"/>
      <c r="T374" s="367"/>
      <c r="U374" s="37" t="s">
        <v>65</v>
      </c>
      <c r="V374" s="351">
        <f>IFERROR(SUM(V369:V372),"0")</f>
        <v>0</v>
      </c>
      <c r="W374" s="351">
        <f>IFERROR(SUM(W369:W372),"0")</f>
        <v>0</v>
      </c>
      <c r="X374" s="37"/>
      <c r="Y374" s="352"/>
      <c r="Z374" s="352"/>
    </row>
    <row r="375" spans="1:53" ht="14.25" hidden="1" customHeight="1" x14ac:dyDescent="0.25">
      <c r="A375" s="379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70">
        <v>4607091389357</v>
      </c>
      <c r="E376" s="357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6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6"/>
      <c r="P376" s="356"/>
      <c r="Q376" s="356"/>
      <c r="R376" s="357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58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0"/>
      <c r="N377" s="365" t="s">
        <v>66</v>
      </c>
      <c r="O377" s="366"/>
      <c r="P377" s="366"/>
      <c r="Q377" s="366"/>
      <c r="R377" s="366"/>
      <c r="S377" s="366"/>
      <c r="T377" s="36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0"/>
      <c r="N378" s="365" t="s">
        <v>66</v>
      </c>
      <c r="O378" s="366"/>
      <c r="P378" s="366"/>
      <c r="Q378" s="366"/>
      <c r="R378" s="366"/>
      <c r="S378" s="366"/>
      <c r="T378" s="36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391" t="s">
        <v>512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48"/>
      <c r="Z379" s="48"/>
    </row>
    <row r="380" spans="1:53" ht="16.5" hidden="1" customHeight="1" x14ac:dyDescent="0.25">
      <c r="A380" s="397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hidden="1" customHeight="1" x14ac:dyDescent="0.25">
      <c r="A381" s="379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70">
        <v>4607091389708</v>
      </c>
      <c r="E382" s="357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6"/>
      <c r="P382" s="356"/>
      <c r="Q382" s="356"/>
      <c r="R382" s="357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70">
        <v>4607091389692</v>
      </c>
      <c r="E383" s="357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6"/>
      <c r="P383" s="356"/>
      <c r="Q383" s="356"/>
      <c r="R383" s="357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58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0"/>
      <c r="N384" s="365" t="s">
        <v>66</v>
      </c>
      <c r="O384" s="366"/>
      <c r="P384" s="366"/>
      <c r="Q384" s="366"/>
      <c r="R384" s="366"/>
      <c r="S384" s="366"/>
      <c r="T384" s="36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0"/>
      <c r="N385" s="365" t="s">
        <v>66</v>
      </c>
      <c r="O385" s="366"/>
      <c r="P385" s="366"/>
      <c r="Q385" s="366"/>
      <c r="R385" s="366"/>
      <c r="S385" s="366"/>
      <c r="T385" s="36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79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hidden="1" customHeight="1" x14ac:dyDescent="0.25">
      <c r="A387" s="54" t="s">
        <v>518</v>
      </c>
      <c r="B387" s="54" t="s">
        <v>519</v>
      </c>
      <c r="C387" s="31">
        <v>4301031177</v>
      </c>
      <c r="D387" s="370">
        <v>4607091389753</v>
      </c>
      <c r="E387" s="357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6"/>
      <c r="P387" s="356"/>
      <c r="Q387" s="356"/>
      <c r="R387" s="357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70">
        <v>4607091389760</v>
      </c>
      <c r="E388" s="357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4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6"/>
      <c r="P388" s="356"/>
      <c r="Q388" s="356"/>
      <c r="R388" s="357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4301031175</v>
      </c>
      <c r="D389" s="370">
        <v>4607091389746</v>
      </c>
      <c r="E389" s="357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6"/>
      <c r="P389" s="356"/>
      <c r="Q389" s="356"/>
      <c r="R389" s="357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70">
        <v>4680115882928</v>
      </c>
      <c r="E390" s="357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6"/>
      <c r="P390" s="356"/>
      <c r="Q390" s="356"/>
      <c r="R390" s="357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4301031257</v>
      </c>
      <c r="D391" s="370">
        <v>4680115883147</v>
      </c>
      <c r="E391" s="357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6"/>
      <c r="P391" s="356"/>
      <c r="Q391" s="356"/>
      <c r="R391" s="357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70">
        <v>4607091384338</v>
      </c>
      <c r="E392" s="357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6"/>
      <c r="P392" s="356"/>
      <c r="Q392" s="356"/>
      <c r="R392" s="357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70">
        <v>4680115883154</v>
      </c>
      <c r="E393" s="357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6"/>
      <c r="P393" s="356"/>
      <c r="Q393" s="356"/>
      <c r="R393" s="357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4301031171</v>
      </c>
      <c r="D394" s="370">
        <v>4607091389524</v>
      </c>
      <c r="E394" s="357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6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6"/>
      <c r="P394" s="356"/>
      <c r="Q394" s="356"/>
      <c r="R394" s="357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70">
        <v>4680115883161</v>
      </c>
      <c r="E395" s="357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6"/>
      <c r="P395" s="356"/>
      <c r="Q395" s="356"/>
      <c r="R395" s="357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70">
        <v>4607091384345</v>
      </c>
      <c r="E396" s="357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4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6"/>
      <c r="P396" s="356"/>
      <c r="Q396" s="356"/>
      <c r="R396" s="357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70">
        <v>4680115883178</v>
      </c>
      <c r="E397" s="357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6"/>
      <c r="P397" s="356"/>
      <c r="Q397" s="356"/>
      <c r="R397" s="357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4301031172</v>
      </c>
      <c r="D398" s="370">
        <v>4607091389531</v>
      </c>
      <c r="E398" s="357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4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6"/>
      <c r="P398" s="356"/>
      <c r="Q398" s="356"/>
      <c r="R398" s="357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70">
        <v>4680115883185</v>
      </c>
      <c r="E399" s="357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6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6"/>
      <c r="P399" s="356"/>
      <c r="Q399" s="356"/>
      <c r="R399" s="357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idden="1" x14ac:dyDescent="0.2">
      <c r="A400" s="358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0"/>
      <c r="N400" s="365" t="s">
        <v>66</v>
      </c>
      <c r="O400" s="366"/>
      <c r="P400" s="366"/>
      <c r="Q400" s="366"/>
      <c r="R400" s="366"/>
      <c r="S400" s="366"/>
      <c r="T400" s="36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52"/>
      <c r="Z400" s="352"/>
    </row>
    <row r="401" spans="1:53" hidden="1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0"/>
      <c r="N401" s="365" t="s">
        <v>66</v>
      </c>
      <c r="O401" s="366"/>
      <c r="P401" s="366"/>
      <c r="Q401" s="366"/>
      <c r="R401" s="366"/>
      <c r="S401" s="366"/>
      <c r="T401" s="367"/>
      <c r="U401" s="37" t="s">
        <v>65</v>
      </c>
      <c r="V401" s="351">
        <f>IFERROR(SUM(V387:V399),"0")</f>
        <v>0</v>
      </c>
      <c r="W401" s="351">
        <f>IFERROR(SUM(W387:W399),"0")</f>
        <v>0</v>
      </c>
      <c r="X401" s="37"/>
      <c r="Y401" s="352"/>
      <c r="Z401" s="352"/>
    </row>
    <row r="402" spans="1:53" ht="14.25" hidden="1" customHeight="1" x14ac:dyDescent="0.25">
      <c r="A402" s="379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70">
        <v>4607091389685</v>
      </c>
      <c r="E403" s="357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60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6"/>
      <c r="P403" s="356"/>
      <c r="Q403" s="356"/>
      <c r="R403" s="357"/>
      <c r="S403" s="34"/>
      <c r="T403" s="34"/>
      <c r="U403" s="35" t="s">
        <v>65</v>
      </c>
      <c r="V403" s="349">
        <v>50</v>
      </c>
      <c r="W403" s="350">
        <f>IFERROR(IF(V403="",0,CEILING((V403/$H403),1)*$H403),"")</f>
        <v>54.6</v>
      </c>
      <c r="X403" s="36">
        <f>IFERROR(IF(W403=0,"",ROUNDUP(W403/H403,0)*0.02175),"")</f>
        <v>0.15225</v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70">
        <v>4607091389654</v>
      </c>
      <c r="E404" s="357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6"/>
      <c r="P404" s="356"/>
      <c r="Q404" s="356"/>
      <c r="R404" s="357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70">
        <v>4607091384352</v>
      </c>
      <c r="E405" s="357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6"/>
      <c r="P405" s="356"/>
      <c r="Q405" s="356"/>
      <c r="R405" s="357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70">
        <v>4607091389661</v>
      </c>
      <c r="E406" s="357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49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6"/>
      <c r="P406" s="356"/>
      <c r="Q406" s="356"/>
      <c r="R406" s="357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58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0"/>
      <c r="N407" s="365" t="s">
        <v>66</v>
      </c>
      <c r="O407" s="366"/>
      <c r="P407" s="366"/>
      <c r="Q407" s="366"/>
      <c r="R407" s="366"/>
      <c r="S407" s="366"/>
      <c r="T407" s="367"/>
      <c r="U407" s="37" t="s">
        <v>67</v>
      </c>
      <c r="V407" s="351">
        <f>IFERROR(V403/H403,"0")+IFERROR(V404/H404,"0")+IFERROR(V405/H405,"0")+IFERROR(V406/H406,"0")</f>
        <v>6.4102564102564106</v>
      </c>
      <c r="W407" s="351">
        <f>IFERROR(W403/H403,"0")+IFERROR(W404/H404,"0")+IFERROR(W405/H405,"0")+IFERROR(W406/H406,"0")</f>
        <v>7</v>
      </c>
      <c r="X407" s="351">
        <f>IFERROR(IF(X403="",0,X403),"0")+IFERROR(IF(X404="",0,X404),"0")+IFERROR(IF(X405="",0,X405),"0")+IFERROR(IF(X406="",0,X406),"0")</f>
        <v>0.15225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0"/>
      <c r="N408" s="365" t="s">
        <v>66</v>
      </c>
      <c r="O408" s="366"/>
      <c r="P408" s="366"/>
      <c r="Q408" s="366"/>
      <c r="R408" s="366"/>
      <c r="S408" s="366"/>
      <c r="T408" s="367"/>
      <c r="U408" s="37" t="s">
        <v>65</v>
      </c>
      <c r="V408" s="351">
        <f>IFERROR(SUM(V403:V406),"0")</f>
        <v>50</v>
      </c>
      <c r="W408" s="351">
        <f>IFERROR(SUM(W403:W406),"0")</f>
        <v>54.6</v>
      </c>
      <c r="X408" s="37"/>
      <c r="Y408" s="352"/>
      <c r="Z408" s="352"/>
    </row>
    <row r="409" spans="1:53" ht="14.25" hidden="1" customHeight="1" x14ac:dyDescent="0.25">
      <c r="A409" s="379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70">
        <v>4680115881648</v>
      </c>
      <c r="E410" s="357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5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6"/>
      <c r="P410" s="356"/>
      <c r="Q410" s="356"/>
      <c r="R410" s="357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58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0"/>
      <c r="N411" s="365" t="s">
        <v>66</v>
      </c>
      <c r="O411" s="366"/>
      <c r="P411" s="366"/>
      <c r="Q411" s="366"/>
      <c r="R411" s="366"/>
      <c r="S411" s="366"/>
      <c r="T411" s="36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0"/>
      <c r="N412" s="365" t="s">
        <v>66</v>
      </c>
      <c r="O412" s="366"/>
      <c r="P412" s="366"/>
      <c r="Q412" s="366"/>
      <c r="R412" s="366"/>
      <c r="S412" s="366"/>
      <c r="T412" s="36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79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70">
        <v>4680115884335</v>
      </c>
      <c r="E414" s="357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4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6"/>
      <c r="P414" s="356"/>
      <c r="Q414" s="356"/>
      <c r="R414" s="357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70">
        <v>4680115884342</v>
      </c>
      <c r="E415" s="357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6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6"/>
      <c r="P415" s="356"/>
      <c r="Q415" s="356"/>
      <c r="R415" s="357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70">
        <v>4680115884113</v>
      </c>
      <c r="E416" s="357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4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6"/>
      <c r="P416" s="356"/>
      <c r="Q416" s="356"/>
      <c r="R416" s="357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58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0"/>
      <c r="N417" s="365" t="s">
        <v>66</v>
      </c>
      <c r="O417" s="366"/>
      <c r="P417" s="366"/>
      <c r="Q417" s="366"/>
      <c r="R417" s="366"/>
      <c r="S417" s="366"/>
      <c r="T417" s="36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0"/>
      <c r="N418" s="365" t="s">
        <v>66</v>
      </c>
      <c r="O418" s="366"/>
      <c r="P418" s="366"/>
      <c r="Q418" s="366"/>
      <c r="R418" s="366"/>
      <c r="S418" s="366"/>
      <c r="T418" s="36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97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hidden="1" customHeight="1" x14ac:dyDescent="0.25">
      <c r="A420" s="379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70">
        <v>4607091389388</v>
      </c>
      <c r="E421" s="357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4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6"/>
      <c r="P421" s="356"/>
      <c r="Q421" s="356"/>
      <c r="R421" s="357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70">
        <v>4607091389364</v>
      </c>
      <c r="E422" s="357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6"/>
      <c r="P422" s="356"/>
      <c r="Q422" s="356"/>
      <c r="R422" s="357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58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0"/>
      <c r="N423" s="365" t="s">
        <v>66</v>
      </c>
      <c r="O423" s="366"/>
      <c r="P423" s="366"/>
      <c r="Q423" s="366"/>
      <c r="R423" s="366"/>
      <c r="S423" s="366"/>
      <c r="T423" s="36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0"/>
      <c r="N424" s="365" t="s">
        <v>66</v>
      </c>
      <c r="O424" s="366"/>
      <c r="P424" s="366"/>
      <c r="Q424" s="366"/>
      <c r="R424" s="366"/>
      <c r="S424" s="366"/>
      <c r="T424" s="36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79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70">
        <v>4607091389739</v>
      </c>
      <c r="E426" s="357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6"/>
      <c r="P426" s="356"/>
      <c r="Q426" s="356"/>
      <c r="R426" s="357"/>
      <c r="S426" s="34"/>
      <c r="T426" s="34"/>
      <c r="U426" s="35" t="s">
        <v>65</v>
      </c>
      <c r="V426" s="349">
        <v>20</v>
      </c>
      <c r="W426" s="350">
        <f t="shared" ref="W426:W432" si="20">IFERROR(IF(V426="",0,CEILING((V426/$H426),1)*$H426),"")</f>
        <v>21</v>
      </c>
      <c r="X426" s="36">
        <f>IFERROR(IF(W426=0,"",ROUNDUP(W426/H426,0)*0.00753),"")</f>
        <v>3.7650000000000003E-2</v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70">
        <v>4680115883048</v>
      </c>
      <c r="E427" s="357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6"/>
      <c r="P427" s="356"/>
      <c r="Q427" s="356"/>
      <c r="R427" s="357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70">
        <v>4607091389425</v>
      </c>
      <c r="E428" s="357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6"/>
      <c r="P428" s="356"/>
      <c r="Q428" s="356"/>
      <c r="R428" s="357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70">
        <v>4680115882911</v>
      </c>
      <c r="E429" s="357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6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6"/>
      <c r="P429" s="356"/>
      <c r="Q429" s="356"/>
      <c r="R429" s="357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70">
        <v>4680115880771</v>
      </c>
      <c r="E430" s="357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4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6"/>
      <c r="P430" s="356"/>
      <c r="Q430" s="356"/>
      <c r="R430" s="357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70">
        <v>4607091389500</v>
      </c>
      <c r="E431" s="357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6"/>
      <c r="P431" s="356"/>
      <c r="Q431" s="356"/>
      <c r="R431" s="357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70">
        <v>4680115881983</v>
      </c>
      <c r="E432" s="357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6"/>
      <c r="P432" s="356"/>
      <c r="Q432" s="356"/>
      <c r="R432" s="357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58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0"/>
      <c r="N433" s="365" t="s">
        <v>66</v>
      </c>
      <c r="O433" s="366"/>
      <c r="P433" s="366"/>
      <c r="Q433" s="366"/>
      <c r="R433" s="366"/>
      <c r="S433" s="366"/>
      <c r="T433" s="36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4.7619047619047619</v>
      </c>
      <c r="W433" s="351">
        <f>IFERROR(W426/H426,"0")+IFERROR(W427/H427,"0")+IFERROR(W428/H428,"0")+IFERROR(W429/H429,"0")+IFERROR(W430/H430,"0")+IFERROR(W431/H431,"0")+IFERROR(W432/H432,"0")</f>
        <v>5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3.7650000000000003E-2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0"/>
      <c r="N434" s="365" t="s">
        <v>66</v>
      </c>
      <c r="O434" s="366"/>
      <c r="P434" s="366"/>
      <c r="Q434" s="366"/>
      <c r="R434" s="366"/>
      <c r="S434" s="366"/>
      <c r="T434" s="367"/>
      <c r="U434" s="37" t="s">
        <v>65</v>
      </c>
      <c r="V434" s="351">
        <f>IFERROR(SUM(V426:V432),"0")</f>
        <v>20</v>
      </c>
      <c r="W434" s="351">
        <f>IFERROR(SUM(W426:W432),"0")</f>
        <v>21</v>
      </c>
      <c r="X434" s="37"/>
      <c r="Y434" s="352"/>
      <c r="Z434" s="352"/>
    </row>
    <row r="435" spans="1:53" ht="14.25" hidden="1" customHeight="1" x14ac:dyDescent="0.25">
      <c r="A435" s="379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70">
        <v>4680115884090</v>
      </c>
      <c r="E436" s="357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6"/>
      <c r="P436" s="356"/>
      <c r="Q436" s="356"/>
      <c r="R436" s="357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58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0"/>
      <c r="N437" s="365" t="s">
        <v>66</v>
      </c>
      <c r="O437" s="366"/>
      <c r="P437" s="366"/>
      <c r="Q437" s="366"/>
      <c r="R437" s="366"/>
      <c r="S437" s="366"/>
      <c r="T437" s="36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0"/>
      <c r="N438" s="365" t="s">
        <v>66</v>
      </c>
      <c r="O438" s="366"/>
      <c r="P438" s="366"/>
      <c r="Q438" s="366"/>
      <c r="R438" s="366"/>
      <c r="S438" s="366"/>
      <c r="T438" s="36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79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70">
        <v>4680115884564</v>
      </c>
      <c r="E440" s="357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43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6"/>
      <c r="P440" s="356"/>
      <c r="Q440" s="356"/>
      <c r="R440" s="357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58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0"/>
      <c r="N441" s="365" t="s">
        <v>66</v>
      </c>
      <c r="O441" s="366"/>
      <c r="P441" s="366"/>
      <c r="Q441" s="366"/>
      <c r="R441" s="366"/>
      <c r="S441" s="366"/>
      <c r="T441" s="36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0"/>
      <c r="N442" s="365" t="s">
        <v>66</v>
      </c>
      <c r="O442" s="366"/>
      <c r="P442" s="366"/>
      <c r="Q442" s="366"/>
      <c r="R442" s="366"/>
      <c r="S442" s="366"/>
      <c r="T442" s="36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391" t="s">
        <v>586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48"/>
      <c r="Z443" s="48"/>
    </row>
    <row r="444" spans="1:53" ht="16.5" hidden="1" customHeight="1" x14ac:dyDescent="0.25">
      <c r="A444" s="397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hidden="1" customHeight="1" x14ac:dyDescent="0.25">
      <c r="A445" s="379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hidden="1" customHeight="1" x14ac:dyDescent="0.25">
      <c r="A446" s="54" t="s">
        <v>587</v>
      </c>
      <c r="B446" s="54" t="s">
        <v>588</v>
      </c>
      <c r="C446" s="31">
        <v>4301011371</v>
      </c>
      <c r="D446" s="370">
        <v>4607091389067</v>
      </c>
      <c r="E446" s="357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2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56"/>
      <c r="P446" s="356"/>
      <c r="Q446" s="356"/>
      <c r="R446" s="357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70">
        <v>4607091389067</v>
      </c>
      <c r="E447" s="357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500" t="s">
        <v>590</v>
      </c>
      <c r="O447" s="356"/>
      <c r="P447" s="356"/>
      <c r="Q447" s="356"/>
      <c r="R447" s="357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70">
        <v>4607091383522</v>
      </c>
      <c r="E448" s="357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3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6"/>
      <c r="P448" s="356"/>
      <c r="Q448" s="356"/>
      <c r="R448" s="357"/>
      <c r="S448" s="34"/>
      <c r="T448" s="34"/>
      <c r="U448" s="35" t="s">
        <v>65</v>
      </c>
      <c r="V448" s="349">
        <v>910</v>
      </c>
      <c r="W448" s="350">
        <f t="shared" si="21"/>
        <v>913.44</v>
      </c>
      <c r="X448" s="36">
        <f t="shared" si="22"/>
        <v>2.06908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70">
        <v>4607091383522</v>
      </c>
      <c r="E449" s="357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641" t="s">
        <v>594</v>
      </c>
      <c r="O449" s="356"/>
      <c r="P449" s="356"/>
      <c r="Q449" s="356"/>
      <c r="R449" s="357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4301011785</v>
      </c>
      <c r="D450" s="370">
        <v>4607091384437</v>
      </c>
      <c r="E450" s="357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1" t="s">
        <v>597</v>
      </c>
      <c r="O450" s="356"/>
      <c r="P450" s="356"/>
      <c r="Q450" s="356"/>
      <c r="R450" s="357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70">
        <v>4680115884502</v>
      </c>
      <c r="E451" s="357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649" t="s">
        <v>600</v>
      </c>
      <c r="O451" s="356"/>
      <c r="P451" s="356"/>
      <c r="Q451" s="356"/>
      <c r="R451" s="357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70">
        <v>4607091389104</v>
      </c>
      <c r="E452" s="357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56"/>
      <c r="P452" s="356"/>
      <c r="Q452" s="356"/>
      <c r="R452" s="357"/>
      <c r="S452" s="34"/>
      <c r="T452" s="34"/>
      <c r="U452" s="35" t="s">
        <v>65</v>
      </c>
      <c r="V452" s="349">
        <v>1074</v>
      </c>
      <c r="W452" s="350">
        <f t="shared" si="21"/>
        <v>1077.1200000000001</v>
      </c>
      <c r="X452" s="36">
        <f t="shared" si="22"/>
        <v>2.4398400000000002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70">
        <v>4607091389104</v>
      </c>
      <c r="E453" s="357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45" t="s">
        <v>604</v>
      </c>
      <c r="O453" s="356"/>
      <c r="P453" s="356"/>
      <c r="Q453" s="356"/>
      <c r="R453" s="357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70">
        <v>4680115884519</v>
      </c>
      <c r="E454" s="357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390" t="s">
        <v>607</v>
      </c>
      <c r="O454" s="356"/>
      <c r="P454" s="356"/>
      <c r="Q454" s="356"/>
      <c r="R454" s="357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70">
        <v>4680115880603</v>
      </c>
      <c r="E455" s="357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7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7"/>
      <c r="S455" s="34"/>
      <c r="T455" s="34"/>
      <c r="U455" s="35" t="s">
        <v>65</v>
      </c>
      <c r="V455" s="349">
        <v>38</v>
      </c>
      <c r="W455" s="350">
        <f t="shared" si="21"/>
        <v>39.6</v>
      </c>
      <c r="X455" s="36">
        <f t="shared" ref="X455:X460" si="23">IFERROR(IF(W455=0,"",ROUNDUP(W455/H455,0)*0.00937),"")</f>
        <v>0.10306999999999999</v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70">
        <v>4680115880603</v>
      </c>
      <c r="E456" s="357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65" t="s">
        <v>611</v>
      </c>
      <c r="O456" s="356"/>
      <c r="P456" s="356"/>
      <c r="Q456" s="356"/>
      <c r="R456" s="357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70">
        <v>4607091389999</v>
      </c>
      <c r="E457" s="357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6"/>
      <c r="P457" s="356"/>
      <c r="Q457" s="356"/>
      <c r="R457" s="357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70">
        <v>4607091389999</v>
      </c>
      <c r="E458" s="357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9" t="s">
        <v>615</v>
      </c>
      <c r="O458" s="356"/>
      <c r="P458" s="356"/>
      <c r="Q458" s="356"/>
      <c r="R458" s="357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70">
        <v>4680115882782</v>
      </c>
      <c r="E459" s="357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56"/>
      <c r="P459" s="356"/>
      <c r="Q459" s="356"/>
      <c r="R459" s="357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70">
        <v>4680115882782</v>
      </c>
      <c r="E460" s="357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08" t="s">
        <v>619</v>
      </c>
      <c r="O460" s="356"/>
      <c r="P460" s="356"/>
      <c r="Q460" s="356"/>
      <c r="R460" s="357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70">
        <v>4607091389098</v>
      </c>
      <c r="E461" s="357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4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6"/>
      <c r="P461" s="356"/>
      <c r="Q461" s="356"/>
      <c r="R461" s="357"/>
      <c r="S461" s="34"/>
      <c r="T461" s="34"/>
      <c r="U461" s="35" t="s">
        <v>65</v>
      </c>
      <c r="V461" s="349">
        <v>33</v>
      </c>
      <c r="W461" s="350">
        <f t="shared" si="21"/>
        <v>33.6</v>
      </c>
      <c r="X461" s="36">
        <f>IFERROR(IF(W461=0,"",ROUNDUP(W461/H461,0)*0.00753),"")</f>
        <v>0.10542</v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70">
        <v>4607091389982</v>
      </c>
      <c r="E462" s="357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7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6"/>
      <c r="P462" s="356"/>
      <c r="Q462" s="356"/>
      <c r="R462" s="357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70">
        <v>4607091389982</v>
      </c>
      <c r="E463" s="357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687" t="s">
        <v>625</v>
      </c>
      <c r="O463" s="356"/>
      <c r="P463" s="356"/>
      <c r="Q463" s="356"/>
      <c r="R463" s="357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58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0"/>
      <c r="N464" s="365" t="s">
        <v>66</v>
      </c>
      <c r="O464" s="366"/>
      <c r="P464" s="366"/>
      <c r="Q464" s="366"/>
      <c r="R464" s="366"/>
      <c r="S464" s="366"/>
      <c r="T464" s="36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400.06313131313129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402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4.7174099999999992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0"/>
      <c r="N465" s="365" t="s">
        <v>66</v>
      </c>
      <c r="O465" s="366"/>
      <c r="P465" s="366"/>
      <c r="Q465" s="366"/>
      <c r="R465" s="366"/>
      <c r="S465" s="366"/>
      <c r="T465" s="367"/>
      <c r="U465" s="37" t="s">
        <v>65</v>
      </c>
      <c r="V465" s="351">
        <f>IFERROR(SUM(V446:V463),"0")</f>
        <v>2055</v>
      </c>
      <c r="W465" s="351">
        <f>IFERROR(SUM(W446:W463),"0")</f>
        <v>2063.7600000000002</v>
      </c>
      <c r="X465" s="37"/>
      <c r="Y465" s="352"/>
      <c r="Z465" s="352"/>
    </row>
    <row r="466" spans="1:53" ht="14.25" hidden="1" customHeight="1" x14ac:dyDescent="0.25">
      <c r="A466" s="379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70">
        <v>4607091388930</v>
      </c>
      <c r="E467" s="357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56"/>
      <c r="P467" s="356"/>
      <c r="Q467" s="356"/>
      <c r="R467" s="357"/>
      <c r="S467" s="34"/>
      <c r="T467" s="34"/>
      <c r="U467" s="35" t="s">
        <v>65</v>
      </c>
      <c r="V467" s="349">
        <v>1152</v>
      </c>
      <c r="W467" s="350">
        <f>IFERROR(IF(V467="",0,CEILING((V467/$H467),1)*$H467),"")</f>
        <v>1156.3200000000002</v>
      </c>
      <c r="X467" s="36">
        <f>IFERROR(IF(W467=0,"",ROUNDUP(W467/H467,0)*0.01196),"")</f>
        <v>2.61924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70">
        <v>4680115880054</v>
      </c>
      <c r="E468" s="357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56"/>
      <c r="P468" s="356"/>
      <c r="Q468" s="356"/>
      <c r="R468" s="357"/>
      <c r="S468" s="34"/>
      <c r="T468" s="34"/>
      <c r="U468" s="35" t="s">
        <v>65</v>
      </c>
      <c r="V468" s="349">
        <v>45</v>
      </c>
      <c r="W468" s="350">
        <f>IFERROR(IF(V468="",0,CEILING((V468/$H468),1)*$H468),"")</f>
        <v>46.800000000000004</v>
      </c>
      <c r="X468" s="36">
        <f>IFERROR(IF(W468=0,"",ROUNDUP(W468/H468,0)*0.00937),"")</f>
        <v>0.12181</v>
      </c>
      <c r="Y468" s="56"/>
      <c r="Z468" s="57"/>
      <c r="AD468" s="58"/>
      <c r="BA468" s="316" t="s">
        <v>1</v>
      </c>
    </row>
    <row r="469" spans="1:53" x14ac:dyDescent="0.2">
      <c r="A469" s="358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0"/>
      <c r="N469" s="365" t="s">
        <v>66</v>
      </c>
      <c r="O469" s="366"/>
      <c r="P469" s="366"/>
      <c r="Q469" s="366"/>
      <c r="R469" s="366"/>
      <c r="S469" s="366"/>
      <c r="T469" s="367"/>
      <c r="U469" s="37" t="s">
        <v>67</v>
      </c>
      <c r="V469" s="351">
        <f>IFERROR(V467/H467,"0")+IFERROR(V468/H468,"0")</f>
        <v>230.68181818181816</v>
      </c>
      <c r="W469" s="351">
        <f>IFERROR(W467/H467,"0")+IFERROR(W468/H468,"0")</f>
        <v>232.00000000000003</v>
      </c>
      <c r="X469" s="351">
        <f>IFERROR(IF(X467="",0,X467),"0")+IFERROR(IF(X468="",0,X468),"0")</f>
        <v>2.74105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0"/>
      <c r="N470" s="365" t="s">
        <v>66</v>
      </c>
      <c r="O470" s="366"/>
      <c r="P470" s="366"/>
      <c r="Q470" s="366"/>
      <c r="R470" s="366"/>
      <c r="S470" s="366"/>
      <c r="T470" s="367"/>
      <c r="U470" s="37" t="s">
        <v>65</v>
      </c>
      <c r="V470" s="351">
        <f>IFERROR(SUM(V467:V468),"0")</f>
        <v>1197</v>
      </c>
      <c r="W470" s="351">
        <f>IFERROR(SUM(W467:W468),"0")</f>
        <v>1203.1200000000001</v>
      </c>
      <c r="X470" s="37"/>
      <c r="Y470" s="352"/>
      <c r="Z470" s="352"/>
    </row>
    <row r="471" spans="1:53" ht="14.25" hidden="1" customHeight="1" x14ac:dyDescent="0.25">
      <c r="A471" s="379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70">
        <v>4680115883116</v>
      </c>
      <c r="E472" s="357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56"/>
      <c r="P472" s="356"/>
      <c r="Q472" s="356"/>
      <c r="R472" s="357"/>
      <c r="S472" s="34"/>
      <c r="T472" s="34"/>
      <c r="U472" s="35" t="s">
        <v>65</v>
      </c>
      <c r="V472" s="349">
        <v>271</v>
      </c>
      <c r="W472" s="350">
        <f t="shared" ref="W472:W477" si="24">IFERROR(IF(V472="",0,CEILING((V472/$H472),1)*$H472),"")</f>
        <v>274.56</v>
      </c>
      <c r="X472" s="36">
        <f>IFERROR(IF(W472=0,"",ROUNDUP(W472/H472,0)*0.01196),"")</f>
        <v>0.62192000000000003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70">
        <v>4680115883093</v>
      </c>
      <c r="E473" s="357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56"/>
      <c r="P473" s="356"/>
      <c r="Q473" s="356"/>
      <c r="R473" s="357"/>
      <c r="S473" s="34"/>
      <c r="T473" s="34"/>
      <c r="U473" s="35" t="s">
        <v>65</v>
      </c>
      <c r="V473" s="349">
        <v>479</v>
      </c>
      <c r="W473" s="350">
        <f t="shared" si="24"/>
        <v>480.48</v>
      </c>
      <c r="X473" s="36">
        <f>IFERROR(IF(W473=0,"",ROUNDUP(W473/H473,0)*0.01196),"")</f>
        <v>1.08836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70">
        <v>4680115883109</v>
      </c>
      <c r="E474" s="357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56"/>
      <c r="P474" s="356"/>
      <c r="Q474" s="356"/>
      <c r="R474" s="357"/>
      <c r="S474" s="34"/>
      <c r="T474" s="34"/>
      <c r="U474" s="35" t="s">
        <v>65</v>
      </c>
      <c r="V474" s="349">
        <v>756</v>
      </c>
      <c r="W474" s="350">
        <f t="shared" si="24"/>
        <v>760.32</v>
      </c>
      <c r="X474" s="36">
        <f>IFERROR(IF(W474=0,"",ROUNDUP(W474/H474,0)*0.01196),"")</f>
        <v>1.72224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70">
        <v>4680115882072</v>
      </c>
      <c r="E475" s="357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7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56"/>
      <c r="P475" s="356"/>
      <c r="Q475" s="356"/>
      <c r="R475" s="357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70">
        <v>4680115882102</v>
      </c>
      <c r="E476" s="357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56"/>
      <c r="P476" s="356"/>
      <c r="Q476" s="356"/>
      <c r="R476" s="357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70">
        <v>4680115882096</v>
      </c>
      <c r="E477" s="357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56"/>
      <c r="P477" s="356"/>
      <c r="Q477" s="356"/>
      <c r="R477" s="357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58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0"/>
      <c r="N478" s="365" t="s">
        <v>66</v>
      </c>
      <c r="O478" s="366"/>
      <c r="P478" s="366"/>
      <c r="Q478" s="366"/>
      <c r="R478" s="366"/>
      <c r="S478" s="366"/>
      <c r="T478" s="367"/>
      <c r="U478" s="37" t="s">
        <v>67</v>
      </c>
      <c r="V478" s="351">
        <f>IFERROR(V472/H472,"0")+IFERROR(V473/H473,"0")+IFERROR(V474/H474,"0")+IFERROR(V475/H475,"0")+IFERROR(V476/H476,"0")+IFERROR(V477/H477,"0")</f>
        <v>285.22727272727275</v>
      </c>
      <c r="W478" s="351">
        <f>IFERROR(W472/H472,"0")+IFERROR(W473/H473,"0")+IFERROR(W474/H474,"0")+IFERROR(W475/H475,"0")+IFERROR(W476/H476,"0")+IFERROR(W477/H477,"0")</f>
        <v>287</v>
      </c>
      <c r="X478" s="351">
        <f>IFERROR(IF(X472="",0,X472),"0")+IFERROR(IF(X473="",0,X473),"0")+IFERROR(IF(X474="",0,X474),"0")+IFERROR(IF(X475="",0,X475),"0")+IFERROR(IF(X476="",0,X476),"0")+IFERROR(IF(X477="",0,X477),"0")</f>
        <v>3.4325200000000002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0"/>
      <c r="N479" s="365" t="s">
        <v>66</v>
      </c>
      <c r="O479" s="366"/>
      <c r="P479" s="366"/>
      <c r="Q479" s="366"/>
      <c r="R479" s="366"/>
      <c r="S479" s="366"/>
      <c r="T479" s="367"/>
      <c r="U479" s="37" t="s">
        <v>65</v>
      </c>
      <c r="V479" s="351">
        <f>IFERROR(SUM(V472:V477),"0")</f>
        <v>1506</v>
      </c>
      <c r="W479" s="351">
        <f>IFERROR(SUM(W472:W477),"0")</f>
        <v>1515.3600000000001</v>
      </c>
      <c r="X479" s="37"/>
      <c r="Y479" s="352"/>
      <c r="Z479" s="352"/>
    </row>
    <row r="480" spans="1:53" ht="14.25" hidden="1" customHeight="1" x14ac:dyDescent="0.25">
      <c r="A480" s="379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hidden="1" customHeight="1" x14ac:dyDescent="0.25">
      <c r="A481" s="54" t="s">
        <v>642</v>
      </c>
      <c r="B481" s="54" t="s">
        <v>643</v>
      </c>
      <c r="C481" s="31">
        <v>4301051230</v>
      </c>
      <c r="D481" s="370">
        <v>4607091383409</v>
      </c>
      <c r="E481" s="357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6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56"/>
      <c r="P481" s="356"/>
      <c r="Q481" s="356"/>
      <c r="R481" s="357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70">
        <v>4607091383416</v>
      </c>
      <c r="E482" s="357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6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56"/>
      <c r="P482" s="356"/>
      <c r="Q482" s="356"/>
      <c r="R482" s="357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idden="1" x14ac:dyDescent="0.2">
      <c r="A483" s="358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0"/>
      <c r="N483" s="365" t="s">
        <v>66</v>
      </c>
      <c r="O483" s="366"/>
      <c r="P483" s="366"/>
      <c r="Q483" s="366"/>
      <c r="R483" s="366"/>
      <c r="S483" s="366"/>
      <c r="T483" s="367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hidden="1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0"/>
      <c r="N484" s="365" t="s">
        <v>66</v>
      </c>
      <c r="O484" s="366"/>
      <c r="P484" s="366"/>
      <c r="Q484" s="366"/>
      <c r="R484" s="366"/>
      <c r="S484" s="366"/>
      <c r="T484" s="367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hidden="1" customHeight="1" x14ac:dyDescent="0.2">
      <c r="A485" s="391" t="s">
        <v>646</v>
      </c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2"/>
      <c r="O485" s="392"/>
      <c r="P485" s="392"/>
      <c r="Q485" s="392"/>
      <c r="R485" s="392"/>
      <c r="S485" s="392"/>
      <c r="T485" s="392"/>
      <c r="U485" s="392"/>
      <c r="V485" s="392"/>
      <c r="W485" s="392"/>
      <c r="X485" s="392"/>
      <c r="Y485" s="48"/>
      <c r="Z485" s="48"/>
    </row>
    <row r="486" spans="1:53" ht="16.5" hidden="1" customHeight="1" x14ac:dyDescent="0.25">
      <c r="A486" s="397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hidden="1" customHeight="1" x14ac:dyDescent="0.25">
      <c r="A487" s="379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70">
        <v>4640242181011</v>
      </c>
      <c r="E488" s="357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459" t="s">
        <v>650</v>
      </c>
      <c r="O488" s="356"/>
      <c r="P488" s="356"/>
      <c r="Q488" s="356"/>
      <c r="R488" s="357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70">
        <v>4640242180441</v>
      </c>
      <c r="E489" s="357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712" t="s">
        <v>653</v>
      </c>
      <c r="O489" s="356"/>
      <c r="P489" s="356"/>
      <c r="Q489" s="356"/>
      <c r="R489" s="357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70">
        <v>4640242180564</v>
      </c>
      <c r="E490" s="357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12" t="s">
        <v>656</v>
      </c>
      <c r="O490" s="356"/>
      <c r="P490" s="356"/>
      <c r="Q490" s="356"/>
      <c r="R490" s="357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70">
        <v>4640242180922</v>
      </c>
      <c r="E491" s="357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719" t="s">
        <v>659</v>
      </c>
      <c r="O491" s="356"/>
      <c r="P491" s="356"/>
      <c r="Q491" s="356"/>
      <c r="R491" s="357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70">
        <v>4640242180038</v>
      </c>
      <c r="E492" s="357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617" t="s">
        <v>662</v>
      </c>
      <c r="O492" s="356"/>
      <c r="P492" s="356"/>
      <c r="Q492" s="356"/>
      <c r="R492" s="357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58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0"/>
      <c r="N493" s="365" t="s">
        <v>66</v>
      </c>
      <c r="O493" s="366"/>
      <c r="P493" s="366"/>
      <c r="Q493" s="366"/>
      <c r="R493" s="366"/>
      <c r="S493" s="366"/>
      <c r="T493" s="36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0"/>
      <c r="N494" s="365" t="s">
        <v>66</v>
      </c>
      <c r="O494" s="366"/>
      <c r="P494" s="366"/>
      <c r="Q494" s="366"/>
      <c r="R494" s="366"/>
      <c r="S494" s="366"/>
      <c r="T494" s="36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79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70">
        <v>4640242180526</v>
      </c>
      <c r="E496" s="357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475" t="s">
        <v>665</v>
      </c>
      <c r="O496" s="356"/>
      <c r="P496" s="356"/>
      <c r="Q496" s="356"/>
      <c r="R496" s="357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70">
        <v>4640242180519</v>
      </c>
      <c r="E497" s="357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634" t="s">
        <v>668</v>
      </c>
      <c r="O497" s="356"/>
      <c r="P497" s="356"/>
      <c r="Q497" s="356"/>
      <c r="R497" s="357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70">
        <v>4640242180090</v>
      </c>
      <c r="E498" s="357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510" t="s">
        <v>671</v>
      </c>
      <c r="O498" s="356"/>
      <c r="P498" s="356"/>
      <c r="Q498" s="356"/>
      <c r="R498" s="357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58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0"/>
      <c r="N499" s="365" t="s">
        <v>66</v>
      </c>
      <c r="O499" s="366"/>
      <c r="P499" s="366"/>
      <c r="Q499" s="366"/>
      <c r="R499" s="366"/>
      <c r="S499" s="366"/>
      <c r="T499" s="36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0"/>
      <c r="N500" s="365" t="s">
        <v>66</v>
      </c>
      <c r="O500" s="366"/>
      <c r="P500" s="366"/>
      <c r="Q500" s="366"/>
      <c r="R500" s="366"/>
      <c r="S500" s="366"/>
      <c r="T500" s="36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79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hidden="1" customHeight="1" x14ac:dyDescent="0.25">
      <c r="A502" s="54" t="s">
        <v>672</v>
      </c>
      <c r="B502" s="54" t="s">
        <v>673</v>
      </c>
      <c r="C502" s="31">
        <v>4301031280</v>
      </c>
      <c r="D502" s="370">
        <v>4640242180816</v>
      </c>
      <c r="E502" s="357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34" t="s">
        <v>674</v>
      </c>
      <c r="O502" s="356"/>
      <c r="P502" s="356"/>
      <c r="Q502" s="356"/>
      <c r="R502" s="357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675</v>
      </c>
      <c r="B503" s="54" t="s">
        <v>676</v>
      </c>
      <c r="C503" s="31">
        <v>4301031244</v>
      </c>
      <c r="D503" s="370">
        <v>4640242180595</v>
      </c>
      <c r="E503" s="357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03" t="s">
        <v>677</v>
      </c>
      <c r="O503" s="356"/>
      <c r="P503" s="356"/>
      <c r="Q503" s="356"/>
      <c r="R503" s="357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70">
        <v>4640242180908</v>
      </c>
      <c r="E504" s="357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718" t="s">
        <v>680</v>
      </c>
      <c r="O504" s="356"/>
      <c r="P504" s="356"/>
      <c r="Q504" s="356"/>
      <c r="R504" s="357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70">
        <v>4640242180489</v>
      </c>
      <c r="E505" s="357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689" t="s">
        <v>683</v>
      </c>
      <c r="O505" s="356"/>
      <c r="P505" s="356"/>
      <c r="Q505" s="356"/>
      <c r="R505" s="357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hidden="1" x14ac:dyDescent="0.2">
      <c r="A506" s="358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0"/>
      <c r="N506" s="365" t="s">
        <v>66</v>
      </c>
      <c r="O506" s="366"/>
      <c r="P506" s="366"/>
      <c r="Q506" s="366"/>
      <c r="R506" s="366"/>
      <c r="S506" s="366"/>
      <c r="T506" s="367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hidden="1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0"/>
      <c r="N507" s="365" t="s">
        <v>66</v>
      </c>
      <c r="O507" s="366"/>
      <c r="P507" s="366"/>
      <c r="Q507" s="366"/>
      <c r="R507" s="366"/>
      <c r="S507" s="366"/>
      <c r="T507" s="367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hidden="1" customHeight="1" x14ac:dyDescent="0.25">
      <c r="A508" s="379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hidden="1" customHeight="1" x14ac:dyDescent="0.25">
      <c r="A509" s="54" t="s">
        <v>684</v>
      </c>
      <c r="B509" s="54" t="s">
        <v>685</v>
      </c>
      <c r="C509" s="31">
        <v>4301051310</v>
      </c>
      <c r="D509" s="370">
        <v>4680115880870</v>
      </c>
      <c r="E509" s="357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4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6"/>
      <c r="P509" s="356"/>
      <c r="Q509" s="356"/>
      <c r="R509" s="357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70">
        <v>4640242180540</v>
      </c>
      <c r="E510" s="357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446" t="s">
        <v>688</v>
      </c>
      <c r="O510" s="356"/>
      <c r="P510" s="356"/>
      <c r="Q510" s="356"/>
      <c r="R510" s="357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70">
        <v>4640242181233</v>
      </c>
      <c r="E511" s="357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462" t="s">
        <v>691</v>
      </c>
      <c r="O511" s="356"/>
      <c r="P511" s="356"/>
      <c r="Q511" s="356"/>
      <c r="R511" s="357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70">
        <v>4640242180557</v>
      </c>
      <c r="E512" s="357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441" t="s">
        <v>694</v>
      </c>
      <c r="O512" s="356"/>
      <c r="P512" s="356"/>
      <c r="Q512" s="356"/>
      <c r="R512" s="357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70">
        <v>4640242181226</v>
      </c>
      <c r="E513" s="357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77" t="s">
        <v>697</v>
      </c>
      <c r="O513" s="356"/>
      <c r="P513" s="356"/>
      <c r="Q513" s="356"/>
      <c r="R513" s="357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hidden="1" x14ac:dyDescent="0.2">
      <c r="A514" s="358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0"/>
      <c r="N514" s="365" t="s">
        <v>66</v>
      </c>
      <c r="O514" s="366"/>
      <c r="P514" s="366"/>
      <c r="Q514" s="366"/>
      <c r="R514" s="366"/>
      <c r="S514" s="366"/>
      <c r="T514" s="367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hidden="1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0"/>
      <c r="N515" s="365" t="s">
        <v>66</v>
      </c>
      <c r="O515" s="366"/>
      <c r="P515" s="366"/>
      <c r="Q515" s="366"/>
      <c r="R515" s="366"/>
      <c r="S515" s="366"/>
      <c r="T515" s="367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713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411"/>
      <c r="N516" s="383" t="s">
        <v>698</v>
      </c>
      <c r="O516" s="384"/>
      <c r="P516" s="384"/>
      <c r="Q516" s="384"/>
      <c r="R516" s="384"/>
      <c r="S516" s="384"/>
      <c r="T516" s="385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17206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17337.759999999998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411"/>
      <c r="N517" s="383" t="s">
        <v>699</v>
      </c>
      <c r="O517" s="384"/>
      <c r="P517" s="384"/>
      <c r="Q517" s="384"/>
      <c r="R517" s="384"/>
      <c r="S517" s="384"/>
      <c r="T517" s="385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18164.021384514697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18304.031999999996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411"/>
      <c r="N518" s="383" t="s">
        <v>700</v>
      </c>
      <c r="O518" s="384"/>
      <c r="P518" s="384"/>
      <c r="Q518" s="384"/>
      <c r="R518" s="384"/>
      <c r="S518" s="384"/>
      <c r="T518" s="385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31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31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411"/>
      <c r="N519" s="383" t="s">
        <v>702</v>
      </c>
      <c r="O519" s="384"/>
      <c r="P519" s="384"/>
      <c r="Q519" s="384"/>
      <c r="R519" s="384"/>
      <c r="S519" s="384"/>
      <c r="T519" s="385"/>
      <c r="U519" s="37" t="s">
        <v>65</v>
      </c>
      <c r="V519" s="351">
        <f>GrossWeightTotal+PalletQtyTotal*25</f>
        <v>18939.021384514697</v>
      </c>
      <c r="W519" s="351">
        <f>GrossWeightTotalR+PalletQtyTotalR*25</f>
        <v>19079.031999999996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411"/>
      <c r="N520" s="383" t="s">
        <v>703</v>
      </c>
      <c r="O520" s="384"/>
      <c r="P520" s="384"/>
      <c r="Q520" s="384"/>
      <c r="R520" s="384"/>
      <c r="S520" s="384"/>
      <c r="T520" s="385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2711.8844752721461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2736</v>
      </c>
      <c r="X520" s="37"/>
      <c r="Y520" s="352"/>
      <c r="Z520" s="352"/>
    </row>
    <row r="521" spans="1:53" ht="14.25" hidden="1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411"/>
      <c r="N521" s="383" t="s">
        <v>704</v>
      </c>
      <c r="O521" s="384"/>
      <c r="P521" s="384"/>
      <c r="Q521" s="384"/>
      <c r="R521" s="384"/>
      <c r="S521" s="384"/>
      <c r="T521" s="385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35.300640000000001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86" t="s">
        <v>95</v>
      </c>
      <c r="D523" s="535"/>
      <c r="E523" s="535"/>
      <c r="F523" s="431"/>
      <c r="G523" s="386" t="s">
        <v>220</v>
      </c>
      <c r="H523" s="535"/>
      <c r="I523" s="535"/>
      <c r="J523" s="535"/>
      <c r="K523" s="535"/>
      <c r="L523" s="535"/>
      <c r="M523" s="535"/>
      <c r="N523" s="535"/>
      <c r="O523" s="431"/>
      <c r="P523" s="342" t="s">
        <v>455</v>
      </c>
      <c r="Q523" s="386" t="s">
        <v>459</v>
      </c>
      <c r="R523" s="431"/>
      <c r="S523" s="386" t="s">
        <v>512</v>
      </c>
      <c r="T523" s="431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632" t="s">
        <v>707</v>
      </c>
      <c r="B524" s="386" t="s">
        <v>59</v>
      </c>
      <c r="C524" s="386" t="s">
        <v>96</v>
      </c>
      <c r="D524" s="386" t="s">
        <v>104</v>
      </c>
      <c r="E524" s="386" t="s">
        <v>95</v>
      </c>
      <c r="F524" s="386" t="s">
        <v>212</v>
      </c>
      <c r="G524" s="386" t="s">
        <v>221</v>
      </c>
      <c r="H524" s="386" t="s">
        <v>228</v>
      </c>
      <c r="I524" s="386" t="s">
        <v>247</v>
      </c>
      <c r="J524" s="386" t="s">
        <v>306</v>
      </c>
      <c r="K524" s="343"/>
      <c r="L524" s="386" t="s">
        <v>327</v>
      </c>
      <c r="M524" s="386" t="s">
        <v>346</v>
      </c>
      <c r="N524" s="386" t="s">
        <v>426</v>
      </c>
      <c r="O524" s="386" t="s">
        <v>444</v>
      </c>
      <c r="P524" s="386" t="s">
        <v>456</v>
      </c>
      <c r="Q524" s="386" t="s">
        <v>460</v>
      </c>
      <c r="R524" s="386" t="s">
        <v>487</v>
      </c>
      <c r="S524" s="386" t="s">
        <v>513</v>
      </c>
      <c r="T524" s="386" t="s">
        <v>562</v>
      </c>
      <c r="U524" s="386" t="s">
        <v>586</v>
      </c>
      <c r="V524" s="386" t="s">
        <v>647</v>
      </c>
      <c r="Z524" s="52"/>
      <c r="AC524" s="343"/>
    </row>
    <row r="525" spans="1:53" ht="13.5" customHeight="1" thickBot="1" x14ac:dyDescent="0.25">
      <c r="A525" s="633"/>
      <c r="B525" s="387"/>
      <c r="C525" s="387"/>
      <c r="D525" s="387"/>
      <c r="E525" s="387"/>
      <c r="F525" s="387"/>
      <c r="G525" s="387"/>
      <c r="H525" s="387"/>
      <c r="I525" s="387"/>
      <c r="J525" s="387"/>
      <c r="K525" s="343"/>
      <c r="L525" s="387"/>
      <c r="M525" s="387"/>
      <c r="N525" s="387"/>
      <c r="O525" s="387"/>
      <c r="P525" s="387"/>
      <c r="Q525" s="387"/>
      <c r="R525" s="387"/>
      <c r="S525" s="387"/>
      <c r="T525" s="387"/>
      <c r="U525" s="387"/>
      <c r="V525" s="387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67.2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1967.62</v>
      </c>
      <c r="F526" s="46">
        <f>IFERROR(W129*1,"0")+IFERROR(W130*1,"0")+IFERROR(W131*1,"0")+IFERROR(W132*1,"0")</f>
        <v>461.40000000000003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527.1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2637.6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349.2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39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6430.8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54.6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21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4782.2400000000007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4,00"/>
        <filter val="1 152,00"/>
        <filter val="1 197,00"/>
        <filter val="1 506,00"/>
        <filter val="1 513,00"/>
        <filter val="1 550,00"/>
        <filter val="1 557,00"/>
        <filter val="1 576,00"/>
        <filter val="1 700,00"/>
        <filter val="10,48"/>
        <filter val="10,64"/>
        <filter val="103,33"/>
        <filter val="11,00"/>
        <filter val="12,00"/>
        <filter val="12,27"/>
        <filter val="143,00"/>
        <filter val="150,00"/>
        <filter val="152,03"/>
        <filter val="16,00"/>
        <filter val="163,00"/>
        <filter val="164,00"/>
        <filter val="167,14"/>
        <filter val="169,00"/>
        <filter val="17 206,00"/>
        <filter val="17,66"/>
        <filter val="171,00"/>
        <filter val="18 164,02"/>
        <filter val="18 939,02"/>
        <filter val="181,00"/>
        <filter val="187,00"/>
        <filter val="191,00"/>
        <filter val="193,00"/>
        <filter val="2 055,00"/>
        <filter val="2 140,00"/>
        <filter val="2 711,88"/>
        <filter val="20,00"/>
        <filter val="22,00"/>
        <filter val="230,68"/>
        <filter val="24,00"/>
        <filter val="261,00"/>
        <filter val="269,00"/>
        <filter val="27,50"/>
        <filter val="271,00"/>
        <filter val="285,23"/>
        <filter val="3,14"/>
        <filter val="3,53"/>
        <filter val="31"/>
        <filter val="318,00"/>
        <filter val="320,00"/>
        <filter val="33,00"/>
        <filter val="36,00"/>
        <filter val="366,00"/>
        <filter val="367,00"/>
        <filter val="38,00"/>
        <filter val="383,00"/>
        <filter val="396,00"/>
        <filter val="4 770,00"/>
        <filter val="4,76"/>
        <filter val="400,06"/>
        <filter val="41,00"/>
        <filter val="45,00"/>
        <filter val="45,48"/>
        <filter val="456,00"/>
        <filter val="479,00"/>
        <filter val="48,00"/>
        <filter val="5,24"/>
        <filter val="50,00"/>
        <filter val="521,00"/>
        <filter val="6,41"/>
        <filter val="62,00"/>
        <filter val="65,00"/>
        <filter val="66,00"/>
        <filter val="670,26"/>
        <filter val="677,00"/>
        <filter val="686,00"/>
        <filter val="70,00"/>
        <filter val="70,93"/>
        <filter val="71,00"/>
        <filter val="71,52"/>
        <filter val="73,00"/>
        <filter val="756,00"/>
        <filter val="76,00"/>
        <filter val="76,90"/>
        <filter val="79,00"/>
        <filter val="8,00"/>
        <filter val="8,89"/>
        <filter val="83,00"/>
        <filter val="9,00"/>
        <filter val="9,80"/>
        <filter val="90,00"/>
        <filter val="910,00"/>
      </filters>
    </filterColumn>
  </autoFilter>
  <mergeCells count="939"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A483:M484"/>
    <mergeCell ref="D457:E457"/>
    <mergeCell ref="D475:E475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A12:L12"/>
    <mergeCell ref="D76:E76"/>
    <mergeCell ref="N369:R369"/>
    <mergeCell ref="D241:E241"/>
    <mergeCell ref="N318:T318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D10:E10"/>
    <mergeCell ref="F10:G10"/>
    <mergeCell ref="N132:R132"/>
    <mergeCell ref="N223:T223"/>
    <mergeCell ref="T5:U5"/>
    <mergeCell ref="U17:U18"/>
    <mergeCell ref="D190:E190"/>
    <mergeCell ref="A21:X21"/>
    <mergeCell ref="T6:U9"/>
    <mergeCell ref="A5:C5"/>
    <mergeCell ref="D9:E9"/>
    <mergeCell ref="O10:P10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2024-03-07T11:20:33Z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