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3F1600-6A2E-46F2-9C00-A5AAD4680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W504" i="1" s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W481" i="1"/>
  <c r="V481" i="1"/>
  <c r="X480" i="1"/>
  <c r="W480" i="1"/>
  <c r="N480" i="1"/>
  <c r="W479" i="1"/>
  <c r="W482" i="1" s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N451" i="1"/>
  <c r="X450" i="1"/>
  <c r="W450" i="1"/>
  <c r="X449" i="1"/>
  <c r="W449" i="1"/>
  <c r="W445" i="1"/>
  <c r="V445" i="1"/>
  <c r="V444" i="1"/>
  <c r="W443" i="1"/>
  <c r="W444" i="1" s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N425" i="1"/>
  <c r="W424" i="1"/>
  <c r="X424" i="1" s="1"/>
  <c r="N424" i="1"/>
  <c r="V421" i="1"/>
  <c r="V420" i="1"/>
  <c r="W419" i="1"/>
  <c r="X419" i="1" s="1"/>
  <c r="N419" i="1"/>
  <c r="W418" i="1"/>
  <c r="X418" i="1" s="1"/>
  <c r="N418" i="1"/>
  <c r="W417" i="1"/>
  <c r="X417" i="1" s="1"/>
  <c r="X420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X385" i="1"/>
  <c r="W385" i="1"/>
  <c r="N385" i="1"/>
  <c r="V381" i="1"/>
  <c r="W380" i="1"/>
  <c r="V380" i="1"/>
  <c r="X379" i="1"/>
  <c r="X380" i="1" s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X367" i="1" s="1"/>
  <c r="X369" i="1" s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V356" i="1"/>
  <c r="V355" i="1"/>
  <c r="W354" i="1"/>
  <c r="N354" i="1"/>
  <c r="V352" i="1"/>
  <c r="V351" i="1"/>
  <c r="X350" i="1"/>
  <c r="W350" i="1"/>
  <c r="N350" i="1"/>
  <c r="W349" i="1"/>
  <c r="V347" i="1"/>
  <c r="V346" i="1"/>
  <c r="X345" i="1"/>
  <c r="W345" i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28" i="1"/>
  <c r="V328" i="1"/>
  <c r="V327" i="1"/>
  <c r="W326" i="1"/>
  <c r="N326" i="1"/>
  <c r="V322" i="1"/>
  <c r="V321" i="1"/>
  <c r="W320" i="1"/>
  <c r="N320" i="1"/>
  <c r="V318" i="1"/>
  <c r="V317" i="1"/>
  <c r="W316" i="1"/>
  <c r="W318" i="1" s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N301" i="1"/>
  <c r="W300" i="1"/>
  <c r="X300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W297" i="1" s="1"/>
  <c r="N289" i="1"/>
  <c r="V286" i="1"/>
  <c r="V285" i="1"/>
  <c r="W284" i="1"/>
  <c r="N284" i="1"/>
  <c r="X283" i="1"/>
  <c r="W283" i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X248" i="1"/>
  <c r="X249" i="1" s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V217" i="1"/>
  <c r="W216" i="1"/>
  <c r="V216" i="1"/>
  <c r="X215" i="1"/>
  <c r="X216" i="1" s="1"/>
  <c r="W215" i="1"/>
  <c r="W217" i="1" s="1"/>
  <c r="N215" i="1"/>
  <c r="V213" i="1"/>
  <c r="V212" i="1"/>
  <c r="W211" i="1"/>
  <c r="X211" i="1" s="1"/>
  <c r="X210" i="1"/>
  <c r="W210" i="1"/>
  <c r="W209" i="1"/>
  <c r="X209" i="1" s="1"/>
  <c r="W208" i="1"/>
  <c r="X208" i="1" s="1"/>
  <c r="W207" i="1"/>
  <c r="W206" i="1"/>
  <c r="X206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5" i="1" s="1"/>
  <c r="N171" i="1"/>
  <c r="V169" i="1"/>
  <c r="V168" i="1"/>
  <c r="W167" i="1"/>
  <c r="N167" i="1"/>
  <c r="W166" i="1"/>
  <c r="N166" i="1"/>
  <c r="V164" i="1"/>
  <c r="V163" i="1"/>
  <c r="X162" i="1"/>
  <c r="W162" i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X132" i="1"/>
  <c r="X136" i="1" s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W119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E52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N44" i="1"/>
  <c r="W42" i="1"/>
  <c r="V42" i="1"/>
  <c r="W41" i="1"/>
  <c r="V41" i="1"/>
  <c r="X40" i="1"/>
  <c r="X41" i="1" s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H9" i="1" s="1"/>
  <c r="D7" i="1"/>
  <c r="O6" i="1"/>
  <c r="N2" i="1"/>
  <c r="W370" i="1" l="1"/>
  <c r="W52" i="1"/>
  <c r="X413" i="1"/>
  <c r="X414" i="1" s="1"/>
  <c r="W414" i="1"/>
  <c r="W46" i="1"/>
  <c r="W45" i="1"/>
  <c r="X44" i="1"/>
  <c r="X45" i="1" s="1"/>
  <c r="W103" i="1"/>
  <c r="X95" i="1"/>
  <c r="W168" i="1"/>
  <c r="X166" i="1"/>
  <c r="W202" i="1"/>
  <c r="X198" i="1"/>
  <c r="W267" i="1"/>
  <c r="X259" i="1"/>
  <c r="X267" i="1" s="1"/>
  <c r="W321" i="1"/>
  <c r="X320" i="1"/>
  <c r="X321" i="1" s="1"/>
  <c r="W356" i="1"/>
  <c r="X354" i="1"/>
  <c r="X355" i="1" s="1"/>
  <c r="X462" i="1"/>
  <c r="W476" i="1"/>
  <c r="X470" i="1"/>
  <c r="X476" i="1" s="1"/>
  <c r="X36" i="1"/>
  <c r="X37" i="1" s="1"/>
  <c r="W37" i="1"/>
  <c r="D524" i="1"/>
  <c r="H524" i="1"/>
  <c r="I524" i="1"/>
  <c r="X161" i="1"/>
  <c r="X163" i="1" s="1"/>
  <c r="X256" i="1"/>
  <c r="W280" i="1"/>
  <c r="W286" i="1"/>
  <c r="X282" i="1"/>
  <c r="W314" i="1"/>
  <c r="W317" i="1"/>
  <c r="X316" i="1"/>
  <c r="X317" i="1" s="1"/>
  <c r="W322" i="1"/>
  <c r="W327" i="1"/>
  <c r="X326" i="1"/>
  <c r="X327" i="1" s="1"/>
  <c r="X364" i="1"/>
  <c r="W440" i="1"/>
  <c r="W441" i="1"/>
  <c r="W104" i="1"/>
  <c r="W144" i="1"/>
  <c r="W169" i="1"/>
  <c r="W195" i="1"/>
  <c r="W212" i="1"/>
  <c r="W246" i="1"/>
  <c r="W250" i="1"/>
  <c r="W279" i="1"/>
  <c r="W369" i="1"/>
  <c r="W387" i="1"/>
  <c r="W388" i="1"/>
  <c r="W411" i="1"/>
  <c r="W421" i="1"/>
  <c r="W420" i="1"/>
  <c r="V518" i="1"/>
  <c r="X343" i="1"/>
  <c r="X346" i="1" s="1"/>
  <c r="W346" i="1"/>
  <c r="V517" i="1"/>
  <c r="X226" i="1"/>
  <c r="X128" i="1"/>
  <c r="X202" i="1"/>
  <c r="A10" i="1"/>
  <c r="F9" i="1"/>
  <c r="F10" i="1"/>
  <c r="X22" i="1"/>
  <c r="X23" i="1" s="1"/>
  <c r="V514" i="1"/>
  <c r="X26" i="1"/>
  <c r="X33" i="1" s="1"/>
  <c r="C524" i="1"/>
  <c r="X51" i="1"/>
  <c r="X52" i="1" s="1"/>
  <c r="X56" i="1"/>
  <c r="X60" i="1" s="1"/>
  <c r="X64" i="1"/>
  <c r="X85" i="1" s="1"/>
  <c r="X88" i="1"/>
  <c r="X92" i="1" s="1"/>
  <c r="X96" i="1"/>
  <c r="X103" i="1" s="1"/>
  <c r="W118" i="1"/>
  <c r="W129" i="1"/>
  <c r="X141" i="1"/>
  <c r="X144" i="1" s="1"/>
  <c r="W157" i="1"/>
  <c r="X167" i="1"/>
  <c r="X168" i="1" s="1"/>
  <c r="X171" i="1"/>
  <c r="X175" i="1" s="1"/>
  <c r="X179" i="1"/>
  <c r="W203" i="1"/>
  <c r="X207" i="1"/>
  <c r="X212" i="1" s="1"/>
  <c r="L524" i="1"/>
  <c r="W227" i="1"/>
  <c r="W257" i="1"/>
  <c r="W313" i="1"/>
  <c r="X310" i="1"/>
  <c r="X313" i="1" s="1"/>
  <c r="W352" i="1"/>
  <c r="X349" i="1"/>
  <c r="X351" i="1" s="1"/>
  <c r="W351" i="1"/>
  <c r="R524" i="1"/>
  <c r="W403" i="1"/>
  <c r="T524" i="1"/>
  <c r="W436" i="1"/>
  <c r="X429" i="1"/>
  <c r="X436" i="1" s="1"/>
  <c r="W24" i="1"/>
  <c r="W53" i="1"/>
  <c r="W61" i="1"/>
  <c r="W86" i="1"/>
  <c r="W128" i="1"/>
  <c r="W137" i="1"/>
  <c r="X195" i="1"/>
  <c r="W196" i="1"/>
  <c r="W213" i="1"/>
  <c r="X279" i="1"/>
  <c r="X284" i="1"/>
  <c r="W285" i="1"/>
  <c r="W341" i="1"/>
  <c r="W377" i="1"/>
  <c r="X387" i="1"/>
  <c r="W404" i="1"/>
  <c r="U524" i="1"/>
  <c r="W477" i="1"/>
  <c r="J9" i="1"/>
  <c r="W34" i="1"/>
  <c r="W60" i="1"/>
  <c r="W85" i="1"/>
  <c r="W93" i="1"/>
  <c r="X106" i="1"/>
  <c r="X118" i="1" s="1"/>
  <c r="F524" i="1"/>
  <c r="W136" i="1"/>
  <c r="X148" i="1"/>
  <c r="X157" i="1" s="1"/>
  <c r="W164" i="1"/>
  <c r="W176" i="1"/>
  <c r="W226" i="1"/>
  <c r="W245" i="1"/>
  <c r="X230" i="1"/>
  <c r="X245" i="1" s="1"/>
  <c r="M524" i="1"/>
  <c r="W273" i="1"/>
  <c r="X270" i="1"/>
  <c r="X273" i="1" s="1"/>
  <c r="N524" i="1"/>
  <c r="X289" i="1"/>
  <c r="X297" i="1" s="1"/>
  <c r="W298" i="1"/>
  <c r="X301" i="1"/>
  <c r="X302" i="1" s="1"/>
  <c r="W302" i="1"/>
  <c r="W303" i="1"/>
  <c r="X340" i="1"/>
  <c r="X376" i="1"/>
  <c r="W437" i="1"/>
  <c r="W468" i="1"/>
  <c r="X465" i="1"/>
  <c r="X467" i="1" s="1"/>
  <c r="W467" i="1"/>
  <c r="V524" i="1"/>
  <c r="X486" i="1"/>
  <c r="X491" i="1" s="1"/>
  <c r="W491" i="1"/>
  <c r="W492" i="1"/>
  <c r="W516" i="1"/>
  <c r="B524" i="1"/>
  <c r="W515" i="1"/>
  <c r="G524" i="1"/>
  <c r="W145" i="1"/>
  <c r="W158" i="1"/>
  <c r="W163" i="1"/>
  <c r="X306" i="1"/>
  <c r="X307" i="1" s="1"/>
  <c r="W307" i="1"/>
  <c r="O524" i="1"/>
  <c r="W308" i="1"/>
  <c r="X425" i="1"/>
  <c r="X426" i="1" s="1"/>
  <c r="W427" i="1"/>
  <c r="X507" i="1"/>
  <c r="X512" i="1" s="1"/>
  <c r="W512" i="1"/>
  <c r="W513" i="1"/>
  <c r="W256" i="1"/>
  <c r="W268" i="1"/>
  <c r="W340" i="1"/>
  <c r="W355" i="1"/>
  <c r="W364" i="1"/>
  <c r="W376" i="1"/>
  <c r="W410" i="1"/>
  <c r="W463" i="1"/>
  <c r="W505" i="1"/>
  <c r="J524" i="1"/>
  <c r="S524" i="1"/>
  <c r="X390" i="1"/>
  <c r="X403" i="1" s="1"/>
  <c r="X406" i="1"/>
  <c r="X410" i="1" s="1"/>
  <c r="W426" i="1"/>
  <c r="X439" i="1"/>
  <c r="X440" i="1" s="1"/>
  <c r="X443" i="1"/>
  <c r="X444" i="1" s="1"/>
  <c r="W462" i="1"/>
  <c r="X479" i="1"/>
  <c r="X481" i="1" s="1"/>
  <c r="X500" i="1"/>
  <c r="X504" i="1" s="1"/>
  <c r="P524" i="1"/>
  <c r="Q524" i="1"/>
  <c r="W365" i="1"/>
  <c r="W518" i="1" l="1"/>
  <c r="X285" i="1"/>
  <c r="W517" i="1"/>
  <c r="X519" i="1"/>
  <c r="W514" i="1"/>
</calcChain>
</file>

<file path=xl/sharedStrings.xml><?xml version="1.0" encoding="utf-8"?>
<sst xmlns="http://schemas.openxmlformats.org/spreadsheetml/2006/main" count="2197" uniqueCount="728">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</sst>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97" t="s">
        <v>0</v>
      </c>
      <c r="E1" s="370"/>
      <c r="F1" s="370"/>
      <c r="G1" s="12" t="s">
        <v>1</v>
      </c>
      <c r="H1" s="497" t="s">
        <v>2</v>
      </c>
      <c r="I1" s="370"/>
      <c r="J1" s="370"/>
      <c r="K1" s="370"/>
      <c r="L1" s="370"/>
      <c r="M1" s="370"/>
      <c r="N1" s="370"/>
      <c r="O1" s="370"/>
      <c r="P1" s="369" t="s">
        <v>3</v>
      </c>
      <c r="Q1" s="370"/>
      <c r="R1" s="3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92" t="s">
        <v>8</v>
      </c>
      <c r="B5" s="352"/>
      <c r="C5" s="353"/>
      <c r="D5" s="688"/>
      <c r="E5" s="690"/>
      <c r="F5" s="416" t="s">
        <v>9</v>
      </c>
      <c r="G5" s="353"/>
      <c r="H5" s="688" t="s">
        <v>727</v>
      </c>
      <c r="I5" s="689"/>
      <c r="J5" s="689"/>
      <c r="K5" s="689"/>
      <c r="L5" s="690"/>
      <c r="N5" s="24" t="s">
        <v>10</v>
      </c>
      <c r="O5" s="408">
        <v>45361</v>
      </c>
      <c r="P5" s="409"/>
      <c r="R5" s="391" t="s">
        <v>11</v>
      </c>
      <c r="S5" s="392"/>
      <c r="T5" s="558" t="s">
        <v>12</v>
      </c>
      <c r="U5" s="409"/>
      <c r="Z5" s="51"/>
      <c r="AA5" s="51"/>
      <c r="AB5" s="51"/>
    </row>
    <row r="6" spans="1:29" s="345" customFormat="1" ht="24" customHeight="1" x14ac:dyDescent="0.2">
      <c r="A6" s="592" t="s">
        <v>13</v>
      </c>
      <c r="B6" s="352"/>
      <c r="C6" s="353"/>
      <c r="D6" s="457" t="s">
        <v>14</v>
      </c>
      <c r="E6" s="458"/>
      <c r="F6" s="458"/>
      <c r="G6" s="458"/>
      <c r="H6" s="458"/>
      <c r="I6" s="458"/>
      <c r="J6" s="458"/>
      <c r="K6" s="458"/>
      <c r="L6" s="409"/>
      <c r="N6" s="24" t="s">
        <v>15</v>
      </c>
      <c r="O6" s="631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694" t="s">
        <v>16</v>
      </c>
      <c r="S6" s="392"/>
      <c r="T6" s="563" t="s">
        <v>17</v>
      </c>
      <c r="U6" s="56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470"/>
      <c r="N7" s="24"/>
      <c r="O7" s="42"/>
      <c r="P7" s="42"/>
      <c r="R7" s="361"/>
      <c r="S7" s="392"/>
      <c r="T7" s="565"/>
      <c r="U7" s="566"/>
      <c r="Z7" s="51"/>
      <c r="AA7" s="51"/>
      <c r="AB7" s="51"/>
    </row>
    <row r="8" spans="1:29" s="345" customFormat="1" ht="25.5" customHeight="1" x14ac:dyDescent="0.2">
      <c r="A8" s="378" t="s">
        <v>18</v>
      </c>
      <c r="B8" s="363"/>
      <c r="C8" s="364"/>
      <c r="D8" s="696"/>
      <c r="E8" s="697"/>
      <c r="F8" s="697"/>
      <c r="G8" s="697"/>
      <c r="H8" s="697"/>
      <c r="I8" s="697"/>
      <c r="J8" s="697"/>
      <c r="K8" s="697"/>
      <c r="L8" s="698"/>
      <c r="N8" s="24" t="s">
        <v>19</v>
      </c>
      <c r="O8" s="429">
        <v>0.41666666666666669</v>
      </c>
      <c r="P8" s="409"/>
      <c r="R8" s="361"/>
      <c r="S8" s="392"/>
      <c r="T8" s="565"/>
      <c r="U8" s="566"/>
      <c r="Z8" s="51"/>
      <c r="AA8" s="51"/>
      <c r="AB8" s="51"/>
    </row>
    <row r="9" spans="1:29" s="345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1"/>
      <c r="E9" s="390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N9" s="26" t="s">
        <v>20</v>
      </c>
      <c r="O9" s="408"/>
      <c r="P9" s="409"/>
      <c r="R9" s="361"/>
      <c r="S9" s="392"/>
      <c r="T9" s="567"/>
      <c r="U9" s="56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1"/>
      <c r="E10" s="390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7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29"/>
      <c r="P10" s="409"/>
      <c r="S10" s="24" t="s">
        <v>22</v>
      </c>
      <c r="T10" s="684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09"/>
      <c r="S11" s="24" t="s">
        <v>26</v>
      </c>
      <c r="T11" s="421" t="s">
        <v>27</v>
      </c>
      <c r="U11" s="422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400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9"/>
      <c r="P12" s="470"/>
      <c r="Q12" s="23"/>
      <c r="S12" s="24"/>
      <c r="T12" s="370"/>
      <c r="U12" s="361"/>
      <c r="Z12" s="51"/>
      <c r="AA12" s="51"/>
      <c r="AB12" s="51"/>
    </row>
    <row r="13" spans="1:29" s="345" customFormat="1" ht="23.25" customHeight="1" x14ac:dyDescent="0.2">
      <c r="A13" s="400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21"/>
      <c r="P13" s="422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400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40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617" t="s">
        <v>34</v>
      </c>
      <c r="O15" s="370"/>
      <c r="P15" s="370"/>
      <c r="Q15" s="370"/>
      <c r="R15" s="3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8"/>
      <c r="O16" s="618"/>
      <c r="P16" s="618"/>
      <c r="Q16" s="618"/>
      <c r="R16" s="6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6" t="s">
        <v>35</v>
      </c>
      <c r="B17" s="356" t="s">
        <v>36</v>
      </c>
      <c r="C17" s="601" t="s">
        <v>37</v>
      </c>
      <c r="D17" s="356" t="s">
        <v>38</v>
      </c>
      <c r="E17" s="373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629"/>
      <c r="P17" s="629"/>
      <c r="Q17" s="629"/>
      <c r="R17" s="373"/>
      <c r="S17" s="406" t="s">
        <v>48</v>
      </c>
      <c r="T17" s="353"/>
      <c r="U17" s="356" t="s">
        <v>49</v>
      </c>
      <c r="V17" s="356" t="s">
        <v>50</v>
      </c>
      <c r="W17" s="673" t="s">
        <v>51</v>
      </c>
      <c r="X17" s="356" t="s">
        <v>52</v>
      </c>
      <c r="Y17" s="376" t="s">
        <v>53</v>
      </c>
      <c r="Z17" s="376" t="s">
        <v>54</v>
      </c>
      <c r="AA17" s="376" t="s">
        <v>55</v>
      </c>
      <c r="AB17" s="667"/>
      <c r="AC17" s="668"/>
      <c r="AD17" s="603"/>
      <c r="BA17" s="660" t="s">
        <v>56</v>
      </c>
    </row>
    <row r="18" spans="1:53" ht="14.25" customHeight="1" x14ac:dyDescent="0.2">
      <c r="A18" s="357"/>
      <c r="B18" s="357"/>
      <c r="C18" s="357"/>
      <c r="D18" s="374"/>
      <c r="E18" s="375"/>
      <c r="F18" s="357"/>
      <c r="G18" s="357"/>
      <c r="H18" s="357"/>
      <c r="I18" s="357"/>
      <c r="J18" s="357"/>
      <c r="K18" s="357"/>
      <c r="L18" s="357"/>
      <c r="M18" s="357"/>
      <c r="N18" s="374"/>
      <c r="O18" s="630"/>
      <c r="P18" s="630"/>
      <c r="Q18" s="630"/>
      <c r="R18" s="375"/>
      <c r="S18" s="344" t="s">
        <v>57</v>
      </c>
      <c r="T18" s="344" t="s">
        <v>58</v>
      </c>
      <c r="U18" s="357"/>
      <c r="V18" s="357"/>
      <c r="W18" s="674"/>
      <c r="X18" s="357"/>
      <c r="Y18" s="377"/>
      <c r="Z18" s="377"/>
      <c r="AA18" s="669"/>
      <c r="AB18" s="670"/>
      <c r="AC18" s="671"/>
      <c r="AD18" s="604"/>
      <c r="BA18" s="361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68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5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86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86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5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5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5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5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6"/>
      <c r="P30" s="366"/>
      <c r="Q30" s="366"/>
      <c r="R30" s="355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0" t="s">
        <v>80</v>
      </c>
      <c r="O31" s="366"/>
      <c r="P31" s="366"/>
      <c r="Q31" s="366"/>
      <c r="R31" s="355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5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5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86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86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5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5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86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86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5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5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86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86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5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5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86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86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358" t="s">
        <v>95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68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5"/>
      <c r="S50" s="34"/>
      <c r="T50" s="34"/>
      <c r="U50" s="35" t="s">
        <v>65</v>
      </c>
      <c r="V50" s="347">
        <v>0</v>
      </c>
      <c r="W50" s="34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5"/>
      <c r="S51" s="34"/>
      <c r="T51" s="34"/>
      <c r="U51" s="35" t="s">
        <v>65</v>
      </c>
      <c r="V51" s="347">
        <v>90</v>
      </c>
      <c r="W51" s="348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85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86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49">
        <f>IFERROR(V50/H50,"0")+IFERROR(V51/H51,"0")</f>
        <v>33.333333333333329</v>
      </c>
      <c r="W52" s="349">
        <f>IFERROR(W50/H50,"0")+IFERROR(W51/H51,"0")</f>
        <v>34</v>
      </c>
      <c r="X52" s="349">
        <f>IFERROR(IF(X50="",0,X50),"0")+IFERROR(IF(X51="",0,X51),"0")</f>
        <v>0.25602000000000003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86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49">
        <f>IFERROR(SUM(V50:V51),"0")</f>
        <v>90</v>
      </c>
      <c r="W53" s="349">
        <f>IFERROR(SUM(W50:W51),"0")</f>
        <v>91.800000000000011</v>
      </c>
      <c r="X53" s="37"/>
      <c r="Y53" s="350"/>
      <c r="Z53" s="350"/>
    </row>
    <row r="54" spans="1:53" ht="16.5" hidden="1" customHeight="1" x14ac:dyDescent="0.25">
      <c r="A54" s="368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5"/>
      <c r="S56" s="34"/>
      <c r="T56" s="34"/>
      <c r="U56" s="35" t="s">
        <v>65</v>
      </c>
      <c r="V56" s="347">
        <v>0</v>
      </c>
      <c r="W56" s="34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5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5"/>
      <c r="S58" s="34"/>
      <c r="T58" s="34"/>
      <c r="U58" s="35" t="s">
        <v>65</v>
      </c>
      <c r="V58" s="347">
        <v>0</v>
      </c>
      <c r="W58" s="34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76" t="s">
        <v>114</v>
      </c>
      <c r="O59" s="366"/>
      <c r="P59" s="366"/>
      <c r="Q59" s="366"/>
      <c r="R59" s="355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85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86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49">
        <f>IFERROR(V56/H56,"0")+IFERROR(V57/H57,"0")+IFERROR(V58/H58,"0")+IFERROR(V59/H59,"0")</f>
        <v>0</v>
      </c>
      <c r="W60" s="349">
        <f>IFERROR(W56/H56,"0")+IFERROR(W57/H57,"0")+IFERROR(W58/H58,"0")+IFERROR(W59/H59,"0")</f>
        <v>0</v>
      </c>
      <c r="X60" s="349">
        <f>IFERROR(IF(X56="",0,X56),"0")+IFERROR(IF(X57="",0,X57),"0")+IFERROR(IF(X58="",0,X58),"0")+IFERROR(IF(X59="",0,X59),"0")</f>
        <v>0</v>
      </c>
      <c r="Y60" s="350"/>
      <c r="Z60" s="350"/>
    </row>
    <row r="61" spans="1:53" hidden="1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86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49">
        <f>IFERROR(SUM(V56:V59),"0")</f>
        <v>0</v>
      </c>
      <c r="W61" s="349">
        <f>IFERROR(SUM(W56:W59),"0")</f>
        <v>0</v>
      </c>
      <c r="X61" s="37"/>
      <c r="Y61" s="350"/>
      <c r="Z61" s="350"/>
    </row>
    <row r="62" spans="1:53" ht="16.5" hidden="1" customHeight="1" x14ac:dyDescent="0.25">
      <c r="A62" s="368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5"/>
      <c r="S64" s="34"/>
      <c r="T64" s="34"/>
      <c r="U64" s="35" t="s">
        <v>65</v>
      </c>
      <c r="V64" s="347">
        <v>10</v>
      </c>
      <c r="W64" s="348">
        <f t="shared" ref="W64:W84" si="2">IFERROR(IF(V64="",0,CEILING((V64/$H64),1)*$H64),"")</f>
        <v>11.2</v>
      </c>
      <c r="X64" s="36">
        <f t="shared" ref="X64:X70" si="3"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4">
        <v>4607091385670</v>
      </c>
      <c r="E65" s="355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5"/>
      <c r="S65" s="34"/>
      <c r="T65" s="34"/>
      <c r="U65" s="35" t="s">
        <v>65</v>
      </c>
      <c r="V65" s="347">
        <v>70</v>
      </c>
      <c r="W65" s="348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4">
        <v>4607091385670</v>
      </c>
      <c r="E66" s="355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5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5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5"/>
      <c r="S68" s="34"/>
      <c r="T68" s="34"/>
      <c r="U68" s="35" t="s">
        <v>65</v>
      </c>
      <c r="V68" s="347">
        <v>0</v>
      </c>
      <c r="W68" s="348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5"/>
      <c r="S69" s="34"/>
      <c r="T69" s="34"/>
      <c r="U69" s="35" t="s">
        <v>65</v>
      </c>
      <c r="V69" s="347">
        <v>0</v>
      </c>
      <c r="W69" s="34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5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5"/>
      <c r="S71" s="34"/>
      <c r="T71" s="34"/>
      <c r="U71" s="35" t="s">
        <v>65</v>
      </c>
      <c r="V71" s="347">
        <v>0</v>
      </c>
      <c r="W71" s="348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4">
        <v>4680115882539</v>
      </c>
      <c r="E72" s="355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5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4">
        <v>4607091385687</v>
      </c>
      <c r="E73" s="355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5"/>
      <c r="S73" s="34"/>
      <c r="T73" s="34"/>
      <c r="U73" s="35" t="s">
        <v>65</v>
      </c>
      <c r="V73" s="347">
        <v>88</v>
      </c>
      <c r="W73" s="348">
        <f t="shared" si="2"/>
        <v>88</v>
      </c>
      <c r="X73" s="36">
        <f t="shared" si="4"/>
        <v>0.20613999999999999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5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5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5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4">
        <v>4680115881518</v>
      </c>
      <c r="E77" s="355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5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4">
        <v>4680115881303</v>
      </c>
      <c r="E78" s="355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5"/>
      <c r="S78" s="34"/>
      <c r="T78" s="34"/>
      <c r="U78" s="35" t="s">
        <v>65</v>
      </c>
      <c r="V78" s="347">
        <v>0</v>
      </c>
      <c r="W78" s="348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4">
        <v>4680115882577</v>
      </c>
      <c r="E79" s="355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6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5"/>
      <c r="S79" s="34"/>
      <c r="T79" s="34"/>
      <c r="U79" s="35" t="s">
        <v>65</v>
      </c>
      <c r="V79" s="347">
        <v>20</v>
      </c>
      <c r="W79" s="348">
        <f t="shared" si="2"/>
        <v>22.400000000000002</v>
      </c>
      <c r="X79" s="36">
        <f>IFERROR(IF(W79=0,"",ROUNDUP(W79/H79,0)*0.00753),"")</f>
        <v>5.271E-2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4">
        <v>4680115882577</v>
      </c>
      <c r="E80" s="355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5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4">
        <v>4680115882720</v>
      </c>
      <c r="E81" s="355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5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4">
        <v>4680115880269</v>
      </c>
      <c r="E82" s="355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5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4">
        <v>4680115880429</v>
      </c>
      <c r="E83" s="355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5"/>
      <c r="S83" s="34"/>
      <c r="T83" s="34"/>
      <c r="U83" s="35" t="s">
        <v>65</v>
      </c>
      <c r="V83" s="347">
        <v>315</v>
      </c>
      <c r="W83" s="348">
        <f t="shared" si="2"/>
        <v>315</v>
      </c>
      <c r="X83" s="36">
        <f>IFERROR(IF(W83=0,"",ROUNDUP(W83/H83,0)*0.00937),"")</f>
        <v>0.65590000000000004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4">
        <v>4680115881457</v>
      </c>
      <c r="E84" s="355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5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5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86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105.39285714285714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107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1.0887500000000001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86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49">
        <f>IFERROR(SUM(V64:V84),"0")</f>
        <v>503</v>
      </c>
      <c r="W86" s="349">
        <f>IFERROR(SUM(W64:W84),"0")</f>
        <v>515</v>
      </c>
      <c r="X86" s="37"/>
      <c r="Y86" s="350"/>
      <c r="Z86" s="350"/>
    </row>
    <row r="87" spans="1:53" ht="14.25" hidden="1" customHeight="1" x14ac:dyDescent="0.25">
      <c r="A87" s="36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4">
        <v>4680115881488</v>
      </c>
      <c r="E88" s="355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5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4">
        <v>4680115882751</v>
      </c>
      <c r="E89" s="355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5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4">
        <v>4680115882775</v>
      </c>
      <c r="E90" s="355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5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4">
        <v>4680115880658</v>
      </c>
      <c r="E91" s="355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5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5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86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86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6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4">
        <v>4607091387667</v>
      </c>
      <c r="E95" s="355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5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4">
        <v>4607091387636</v>
      </c>
      <c r="E96" s="355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5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4">
        <v>4607091382426</v>
      </c>
      <c r="E97" s="355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5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4">
        <v>4607091386547</v>
      </c>
      <c r="E98" s="355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5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4">
        <v>4607091384734</v>
      </c>
      <c r="E99" s="355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6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5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4">
        <v>4607091382464</v>
      </c>
      <c r="E100" s="355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5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4">
        <v>4680115883444</v>
      </c>
      <c r="E101" s="355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5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4">
        <v>4680115883444</v>
      </c>
      <c r="E102" s="355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5"/>
      <c r="S102" s="34"/>
      <c r="T102" s="34"/>
      <c r="U102" s="35" t="s">
        <v>65</v>
      </c>
      <c r="V102" s="347">
        <v>0</v>
      </c>
      <c r="W102" s="34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5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86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0</v>
      </c>
      <c r="W103" s="349">
        <f>IFERROR(W95/H95,"0")+IFERROR(W96/H96,"0")+IFERROR(W97/H97,"0")+IFERROR(W98/H98,"0")+IFERROR(W99/H99,"0")+IFERROR(W100/H100,"0")+IFERROR(W101/H101,"0")+IFERROR(W102/H102,"0")</f>
        <v>0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0"/>
      <c r="Z103" s="350"/>
    </row>
    <row r="104" spans="1:53" hidden="1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86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49">
        <f>IFERROR(SUM(V95:V102),"0")</f>
        <v>0</v>
      </c>
      <c r="W104" s="349">
        <f>IFERROR(SUM(W95:W102),"0")</f>
        <v>0</v>
      </c>
      <c r="X104" s="37"/>
      <c r="Y104" s="350"/>
      <c r="Z104" s="350"/>
    </row>
    <row r="105" spans="1:53" ht="14.25" hidden="1" customHeight="1" x14ac:dyDescent="0.25">
      <c r="A105" s="36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hidden="1" customHeight="1" x14ac:dyDescent="0.25">
      <c r="A106" s="54" t="s">
        <v>180</v>
      </c>
      <c r="B106" s="54" t="s">
        <v>181</v>
      </c>
      <c r="C106" s="31">
        <v>4301051543</v>
      </c>
      <c r="D106" s="354">
        <v>4607091386967</v>
      </c>
      <c r="E106" s="355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6"/>
      <c r="P106" s="366"/>
      <c r="Q106" s="366"/>
      <c r="R106" s="355"/>
      <c r="S106" s="34"/>
      <c r="T106" s="34"/>
      <c r="U106" s="35" t="s">
        <v>65</v>
      </c>
      <c r="V106" s="347">
        <v>0</v>
      </c>
      <c r="W106" s="348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4">
        <v>4607091386967</v>
      </c>
      <c r="E107" s="355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6"/>
      <c r="P107" s="366"/>
      <c r="Q107" s="366"/>
      <c r="R107" s="355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4">
        <v>4607091385304</v>
      </c>
      <c r="E108" s="355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5"/>
      <c r="S108" s="34"/>
      <c r="T108" s="34"/>
      <c r="U108" s="35" t="s">
        <v>65</v>
      </c>
      <c r="V108" s="347">
        <v>0</v>
      </c>
      <c r="W108" s="34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4">
        <v>4607091386264</v>
      </c>
      <c r="E109" s="355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9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6"/>
      <c r="P109" s="366"/>
      <c r="Q109" s="366"/>
      <c r="R109" s="355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4">
        <v>4607091386264</v>
      </c>
      <c r="E110" s="355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45" t="s">
        <v>188</v>
      </c>
      <c r="O110" s="366"/>
      <c r="P110" s="366"/>
      <c r="Q110" s="366"/>
      <c r="R110" s="355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4">
        <v>4680115882584</v>
      </c>
      <c r="E111" s="355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5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189</v>
      </c>
      <c r="B112" s="54" t="s">
        <v>191</v>
      </c>
      <c r="C112" s="31">
        <v>4301051476</v>
      </c>
      <c r="D112" s="354">
        <v>4680115882584</v>
      </c>
      <c r="E112" s="355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5"/>
      <c r="S112" s="34"/>
      <c r="T112" s="34"/>
      <c r="U112" s="35" t="s">
        <v>65</v>
      </c>
      <c r="V112" s="347">
        <v>0</v>
      </c>
      <c r="W112" s="34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4">
        <v>4607091385731</v>
      </c>
      <c r="E113" s="355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5"/>
      <c r="S113" s="34"/>
      <c r="T113" s="34"/>
      <c r="U113" s="35" t="s">
        <v>65</v>
      </c>
      <c r="V113" s="347">
        <v>90</v>
      </c>
      <c r="W113" s="348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4">
        <v>4680115880214</v>
      </c>
      <c r="E114" s="355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5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4">
        <v>4680115880894</v>
      </c>
      <c r="E115" s="355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5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198</v>
      </c>
      <c r="B116" s="54" t="s">
        <v>199</v>
      </c>
      <c r="C116" s="31">
        <v>4301051313</v>
      </c>
      <c r="D116" s="354">
        <v>4607091385427</v>
      </c>
      <c r="E116" s="355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5"/>
      <c r="S116" s="34"/>
      <c r="T116" s="34"/>
      <c r="U116" s="35" t="s">
        <v>65</v>
      </c>
      <c r="V116" s="347">
        <v>0</v>
      </c>
      <c r="W116" s="34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4">
        <v>4680115882645</v>
      </c>
      <c r="E117" s="355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5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5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86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33.333333333333329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34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0.25602000000000003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86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49">
        <f>IFERROR(SUM(V106:V117),"0")</f>
        <v>90</v>
      </c>
      <c r="W119" s="349">
        <f>IFERROR(SUM(W106:W117),"0")</f>
        <v>91.800000000000011</v>
      </c>
      <c r="X119" s="37"/>
      <c r="Y119" s="350"/>
      <c r="Z119" s="350"/>
    </row>
    <row r="120" spans="1:53" ht="14.25" hidden="1" customHeight="1" x14ac:dyDescent="0.25">
      <c r="A120" s="36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4">
        <v>4607091383065</v>
      </c>
      <c r="E121" s="355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5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4">
        <v>4680115881532</v>
      </c>
      <c r="E122" s="355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6"/>
      <c r="P122" s="366"/>
      <c r="Q122" s="366"/>
      <c r="R122" s="355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4">
        <v>4680115881532</v>
      </c>
      <c r="E123" s="355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6"/>
      <c r="P123" s="366"/>
      <c r="Q123" s="366"/>
      <c r="R123" s="355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4">
        <v>4680115881532</v>
      </c>
      <c r="E124" s="355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209</v>
      </c>
      <c r="O124" s="366"/>
      <c r="P124" s="366"/>
      <c r="Q124" s="366"/>
      <c r="R124" s="355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4">
        <v>4680115882652</v>
      </c>
      <c r="E125" s="355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5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4">
        <v>4680115880238</v>
      </c>
      <c r="E126" s="355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5"/>
      <c r="S126" s="34"/>
      <c r="T126" s="34"/>
      <c r="U126" s="35" t="s">
        <v>65</v>
      </c>
      <c r="V126" s="347">
        <v>16.5</v>
      </c>
      <c r="W126" s="348">
        <f t="shared" si="7"/>
        <v>17.82</v>
      </c>
      <c r="X126" s="36">
        <f>IFERROR(IF(W126=0,"",ROUNDUP(W126/H126,0)*0.00753),"")</f>
        <v>6.7769999999999997E-2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4">
        <v>4680115881464</v>
      </c>
      <c r="E127" s="355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5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85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86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49">
        <f>IFERROR(V121/H121,"0")+IFERROR(V122/H122,"0")+IFERROR(V123/H123,"0")+IFERROR(V124/H124,"0")+IFERROR(V125/H125,"0")+IFERROR(V126/H126,"0")+IFERROR(V127/H127,"0")</f>
        <v>8.3333333333333339</v>
      </c>
      <c r="W128" s="349">
        <f>IFERROR(W121/H121,"0")+IFERROR(W122/H122,"0")+IFERROR(W123/H123,"0")+IFERROR(W124/H124,"0")+IFERROR(W125/H125,"0")+IFERROR(W126/H126,"0")+IFERROR(W127/H127,"0")</f>
        <v>9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6.7769999999999997E-2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86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49">
        <f>IFERROR(SUM(V121:V127),"0")</f>
        <v>16.5</v>
      </c>
      <c r="W129" s="349">
        <f>IFERROR(SUM(W121:W127),"0")</f>
        <v>17.82</v>
      </c>
      <c r="X129" s="37"/>
      <c r="Y129" s="350"/>
      <c r="Z129" s="350"/>
    </row>
    <row r="130" spans="1:53" ht="16.5" hidden="1" customHeight="1" x14ac:dyDescent="0.25">
      <c r="A130" s="368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hidden="1" customHeight="1" x14ac:dyDescent="0.25">
      <c r="A131" s="36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4">
        <v>4607091385168</v>
      </c>
      <c r="E132" s="355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6"/>
      <c r="P132" s="366"/>
      <c r="Q132" s="366"/>
      <c r="R132" s="355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4">
        <v>4607091385168</v>
      </c>
      <c r="E133" s="355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3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6"/>
      <c r="P133" s="366"/>
      <c r="Q133" s="366"/>
      <c r="R133" s="355"/>
      <c r="S133" s="34"/>
      <c r="T133" s="34"/>
      <c r="U133" s="35" t="s">
        <v>65</v>
      </c>
      <c r="V133" s="347">
        <v>100</v>
      </c>
      <c r="W133" s="348">
        <f>IFERROR(IF(V133="",0,CEILING((V133/$H133),1)*$H133),"")</f>
        <v>100.80000000000001</v>
      </c>
      <c r="X133" s="36">
        <f>IFERROR(IF(W133=0,"",ROUNDUP(W133/H133,0)*0.02175),"")</f>
        <v>0.26100000000000001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4">
        <v>4607091383256</v>
      </c>
      <c r="E134" s="355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5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4301051358</v>
      </c>
      <c r="D135" s="354">
        <v>4607091385748</v>
      </c>
      <c r="E135" s="355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5"/>
      <c r="S135" s="34"/>
      <c r="T135" s="34"/>
      <c r="U135" s="35" t="s">
        <v>65</v>
      </c>
      <c r="V135" s="347">
        <v>0</v>
      </c>
      <c r="W135" s="348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85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86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49">
        <f>IFERROR(V132/H132,"0")+IFERROR(V133/H133,"0")+IFERROR(V134/H134,"0")+IFERROR(V135/H135,"0")</f>
        <v>11.904761904761905</v>
      </c>
      <c r="W136" s="349">
        <f>IFERROR(W132/H132,"0")+IFERROR(W133/H133,"0")+IFERROR(W134/H134,"0")+IFERROR(W135/H135,"0")</f>
        <v>12</v>
      </c>
      <c r="X136" s="349">
        <f>IFERROR(IF(X132="",0,X132),"0")+IFERROR(IF(X133="",0,X133),"0")+IFERROR(IF(X134="",0,X134),"0")+IFERROR(IF(X135="",0,X135),"0")</f>
        <v>0.26100000000000001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86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49">
        <f>IFERROR(SUM(V132:V135),"0")</f>
        <v>100</v>
      </c>
      <c r="W137" s="349">
        <f>IFERROR(SUM(W132:W135),"0")</f>
        <v>100.80000000000001</v>
      </c>
      <c r="X137" s="37"/>
      <c r="Y137" s="350"/>
      <c r="Z137" s="350"/>
    </row>
    <row r="138" spans="1:53" ht="27.75" hidden="1" customHeight="1" x14ac:dyDescent="0.2">
      <c r="A138" s="358" t="s">
        <v>224</v>
      </c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48"/>
      <c r="Z138" s="48"/>
    </row>
    <row r="139" spans="1:53" ht="16.5" hidden="1" customHeight="1" x14ac:dyDescent="0.25">
      <c r="A139" s="368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hidden="1" customHeight="1" x14ac:dyDescent="0.25">
      <c r="A140" s="36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4">
        <v>4607091383423</v>
      </c>
      <c r="E141" s="355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5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4">
        <v>4607091381405</v>
      </c>
      <c r="E142" s="355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5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4">
        <v>4607091386516</v>
      </c>
      <c r="E143" s="355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5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5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86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86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68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hidden="1" customHeight="1" x14ac:dyDescent="0.25">
      <c r="A147" s="36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hidden="1" customHeight="1" x14ac:dyDescent="0.25">
      <c r="A148" s="54" t="s">
        <v>233</v>
      </c>
      <c r="B148" s="54" t="s">
        <v>234</v>
      </c>
      <c r="C148" s="31">
        <v>4301031191</v>
      </c>
      <c r="D148" s="354">
        <v>4680115880993</v>
      </c>
      <c r="E148" s="355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5"/>
      <c r="S148" s="34"/>
      <c r="T148" s="34"/>
      <c r="U148" s="35" t="s">
        <v>65</v>
      </c>
      <c r="V148" s="347">
        <v>0</v>
      </c>
      <c r="W148" s="348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235</v>
      </c>
      <c r="B149" s="54" t="s">
        <v>236</v>
      </c>
      <c r="C149" s="31">
        <v>4301031204</v>
      </c>
      <c r="D149" s="354">
        <v>4680115881761</v>
      </c>
      <c r="E149" s="355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5"/>
      <c r="S149" s="34"/>
      <c r="T149" s="34"/>
      <c r="U149" s="35" t="s">
        <v>65</v>
      </c>
      <c r="V149" s="347">
        <v>0</v>
      </c>
      <c r="W149" s="34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4301031201</v>
      </c>
      <c r="D150" s="354">
        <v>4680115881563</v>
      </c>
      <c r="E150" s="355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5"/>
      <c r="S150" s="34"/>
      <c r="T150" s="34"/>
      <c r="U150" s="35" t="s">
        <v>65</v>
      </c>
      <c r="V150" s="347">
        <v>0</v>
      </c>
      <c r="W150" s="34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4301031199</v>
      </c>
      <c r="D151" s="354">
        <v>4680115880986</v>
      </c>
      <c r="E151" s="355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5"/>
      <c r="S151" s="34"/>
      <c r="T151" s="34"/>
      <c r="U151" s="35" t="s">
        <v>65</v>
      </c>
      <c r="V151" s="347">
        <v>0</v>
      </c>
      <c r="W151" s="34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4">
        <v>4680115880207</v>
      </c>
      <c r="E152" s="355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5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4301031205</v>
      </c>
      <c r="D153" s="354">
        <v>4680115881785</v>
      </c>
      <c r="E153" s="355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5"/>
      <c r="S153" s="34"/>
      <c r="T153" s="34"/>
      <c r="U153" s="35" t="s">
        <v>65</v>
      </c>
      <c r="V153" s="347">
        <v>0</v>
      </c>
      <c r="W153" s="348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4301031202</v>
      </c>
      <c r="D154" s="354">
        <v>4680115881679</v>
      </c>
      <c r="E154" s="355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5"/>
      <c r="S154" s="34"/>
      <c r="T154" s="34"/>
      <c r="U154" s="35" t="s">
        <v>65</v>
      </c>
      <c r="V154" s="347">
        <v>0</v>
      </c>
      <c r="W154" s="34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4">
        <v>4680115880191</v>
      </c>
      <c r="E155" s="355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5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4">
        <v>4680115883963</v>
      </c>
      <c r="E156" s="355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3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5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85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86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0</v>
      </c>
      <c r="W157" s="349">
        <f>IFERROR(W148/H148,"0")+IFERROR(W149/H149,"0")+IFERROR(W150/H150,"0")+IFERROR(W151/H151,"0")+IFERROR(W152/H152,"0")+IFERROR(W153/H153,"0")+IFERROR(W154/H154,"0")+IFERROR(W155/H155,"0")+IFERROR(W156/H156,"0")</f>
        <v>0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0"/>
      <c r="Z157" s="350"/>
    </row>
    <row r="158" spans="1:53" hidden="1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86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49">
        <f>IFERROR(SUM(V148:V156),"0")</f>
        <v>0</v>
      </c>
      <c r="W158" s="349">
        <f>IFERROR(SUM(W148:W156),"0")</f>
        <v>0</v>
      </c>
      <c r="X158" s="37"/>
      <c r="Y158" s="350"/>
      <c r="Z158" s="350"/>
    </row>
    <row r="159" spans="1:53" ht="16.5" hidden="1" customHeight="1" x14ac:dyDescent="0.25">
      <c r="A159" s="368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hidden="1" customHeight="1" x14ac:dyDescent="0.25">
      <c r="A160" s="36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4">
        <v>4680115881402</v>
      </c>
      <c r="E161" s="355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5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4">
        <v>4680115881396</v>
      </c>
      <c r="E162" s="355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5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5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86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86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6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4">
        <v>4680115882935</v>
      </c>
      <c r="E166" s="355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5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4">
        <v>4680115880764</v>
      </c>
      <c r="E167" s="355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5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5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86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86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6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4">
        <v>4680115882683</v>
      </c>
      <c r="E171" s="355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5"/>
      <c r="S171" s="34"/>
      <c r="T171" s="34"/>
      <c r="U171" s="35" t="s">
        <v>65</v>
      </c>
      <c r="V171" s="347">
        <v>100</v>
      </c>
      <c r="W171" s="348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4">
        <v>4680115882690</v>
      </c>
      <c r="E172" s="355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5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4">
        <v>4680115882669</v>
      </c>
      <c r="E173" s="355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5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4">
        <v>4680115882676</v>
      </c>
      <c r="E174" s="355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5"/>
      <c r="S174" s="34"/>
      <c r="T174" s="34"/>
      <c r="U174" s="35" t="s">
        <v>65</v>
      </c>
      <c r="V174" s="347">
        <v>100</v>
      </c>
      <c r="W174" s="348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x14ac:dyDescent="0.2">
      <c r="A175" s="385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86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49">
        <f>IFERROR(V171/H171,"0")+IFERROR(V172/H172,"0")+IFERROR(V173/H173,"0")+IFERROR(V174/H174,"0")</f>
        <v>37.037037037037038</v>
      </c>
      <c r="W175" s="349">
        <f>IFERROR(W171/H171,"0")+IFERROR(W172/H172,"0")+IFERROR(W173/H173,"0")+IFERROR(W174/H174,"0")</f>
        <v>38</v>
      </c>
      <c r="X175" s="349">
        <f>IFERROR(IF(X171="",0,X171),"0")+IFERROR(IF(X172="",0,X172),"0")+IFERROR(IF(X173="",0,X173),"0")+IFERROR(IF(X174="",0,X174),"0")</f>
        <v>0.35605999999999999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86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49">
        <f>IFERROR(SUM(V171:V174),"0")</f>
        <v>200</v>
      </c>
      <c r="W176" s="349">
        <f>IFERROR(SUM(W171:W174),"0")</f>
        <v>205.20000000000002</v>
      </c>
      <c r="X176" s="37"/>
      <c r="Y176" s="350"/>
      <c r="Z176" s="350"/>
    </row>
    <row r="177" spans="1:53" ht="14.25" hidden="1" customHeight="1" x14ac:dyDescent="0.25">
      <c r="A177" s="36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4">
        <v>4680115881556</v>
      </c>
      <c r="E178" s="355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5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4">
        <v>4680115880573</v>
      </c>
      <c r="E179" s="355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5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4">
        <v>4680115881594</v>
      </c>
      <c r="E180" s="355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5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4">
        <v>4680115881587</v>
      </c>
      <c r="E181" s="355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5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4">
        <v>4680115880962</v>
      </c>
      <c r="E182" s="355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5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4">
        <v>4680115881617</v>
      </c>
      <c r="E183" s="355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5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4301051487</v>
      </c>
      <c r="D184" s="354">
        <v>4680115881228</v>
      </c>
      <c r="E184" s="355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5"/>
      <c r="S184" s="34"/>
      <c r="T184" s="34"/>
      <c r="U184" s="35" t="s">
        <v>65</v>
      </c>
      <c r="V184" s="347">
        <v>0</v>
      </c>
      <c r="W184" s="348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4">
        <v>4680115881037</v>
      </c>
      <c r="E185" s="355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5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4301051384</v>
      </c>
      <c r="D186" s="354">
        <v>4680115881211</v>
      </c>
      <c r="E186" s="355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5"/>
      <c r="S186" s="34"/>
      <c r="T186" s="34"/>
      <c r="U186" s="35" t="s">
        <v>65</v>
      </c>
      <c r="V186" s="347">
        <v>0</v>
      </c>
      <c r="W186" s="348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4">
        <v>4680115881020</v>
      </c>
      <c r="E187" s="355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5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4301051407</v>
      </c>
      <c r="D188" s="354">
        <v>4680115882195</v>
      </c>
      <c r="E188" s="355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5"/>
      <c r="S188" s="34"/>
      <c r="T188" s="34"/>
      <c r="U188" s="35" t="s">
        <v>65</v>
      </c>
      <c r="V188" s="347">
        <v>0</v>
      </c>
      <c r="W188" s="348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4">
        <v>4680115882607</v>
      </c>
      <c r="E189" s="355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5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4301051468</v>
      </c>
      <c r="D190" s="354">
        <v>4680115880092</v>
      </c>
      <c r="E190" s="355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5"/>
      <c r="S190" s="34"/>
      <c r="T190" s="34"/>
      <c r="U190" s="35" t="s">
        <v>65</v>
      </c>
      <c r="V190" s="347">
        <v>0</v>
      </c>
      <c r="W190" s="34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4">
        <v>4680115880221</v>
      </c>
      <c r="E191" s="355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5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4">
        <v>4680115882942</v>
      </c>
      <c r="E192" s="355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5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4301051326</v>
      </c>
      <c r="D193" s="354">
        <v>4680115880504</v>
      </c>
      <c r="E193" s="355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5"/>
      <c r="S193" s="34"/>
      <c r="T193" s="34"/>
      <c r="U193" s="35" t="s">
        <v>65</v>
      </c>
      <c r="V193" s="347">
        <v>0</v>
      </c>
      <c r="W193" s="348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300</v>
      </c>
      <c r="B194" s="54" t="s">
        <v>301</v>
      </c>
      <c r="C194" s="31">
        <v>4301051410</v>
      </c>
      <c r="D194" s="354">
        <v>4680115882164</v>
      </c>
      <c r="E194" s="355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5"/>
      <c r="S194" s="34"/>
      <c r="T194" s="34"/>
      <c r="U194" s="35" t="s">
        <v>65</v>
      </c>
      <c r="V194" s="347">
        <v>0</v>
      </c>
      <c r="W194" s="348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85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86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0"/>
      <c r="Z195" s="350"/>
    </row>
    <row r="196" spans="1:53" hidden="1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86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49">
        <f>IFERROR(SUM(V178:V194),"0")</f>
        <v>0</v>
      </c>
      <c r="W196" s="349">
        <f>IFERROR(SUM(W178:W194),"0")</f>
        <v>0</v>
      </c>
      <c r="X196" s="37"/>
      <c r="Y196" s="350"/>
      <c r="Z196" s="350"/>
    </row>
    <row r="197" spans="1:53" ht="14.25" hidden="1" customHeight="1" x14ac:dyDescent="0.25">
      <c r="A197" s="36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4">
        <v>4680115882874</v>
      </c>
      <c r="E198" s="355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5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4">
        <v>4680115884434</v>
      </c>
      <c r="E199" s="355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5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4301060338</v>
      </c>
      <c r="D200" s="354">
        <v>4680115880801</v>
      </c>
      <c r="E200" s="355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5"/>
      <c r="S200" s="34"/>
      <c r="T200" s="34"/>
      <c r="U200" s="35" t="s">
        <v>65</v>
      </c>
      <c r="V200" s="347">
        <v>0</v>
      </c>
      <c r="W200" s="348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308</v>
      </c>
      <c r="B201" s="54" t="s">
        <v>309</v>
      </c>
      <c r="C201" s="31">
        <v>4301060339</v>
      </c>
      <c r="D201" s="354">
        <v>4680115880818</v>
      </c>
      <c r="E201" s="355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5"/>
      <c r="S201" s="34"/>
      <c r="T201" s="34"/>
      <c r="U201" s="35" t="s">
        <v>65</v>
      </c>
      <c r="V201" s="347">
        <v>0</v>
      </c>
      <c r="W201" s="348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5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86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49">
        <f>IFERROR(V198/H198,"0")+IFERROR(V199/H199,"0")+IFERROR(V200/H200,"0")+IFERROR(V201/H201,"0")</f>
        <v>0</v>
      </c>
      <c r="W202" s="349">
        <f>IFERROR(W198/H198,"0")+IFERROR(W199/H199,"0")+IFERROR(W200/H200,"0")+IFERROR(W201/H201,"0")</f>
        <v>0</v>
      </c>
      <c r="X202" s="349">
        <f>IFERROR(IF(X198="",0,X198),"0")+IFERROR(IF(X199="",0,X199),"0")+IFERROR(IF(X200="",0,X200),"0")+IFERROR(IF(X201="",0,X201),"0")</f>
        <v>0</v>
      </c>
      <c r="Y202" s="350"/>
      <c r="Z202" s="350"/>
    </row>
    <row r="203" spans="1:53" hidden="1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86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49">
        <f>IFERROR(SUM(V198:V201),"0")</f>
        <v>0</v>
      </c>
      <c r="W203" s="349">
        <f>IFERROR(SUM(W198:W201),"0")</f>
        <v>0</v>
      </c>
      <c r="X203" s="37"/>
      <c r="Y203" s="350"/>
      <c r="Z203" s="350"/>
    </row>
    <row r="204" spans="1:53" ht="16.5" hidden="1" customHeight="1" x14ac:dyDescent="0.25">
      <c r="A204" s="368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hidden="1" customHeight="1" x14ac:dyDescent="0.25">
      <c r="A205" s="36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4">
        <v>4680115884274</v>
      </c>
      <c r="E206" s="355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10" t="s">
        <v>313</v>
      </c>
      <c r="O206" s="366"/>
      <c r="P206" s="366"/>
      <c r="Q206" s="366"/>
      <c r="R206" s="355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4">
        <v>4680115884298</v>
      </c>
      <c r="E207" s="355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58" t="s">
        <v>316</v>
      </c>
      <c r="O207" s="366"/>
      <c r="P207" s="366"/>
      <c r="Q207" s="366"/>
      <c r="R207" s="355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4">
        <v>4680115884250</v>
      </c>
      <c r="E208" s="355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471" t="s">
        <v>319</v>
      </c>
      <c r="O208" s="366"/>
      <c r="P208" s="366"/>
      <c r="Q208" s="366"/>
      <c r="R208" s="355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4">
        <v>4680115884281</v>
      </c>
      <c r="E209" s="355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26" t="s">
        <v>322</v>
      </c>
      <c r="O209" s="366"/>
      <c r="P209" s="366"/>
      <c r="Q209" s="366"/>
      <c r="R209" s="355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4">
        <v>4680115884199</v>
      </c>
      <c r="E210" s="355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24" t="s">
        <v>325</v>
      </c>
      <c r="O210" s="366"/>
      <c r="P210" s="366"/>
      <c r="Q210" s="366"/>
      <c r="R210" s="355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4">
        <v>4680115884267</v>
      </c>
      <c r="E211" s="355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8" t="s">
        <v>328</v>
      </c>
      <c r="O211" s="366"/>
      <c r="P211" s="366"/>
      <c r="Q211" s="366"/>
      <c r="R211" s="355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85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86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86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6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hidden="1" customHeight="1" x14ac:dyDescent="0.25">
      <c r="A215" s="54" t="s">
        <v>329</v>
      </c>
      <c r="B215" s="54" t="s">
        <v>330</v>
      </c>
      <c r="C215" s="31">
        <v>4301031151</v>
      </c>
      <c r="D215" s="354">
        <v>4607091389845</v>
      </c>
      <c r="E215" s="355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5"/>
      <c r="S215" s="34"/>
      <c r="T215" s="34"/>
      <c r="U215" s="35" t="s">
        <v>65</v>
      </c>
      <c r="V215" s="347">
        <v>0</v>
      </c>
      <c r="W215" s="348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85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86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49">
        <f>IFERROR(V215/H215,"0")</f>
        <v>0</v>
      </c>
      <c r="W216" s="349">
        <f>IFERROR(W215/H215,"0")</f>
        <v>0</v>
      </c>
      <c r="X216" s="349">
        <f>IFERROR(IF(X215="",0,X215),"0")</f>
        <v>0</v>
      </c>
      <c r="Y216" s="350"/>
      <c r="Z216" s="350"/>
    </row>
    <row r="217" spans="1:53" hidden="1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86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49">
        <f>IFERROR(SUM(V215:V215),"0")</f>
        <v>0</v>
      </c>
      <c r="W217" s="349">
        <f>IFERROR(SUM(W215:W215),"0")</f>
        <v>0</v>
      </c>
      <c r="X217" s="37"/>
      <c r="Y217" s="350"/>
      <c r="Z217" s="350"/>
    </row>
    <row r="218" spans="1:53" ht="16.5" hidden="1" customHeight="1" x14ac:dyDescent="0.25">
      <c r="A218" s="368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hidden="1" customHeight="1" x14ac:dyDescent="0.25">
      <c r="A219" s="36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4">
        <v>4680115884137</v>
      </c>
      <c r="E220" s="355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0" t="s">
        <v>334</v>
      </c>
      <c r="O220" s="366"/>
      <c r="P220" s="366"/>
      <c r="Q220" s="366"/>
      <c r="R220" s="355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4">
        <v>4680115884236</v>
      </c>
      <c r="E221" s="355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5" t="s">
        <v>337</v>
      </c>
      <c r="O221" s="366"/>
      <c r="P221" s="366"/>
      <c r="Q221" s="366"/>
      <c r="R221" s="355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4">
        <v>4680115884175</v>
      </c>
      <c r="E222" s="355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55" t="s">
        <v>340</v>
      </c>
      <c r="O222" s="366"/>
      <c r="P222" s="366"/>
      <c r="Q222" s="366"/>
      <c r="R222" s="355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4">
        <v>4680115884144</v>
      </c>
      <c r="E223" s="355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717" t="s">
        <v>343</v>
      </c>
      <c r="O223" s="366"/>
      <c r="P223" s="366"/>
      <c r="Q223" s="366"/>
      <c r="R223" s="355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4">
        <v>4680115884182</v>
      </c>
      <c r="E224" s="355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17" t="s">
        <v>346</v>
      </c>
      <c r="O224" s="366"/>
      <c r="P224" s="366"/>
      <c r="Q224" s="366"/>
      <c r="R224" s="355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4">
        <v>4680115884205</v>
      </c>
      <c r="E225" s="355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8" t="s">
        <v>349</v>
      </c>
      <c r="O225" s="366"/>
      <c r="P225" s="366"/>
      <c r="Q225" s="366"/>
      <c r="R225" s="355"/>
      <c r="S225" s="34"/>
      <c r="T225" s="34"/>
      <c r="U225" s="35" t="s">
        <v>65</v>
      </c>
      <c r="V225" s="347">
        <v>40</v>
      </c>
      <c r="W225" s="348">
        <f t="shared" si="12"/>
        <v>40</v>
      </c>
      <c r="X225" s="36">
        <f>IFERROR(IF(W225=0,"",ROUNDUP(W225/H225,0)*0.00937),"")</f>
        <v>9.3700000000000006E-2</v>
      </c>
      <c r="Y225" s="56"/>
      <c r="Z225" s="57"/>
      <c r="AD225" s="58"/>
      <c r="BA225" s="185" t="s">
        <v>1</v>
      </c>
    </row>
    <row r="226" spans="1:53" x14ac:dyDescent="0.2">
      <c r="A226" s="385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86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49">
        <f>IFERROR(V220/H220,"0")+IFERROR(V221/H221,"0")+IFERROR(V222/H222,"0")+IFERROR(V223/H223,"0")+IFERROR(V224/H224,"0")+IFERROR(V225/H225,"0")</f>
        <v>10</v>
      </c>
      <c r="W226" s="349">
        <f>IFERROR(W220/H220,"0")+IFERROR(W221/H221,"0")+IFERROR(W222/H222,"0")+IFERROR(W223/H223,"0")+IFERROR(W224/H224,"0")+IFERROR(W225/H225,"0")</f>
        <v>10</v>
      </c>
      <c r="X226" s="349">
        <f>IFERROR(IF(X220="",0,X220),"0")+IFERROR(IF(X221="",0,X221),"0")+IFERROR(IF(X222="",0,X222),"0")+IFERROR(IF(X223="",0,X223),"0")+IFERROR(IF(X224="",0,X224),"0")+IFERROR(IF(X225="",0,X225),"0")</f>
        <v>9.3700000000000006E-2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86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49">
        <f>IFERROR(SUM(V220:V225),"0")</f>
        <v>40</v>
      </c>
      <c r="W227" s="349">
        <f>IFERROR(SUM(W220:W225),"0")</f>
        <v>40</v>
      </c>
      <c r="X227" s="37"/>
      <c r="Y227" s="350"/>
      <c r="Z227" s="350"/>
    </row>
    <row r="228" spans="1:53" ht="16.5" hidden="1" customHeight="1" x14ac:dyDescent="0.25">
      <c r="A228" s="368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hidden="1" customHeight="1" x14ac:dyDescent="0.25">
      <c r="A229" s="36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4">
        <v>4607091387445</v>
      </c>
      <c r="E230" s="355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5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4">
        <v>4607091386004</v>
      </c>
      <c r="E231" s="355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5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4">
        <v>4607091386004</v>
      </c>
      <c r="E232" s="355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5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4">
        <v>4607091386073</v>
      </c>
      <c r="E233" s="355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5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4301010928</v>
      </c>
      <c r="D234" s="354">
        <v>4607091387322</v>
      </c>
      <c r="E234" s="355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5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4301011395</v>
      </c>
      <c r="D235" s="354">
        <v>4607091387322</v>
      </c>
      <c r="E235" s="355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5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4">
        <v>4607091387377</v>
      </c>
      <c r="E236" s="355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7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5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4">
        <v>4607091387353</v>
      </c>
      <c r="E237" s="355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5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4">
        <v>4607091386011</v>
      </c>
      <c r="E238" s="355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5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4">
        <v>4607091387308</v>
      </c>
      <c r="E239" s="355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5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4">
        <v>4607091387339</v>
      </c>
      <c r="E240" s="355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5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4">
        <v>4680115882638</v>
      </c>
      <c r="E241" s="355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5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4">
        <v>4680115881938</v>
      </c>
      <c r="E242" s="355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5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4">
        <v>4607091387346</v>
      </c>
      <c r="E243" s="355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5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4">
        <v>4607091389807</v>
      </c>
      <c r="E244" s="355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5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5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86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0"/>
      <c r="Z245" s="350"/>
    </row>
    <row r="246" spans="1:53" hidden="1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86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49">
        <f>IFERROR(SUM(V230:V244),"0")</f>
        <v>0</v>
      </c>
      <c r="W246" s="349">
        <f>IFERROR(SUM(W230:W244),"0")</f>
        <v>0</v>
      </c>
      <c r="X246" s="37"/>
      <c r="Y246" s="350"/>
      <c r="Z246" s="350"/>
    </row>
    <row r="247" spans="1:53" ht="14.25" hidden="1" customHeight="1" x14ac:dyDescent="0.25">
      <c r="A247" s="36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4">
        <v>4680115881914</v>
      </c>
      <c r="E248" s="355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5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5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86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86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6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hidden="1" customHeight="1" x14ac:dyDescent="0.25">
      <c r="A252" s="54" t="s">
        <v>381</v>
      </c>
      <c r="B252" s="54" t="s">
        <v>382</v>
      </c>
      <c r="C252" s="31">
        <v>4301030878</v>
      </c>
      <c r="D252" s="354">
        <v>4607091387193</v>
      </c>
      <c r="E252" s="355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5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383</v>
      </c>
      <c r="B253" s="54" t="s">
        <v>384</v>
      </c>
      <c r="C253" s="31">
        <v>4301031153</v>
      </c>
      <c r="D253" s="354">
        <v>4607091387230</v>
      </c>
      <c r="E253" s="355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5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4">
        <v>4607091387285</v>
      </c>
      <c r="E254" s="355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5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387</v>
      </c>
      <c r="B255" s="54" t="s">
        <v>388</v>
      </c>
      <c r="C255" s="31">
        <v>4301031164</v>
      </c>
      <c r="D255" s="354">
        <v>4680115880481</v>
      </c>
      <c r="E255" s="355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5"/>
      <c r="S255" s="34"/>
      <c r="T255" s="34"/>
      <c r="U255" s="35" t="s">
        <v>65</v>
      </c>
      <c r="V255" s="347">
        <v>0</v>
      </c>
      <c r="W255" s="348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85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86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49">
        <f>IFERROR(V252/H252,"0")+IFERROR(V253/H253,"0")+IFERROR(V254/H254,"0")+IFERROR(V255/H255,"0")</f>
        <v>0</v>
      </c>
      <c r="W256" s="349">
        <f>IFERROR(W252/H252,"0")+IFERROR(W253/H253,"0")+IFERROR(W254/H254,"0")+IFERROR(W255/H255,"0")</f>
        <v>0</v>
      </c>
      <c r="X256" s="349">
        <f>IFERROR(IF(X252="",0,X252),"0")+IFERROR(IF(X253="",0,X253),"0")+IFERROR(IF(X254="",0,X254),"0")+IFERROR(IF(X255="",0,X255),"0")</f>
        <v>0</v>
      </c>
      <c r="Y256" s="350"/>
      <c r="Z256" s="350"/>
    </row>
    <row r="257" spans="1:53" hidden="1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86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49">
        <f>IFERROR(SUM(V252:V255),"0")</f>
        <v>0</v>
      </c>
      <c r="W257" s="349">
        <f>IFERROR(SUM(W252:W255),"0")</f>
        <v>0</v>
      </c>
      <c r="X257" s="37"/>
      <c r="Y257" s="350"/>
      <c r="Z257" s="350"/>
    </row>
    <row r="258" spans="1:53" ht="14.25" hidden="1" customHeight="1" x14ac:dyDescent="0.25">
      <c r="A258" s="36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hidden="1" customHeight="1" x14ac:dyDescent="0.25">
      <c r="A259" s="54" t="s">
        <v>389</v>
      </c>
      <c r="B259" s="54" t="s">
        <v>390</v>
      </c>
      <c r="C259" s="31">
        <v>4301051100</v>
      </c>
      <c r="D259" s="354">
        <v>4607091387766</v>
      </c>
      <c r="E259" s="355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5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4">
        <v>4607091387957</v>
      </c>
      <c r="E260" s="355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5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4">
        <v>4607091387964</v>
      </c>
      <c r="E261" s="355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5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4">
        <v>4607091381672</v>
      </c>
      <c r="E262" s="355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7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6"/>
      <c r="P262" s="366"/>
      <c r="Q262" s="366"/>
      <c r="R262" s="355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4">
        <v>4607091387537</v>
      </c>
      <c r="E263" s="355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6"/>
      <c r="P263" s="366"/>
      <c r="Q263" s="366"/>
      <c r="R263" s="355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4">
        <v>4607091387513</v>
      </c>
      <c r="E264" s="355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6"/>
      <c r="P264" s="366"/>
      <c r="Q264" s="366"/>
      <c r="R264" s="355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401</v>
      </c>
      <c r="B265" s="54" t="s">
        <v>402</v>
      </c>
      <c r="C265" s="31">
        <v>4301051277</v>
      </c>
      <c r="D265" s="354">
        <v>4680115880511</v>
      </c>
      <c r="E265" s="355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6"/>
      <c r="P265" s="366"/>
      <c r="Q265" s="366"/>
      <c r="R265" s="355"/>
      <c r="S265" s="34"/>
      <c r="T265" s="34"/>
      <c r="U265" s="35" t="s">
        <v>65</v>
      </c>
      <c r="V265" s="347">
        <v>0</v>
      </c>
      <c r="W265" s="348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403</v>
      </c>
      <c r="B266" s="54" t="s">
        <v>404</v>
      </c>
      <c r="C266" s="31">
        <v>4301051344</v>
      </c>
      <c r="D266" s="354">
        <v>4680115880412</v>
      </c>
      <c r="E266" s="355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2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6"/>
      <c r="P266" s="366"/>
      <c r="Q266" s="366"/>
      <c r="R266" s="355"/>
      <c r="S266" s="34"/>
      <c r="T266" s="34"/>
      <c r="U266" s="35" t="s">
        <v>65</v>
      </c>
      <c r="V266" s="347">
        <v>0</v>
      </c>
      <c r="W266" s="348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85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86"/>
      <c r="N267" s="362" t="s">
        <v>66</v>
      </c>
      <c r="O267" s="363"/>
      <c r="P267" s="363"/>
      <c r="Q267" s="363"/>
      <c r="R267" s="363"/>
      <c r="S267" s="363"/>
      <c r="T267" s="364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0</v>
      </c>
      <c r="W267" s="349">
        <f>IFERROR(W259/H259,"0")+IFERROR(W260/H260,"0")+IFERROR(W261/H261,"0")+IFERROR(W262/H262,"0")+IFERROR(W263/H263,"0")+IFERROR(W264/H264,"0")+IFERROR(W265/H265,"0")+IFERROR(W266/H266,"0")</f>
        <v>0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0"/>
      <c r="Z267" s="350"/>
    </row>
    <row r="268" spans="1:53" hidden="1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86"/>
      <c r="N268" s="362" t="s">
        <v>66</v>
      </c>
      <c r="O268" s="363"/>
      <c r="P268" s="363"/>
      <c r="Q268" s="363"/>
      <c r="R268" s="363"/>
      <c r="S268" s="363"/>
      <c r="T268" s="364"/>
      <c r="U268" s="37" t="s">
        <v>65</v>
      </c>
      <c r="V268" s="349">
        <f>IFERROR(SUM(V259:V266),"0")</f>
        <v>0</v>
      </c>
      <c r="W268" s="349">
        <f>IFERROR(SUM(W259:W266),"0")</f>
        <v>0</v>
      </c>
      <c r="X268" s="37"/>
      <c r="Y268" s="350"/>
      <c r="Z268" s="350"/>
    </row>
    <row r="269" spans="1:53" ht="14.25" hidden="1" customHeight="1" x14ac:dyDescent="0.25">
      <c r="A269" s="36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4">
        <v>4607091380880</v>
      </c>
      <c r="E270" s="355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6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6"/>
      <c r="P270" s="366"/>
      <c r="Q270" s="366"/>
      <c r="R270" s="355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4">
        <v>4607091384482</v>
      </c>
      <c r="E271" s="355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6"/>
      <c r="P271" s="366"/>
      <c r="Q271" s="366"/>
      <c r="R271" s="355"/>
      <c r="S271" s="34"/>
      <c r="T271" s="34"/>
      <c r="U271" s="35" t="s">
        <v>65</v>
      </c>
      <c r="V271" s="347">
        <v>200</v>
      </c>
      <c r="W271" s="348">
        <f>IFERROR(IF(V271="",0,CEILING((V271/$H271),1)*$H271),"")</f>
        <v>202.79999999999998</v>
      </c>
      <c r="X271" s="36">
        <f>IFERROR(IF(W271=0,"",ROUNDUP(W271/H271,0)*0.02175),"")</f>
        <v>0.5655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4">
        <v>4607091380897</v>
      </c>
      <c r="E272" s="355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6"/>
      <c r="P272" s="366"/>
      <c r="Q272" s="366"/>
      <c r="R272" s="355"/>
      <c r="S272" s="34"/>
      <c r="T272" s="34"/>
      <c r="U272" s="35" t="s">
        <v>65</v>
      </c>
      <c r="V272" s="347">
        <v>30</v>
      </c>
      <c r="W272" s="348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85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86"/>
      <c r="N273" s="362" t="s">
        <v>66</v>
      </c>
      <c r="O273" s="363"/>
      <c r="P273" s="363"/>
      <c r="Q273" s="363"/>
      <c r="R273" s="363"/>
      <c r="S273" s="363"/>
      <c r="T273" s="364"/>
      <c r="U273" s="37" t="s">
        <v>67</v>
      </c>
      <c r="V273" s="349">
        <f>IFERROR(V270/H270,"0")+IFERROR(V271/H271,"0")+IFERROR(V272/H272,"0")</f>
        <v>29.212454212454212</v>
      </c>
      <c r="W273" s="349">
        <f>IFERROR(W270/H270,"0")+IFERROR(W271/H271,"0")+IFERROR(W272/H272,"0")</f>
        <v>30</v>
      </c>
      <c r="X273" s="349">
        <f>IFERROR(IF(X270="",0,X270),"0")+IFERROR(IF(X271="",0,X271),"0")+IFERROR(IF(X272="",0,X272),"0")</f>
        <v>0.65249999999999997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86"/>
      <c r="N274" s="362" t="s">
        <v>66</v>
      </c>
      <c r="O274" s="363"/>
      <c r="P274" s="363"/>
      <c r="Q274" s="363"/>
      <c r="R274" s="363"/>
      <c r="S274" s="363"/>
      <c r="T274" s="364"/>
      <c r="U274" s="37" t="s">
        <v>65</v>
      </c>
      <c r="V274" s="349">
        <f>IFERROR(SUM(V270:V272),"0")</f>
        <v>230</v>
      </c>
      <c r="W274" s="349">
        <f>IFERROR(SUM(W270:W272),"0")</f>
        <v>236.39999999999998</v>
      </c>
      <c r="X274" s="37"/>
      <c r="Y274" s="350"/>
      <c r="Z274" s="350"/>
    </row>
    <row r="275" spans="1:53" ht="14.25" hidden="1" customHeight="1" x14ac:dyDescent="0.25">
      <c r="A275" s="36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4">
        <v>4607091388374</v>
      </c>
      <c r="E276" s="355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580" t="s">
        <v>413</v>
      </c>
      <c r="O276" s="366"/>
      <c r="P276" s="366"/>
      <c r="Q276" s="366"/>
      <c r="R276" s="355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414</v>
      </c>
      <c r="B277" s="54" t="s">
        <v>415</v>
      </c>
      <c r="C277" s="31">
        <v>4301030235</v>
      </c>
      <c r="D277" s="354">
        <v>4607091388381</v>
      </c>
      <c r="E277" s="355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465" t="s">
        <v>416</v>
      </c>
      <c r="O277" s="366"/>
      <c r="P277" s="366"/>
      <c r="Q277" s="366"/>
      <c r="R277" s="355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4">
        <v>4607091388404</v>
      </c>
      <c r="E278" s="355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6"/>
      <c r="P278" s="366"/>
      <c r="Q278" s="366"/>
      <c r="R278" s="355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85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86"/>
      <c r="N279" s="362" t="s">
        <v>66</v>
      </c>
      <c r="O279" s="363"/>
      <c r="P279" s="363"/>
      <c r="Q279" s="363"/>
      <c r="R279" s="363"/>
      <c r="S279" s="363"/>
      <c r="T279" s="364"/>
      <c r="U279" s="37" t="s">
        <v>67</v>
      </c>
      <c r="V279" s="349">
        <f>IFERROR(V276/H276,"0")+IFERROR(V277/H277,"0")+IFERROR(V278/H278,"0")</f>
        <v>0</v>
      </c>
      <c r="W279" s="349">
        <f>IFERROR(W276/H276,"0")+IFERROR(W277/H277,"0")+IFERROR(W278/H278,"0")</f>
        <v>0</v>
      </c>
      <c r="X279" s="349">
        <f>IFERROR(IF(X276="",0,X276),"0")+IFERROR(IF(X277="",0,X277),"0")+IFERROR(IF(X278="",0,X278),"0")</f>
        <v>0</v>
      </c>
      <c r="Y279" s="350"/>
      <c r="Z279" s="350"/>
    </row>
    <row r="280" spans="1:53" hidden="1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86"/>
      <c r="N280" s="362" t="s">
        <v>66</v>
      </c>
      <c r="O280" s="363"/>
      <c r="P280" s="363"/>
      <c r="Q280" s="363"/>
      <c r="R280" s="363"/>
      <c r="S280" s="363"/>
      <c r="T280" s="364"/>
      <c r="U280" s="37" t="s">
        <v>65</v>
      </c>
      <c r="V280" s="349">
        <f>IFERROR(SUM(V276:V278),"0")</f>
        <v>0</v>
      </c>
      <c r="W280" s="349">
        <f>IFERROR(SUM(W276:W278),"0")</f>
        <v>0</v>
      </c>
      <c r="X280" s="37"/>
      <c r="Y280" s="350"/>
      <c r="Z280" s="350"/>
    </row>
    <row r="281" spans="1:53" ht="14.25" hidden="1" customHeight="1" x14ac:dyDescent="0.25">
      <c r="A281" s="36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hidden="1" customHeight="1" x14ac:dyDescent="0.25">
      <c r="A282" s="54" t="s">
        <v>420</v>
      </c>
      <c r="B282" s="54" t="s">
        <v>421</v>
      </c>
      <c r="C282" s="31">
        <v>4301180007</v>
      </c>
      <c r="D282" s="354">
        <v>4680115881808</v>
      </c>
      <c r="E282" s="355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4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6"/>
      <c r="P282" s="366"/>
      <c r="Q282" s="366"/>
      <c r="R282" s="355"/>
      <c r="S282" s="34"/>
      <c r="T282" s="34"/>
      <c r="U282" s="35" t="s">
        <v>65</v>
      </c>
      <c r="V282" s="347">
        <v>0</v>
      </c>
      <c r="W282" s="348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4">
        <v>4680115881822</v>
      </c>
      <c r="E283" s="355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6"/>
      <c r="P283" s="366"/>
      <c r="Q283" s="366"/>
      <c r="R283" s="355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426</v>
      </c>
      <c r="B284" s="54" t="s">
        <v>427</v>
      </c>
      <c r="C284" s="31">
        <v>4301180001</v>
      </c>
      <c r="D284" s="354">
        <v>4680115880016</v>
      </c>
      <c r="E284" s="355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6"/>
      <c r="P284" s="366"/>
      <c r="Q284" s="366"/>
      <c r="R284" s="355"/>
      <c r="S284" s="34"/>
      <c r="T284" s="34"/>
      <c r="U284" s="35" t="s">
        <v>65</v>
      </c>
      <c r="V284" s="347">
        <v>0</v>
      </c>
      <c r="W284" s="348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85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86"/>
      <c r="N285" s="362" t="s">
        <v>66</v>
      </c>
      <c r="O285" s="363"/>
      <c r="P285" s="363"/>
      <c r="Q285" s="363"/>
      <c r="R285" s="363"/>
      <c r="S285" s="363"/>
      <c r="T285" s="364"/>
      <c r="U285" s="37" t="s">
        <v>67</v>
      </c>
      <c r="V285" s="349">
        <f>IFERROR(V282/H282,"0")+IFERROR(V283/H283,"0")+IFERROR(V284/H284,"0")</f>
        <v>0</v>
      </c>
      <c r="W285" s="349">
        <f>IFERROR(W282/H282,"0")+IFERROR(W283/H283,"0")+IFERROR(W284/H284,"0")</f>
        <v>0</v>
      </c>
      <c r="X285" s="349">
        <f>IFERROR(IF(X282="",0,X282),"0")+IFERROR(IF(X283="",0,X283),"0")+IFERROR(IF(X284="",0,X284),"0")</f>
        <v>0</v>
      </c>
      <c r="Y285" s="350"/>
      <c r="Z285" s="350"/>
    </row>
    <row r="286" spans="1:53" hidden="1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86"/>
      <c r="N286" s="362" t="s">
        <v>66</v>
      </c>
      <c r="O286" s="363"/>
      <c r="P286" s="363"/>
      <c r="Q286" s="363"/>
      <c r="R286" s="363"/>
      <c r="S286" s="363"/>
      <c r="T286" s="364"/>
      <c r="U286" s="37" t="s">
        <v>65</v>
      </c>
      <c r="V286" s="349">
        <f>IFERROR(SUM(V282:V284),"0")</f>
        <v>0</v>
      </c>
      <c r="W286" s="349">
        <f>IFERROR(SUM(W282:W284),"0")</f>
        <v>0</v>
      </c>
      <c r="X286" s="37"/>
      <c r="Y286" s="350"/>
      <c r="Z286" s="350"/>
    </row>
    <row r="287" spans="1:53" ht="16.5" hidden="1" customHeight="1" x14ac:dyDescent="0.25">
      <c r="A287" s="368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hidden="1" customHeight="1" x14ac:dyDescent="0.25">
      <c r="A288" s="36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4">
        <v>4607091387421</v>
      </c>
      <c r="E289" s="355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6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6"/>
      <c r="P289" s="366"/>
      <c r="Q289" s="366"/>
      <c r="R289" s="355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4">
        <v>4607091387421</v>
      </c>
      <c r="E290" s="355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5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4301011322</v>
      </c>
      <c r="D291" s="354">
        <v>4607091387452</v>
      </c>
      <c r="E291" s="355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4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6"/>
      <c r="P291" s="366"/>
      <c r="Q291" s="366"/>
      <c r="R291" s="355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4301011619</v>
      </c>
      <c r="D292" s="354">
        <v>4607091387452</v>
      </c>
      <c r="E292" s="355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5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4301011396</v>
      </c>
      <c r="D293" s="354">
        <v>4607091387452</v>
      </c>
      <c r="E293" s="355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5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4">
        <v>4607091385984</v>
      </c>
      <c r="E294" s="355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6"/>
      <c r="P294" s="366"/>
      <c r="Q294" s="366"/>
      <c r="R294" s="355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4">
        <v>4607091387438</v>
      </c>
      <c r="E295" s="355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4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6"/>
      <c r="P295" s="366"/>
      <c r="Q295" s="366"/>
      <c r="R295" s="355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4">
        <v>4607091387469</v>
      </c>
      <c r="E296" s="355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6"/>
      <c r="P296" s="366"/>
      <c r="Q296" s="366"/>
      <c r="R296" s="355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85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86"/>
      <c r="N297" s="362" t="s">
        <v>66</v>
      </c>
      <c r="O297" s="363"/>
      <c r="P297" s="363"/>
      <c r="Q297" s="363"/>
      <c r="R297" s="363"/>
      <c r="S297" s="363"/>
      <c r="T297" s="364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86"/>
      <c r="N298" s="362" t="s">
        <v>66</v>
      </c>
      <c r="O298" s="363"/>
      <c r="P298" s="363"/>
      <c r="Q298" s="363"/>
      <c r="R298" s="363"/>
      <c r="S298" s="363"/>
      <c r="T298" s="364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6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4">
        <v>4607091387292</v>
      </c>
      <c r="E300" s="355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4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6"/>
      <c r="P300" s="366"/>
      <c r="Q300" s="366"/>
      <c r="R300" s="355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4">
        <v>4607091387315</v>
      </c>
      <c r="E301" s="355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4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6"/>
      <c r="P301" s="366"/>
      <c r="Q301" s="366"/>
      <c r="R301" s="355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85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86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86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68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hidden="1" customHeight="1" x14ac:dyDescent="0.25">
      <c r="A305" s="36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hidden="1" customHeight="1" x14ac:dyDescent="0.25">
      <c r="A306" s="54" t="s">
        <v>447</v>
      </c>
      <c r="B306" s="54" t="s">
        <v>448</v>
      </c>
      <c r="C306" s="31">
        <v>4301031066</v>
      </c>
      <c r="D306" s="354">
        <v>4607091383836</v>
      </c>
      <c r="E306" s="355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6"/>
      <c r="P306" s="366"/>
      <c r="Q306" s="366"/>
      <c r="R306" s="355"/>
      <c r="S306" s="34"/>
      <c r="T306" s="34"/>
      <c r="U306" s="35" t="s">
        <v>65</v>
      </c>
      <c r="V306" s="347">
        <v>0</v>
      </c>
      <c r="W306" s="348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85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86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49">
        <f>IFERROR(V306/H306,"0")</f>
        <v>0</v>
      </c>
      <c r="W307" s="349">
        <f>IFERROR(W306/H306,"0")</f>
        <v>0</v>
      </c>
      <c r="X307" s="349">
        <f>IFERROR(IF(X306="",0,X306),"0")</f>
        <v>0</v>
      </c>
      <c r="Y307" s="350"/>
      <c r="Z307" s="350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86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49">
        <f>IFERROR(SUM(V306:V306),"0")</f>
        <v>0</v>
      </c>
      <c r="W308" s="349">
        <f>IFERROR(SUM(W306:W306),"0")</f>
        <v>0</v>
      </c>
      <c r="X308" s="37"/>
      <c r="Y308" s="350"/>
      <c r="Z308" s="350"/>
    </row>
    <row r="309" spans="1:53" ht="14.25" hidden="1" customHeight="1" x14ac:dyDescent="0.25">
      <c r="A309" s="36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4">
        <v>4607091387919</v>
      </c>
      <c r="E310" s="355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6"/>
      <c r="P310" s="366"/>
      <c r="Q310" s="366"/>
      <c r="R310" s="355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4">
        <v>4680115883604</v>
      </c>
      <c r="E311" s="355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6"/>
      <c r="P311" s="366"/>
      <c r="Q311" s="366"/>
      <c r="R311" s="355"/>
      <c r="S311" s="34"/>
      <c r="T311" s="34"/>
      <c r="U311" s="35" t="s">
        <v>65</v>
      </c>
      <c r="V311" s="347">
        <v>350</v>
      </c>
      <c r="W311" s="348">
        <f>IFERROR(IF(V311="",0,CEILING((V311/$H311),1)*$H311),"")</f>
        <v>350.7</v>
      </c>
      <c r="X311" s="36">
        <f>IFERROR(IF(W311=0,"",ROUNDUP(W311/H311,0)*0.00753),"")</f>
        <v>1.2575100000000001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453</v>
      </c>
      <c r="B312" s="54" t="s">
        <v>454</v>
      </c>
      <c r="C312" s="31">
        <v>4301051485</v>
      </c>
      <c r="D312" s="354">
        <v>4680115883567</v>
      </c>
      <c r="E312" s="355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4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6"/>
      <c r="P312" s="366"/>
      <c r="Q312" s="366"/>
      <c r="R312" s="355"/>
      <c r="S312" s="34"/>
      <c r="T312" s="34"/>
      <c r="U312" s="35" t="s">
        <v>65</v>
      </c>
      <c r="V312" s="347">
        <v>0</v>
      </c>
      <c r="W312" s="348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85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86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49">
        <f>IFERROR(V310/H310,"0")+IFERROR(V311/H311,"0")+IFERROR(V312/H312,"0")</f>
        <v>166.66666666666666</v>
      </c>
      <c r="W313" s="349">
        <f>IFERROR(W310/H310,"0")+IFERROR(W311/H311,"0")+IFERROR(W312/H312,"0")</f>
        <v>167</v>
      </c>
      <c r="X313" s="349">
        <f>IFERROR(IF(X310="",0,X310),"0")+IFERROR(IF(X311="",0,X311),"0")+IFERROR(IF(X312="",0,X312),"0")</f>
        <v>1.2575100000000001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86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49">
        <f>IFERROR(SUM(V310:V312),"0")</f>
        <v>350</v>
      </c>
      <c r="W314" s="349">
        <f>IFERROR(SUM(W310:W312),"0")</f>
        <v>350.7</v>
      </c>
      <c r="X314" s="37"/>
      <c r="Y314" s="350"/>
      <c r="Z314" s="350"/>
    </row>
    <row r="315" spans="1:53" ht="14.25" hidden="1" customHeight="1" x14ac:dyDescent="0.25">
      <c r="A315" s="36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4">
        <v>4607091388831</v>
      </c>
      <c r="E316" s="355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5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5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86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86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6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hidden="1" customHeight="1" x14ac:dyDescent="0.25">
      <c r="A320" s="54" t="s">
        <v>457</v>
      </c>
      <c r="B320" s="54" t="s">
        <v>458</v>
      </c>
      <c r="C320" s="31">
        <v>4301032015</v>
      </c>
      <c r="D320" s="354">
        <v>4607091383102</v>
      </c>
      <c r="E320" s="355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5"/>
      <c r="S320" s="34"/>
      <c r="T320" s="34"/>
      <c r="U320" s="35" t="s">
        <v>65</v>
      </c>
      <c r="V320" s="347">
        <v>0</v>
      </c>
      <c r="W320" s="348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5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86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49">
        <f>IFERROR(V320/H320,"0")</f>
        <v>0</v>
      </c>
      <c r="W321" s="349">
        <f>IFERROR(W320/H320,"0")</f>
        <v>0</v>
      </c>
      <c r="X321" s="349">
        <f>IFERROR(IF(X320="",0,X320),"0")</f>
        <v>0</v>
      </c>
      <c r="Y321" s="350"/>
      <c r="Z321" s="350"/>
    </row>
    <row r="322" spans="1:53" hidden="1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86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49">
        <f>IFERROR(SUM(V320:V320),"0")</f>
        <v>0</v>
      </c>
      <c r="W322" s="349">
        <f>IFERROR(SUM(W320:W320),"0")</f>
        <v>0</v>
      </c>
      <c r="X322" s="37"/>
      <c r="Y322" s="350"/>
      <c r="Z322" s="350"/>
    </row>
    <row r="323" spans="1:53" ht="27.75" hidden="1" customHeight="1" x14ac:dyDescent="0.2">
      <c r="A323" s="358" t="s">
        <v>459</v>
      </c>
      <c r="B323" s="359"/>
      <c r="C323" s="359"/>
      <c r="D323" s="359"/>
      <c r="E323" s="359"/>
      <c r="F323" s="359"/>
      <c r="G323" s="359"/>
      <c r="H323" s="359"/>
      <c r="I323" s="359"/>
      <c r="J323" s="359"/>
      <c r="K323" s="359"/>
      <c r="L323" s="359"/>
      <c r="M323" s="359"/>
      <c r="N323" s="359"/>
      <c r="O323" s="359"/>
      <c r="P323" s="359"/>
      <c r="Q323" s="359"/>
      <c r="R323" s="359"/>
      <c r="S323" s="359"/>
      <c r="T323" s="359"/>
      <c r="U323" s="359"/>
      <c r="V323" s="359"/>
      <c r="W323" s="359"/>
      <c r="X323" s="359"/>
      <c r="Y323" s="48"/>
      <c r="Z323" s="48"/>
    </row>
    <row r="324" spans="1:53" ht="16.5" hidden="1" customHeight="1" x14ac:dyDescent="0.25">
      <c r="A324" s="368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hidden="1" customHeight="1" x14ac:dyDescent="0.25">
      <c r="A325" s="36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4">
        <v>4607091383928</v>
      </c>
      <c r="E326" s="355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5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5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86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86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358" t="s">
        <v>463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48"/>
      <c r="Z329" s="48"/>
    </row>
    <row r="330" spans="1:53" ht="16.5" hidden="1" customHeight="1" x14ac:dyDescent="0.25">
      <c r="A330" s="368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hidden="1" customHeight="1" x14ac:dyDescent="0.25">
      <c r="A331" s="36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4">
        <v>4607091383997</v>
      </c>
      <c r="E332" s="355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5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4">
        <v>4607091383997</v>
      </c>
      <c r="E333" s="355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5"/>
      <c r="S333" s="34"/>
      <c r="T333" s="34"/>
      <c r="U333" s="35" t="s">
        <v>65</v>
      </c>
      <c r="V333" s="347">
        <v>2800</v>
      </c>
      <c r="W333" s="348">
        <f t="shared" si="17"/>
        <v>2805</v>
      </c>
      <c r="X333" s="36">
        <f>IFERROR(IF(W333=0,"",ROUNDUP(W333/H333,0)*0.02175),"")</f>
        <v>4.0672499999999996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4">
        <v>4607091384130</v>
      </c>
      <c r="E334" s="355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5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468</v>
      </c>
      <c r="B335" s="54" t="s">
        <v>470</v>
      </c>
      <c r="C335" s="31">
        <v>4301011326</v>
      </c>
      <c r="D335" s="354">
        <v>4607091384130</v>
      </c>
      <c r="E335" s="355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5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4">
        <v>4607091384147</v>
      </c>
      <c r="E336" s="355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6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5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471</v>
      </c>
      <c r="B337" s="54" t="s">
        <v>473</v>
      </c>
      <c r="C337" s="31">
        <v>4301011330</v>
      </c>
      <c r="D337" s="354">
        <v>4607091384147</v>
      </c>
      <c r="E337" s="355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5"/>
      <c r="S337" s="34"/>
      <c r="T337" s="34"/>
      <c r="U337" s="35" t="s">
        <v>65</v>
      </c>
      <c r="V337" s="347">
        <v>0</v>
      </c>
      <c r="W337" s="348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4">
        <v>4607091384154</v>
      </c>
      <c r="E338" s="355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5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4">
        <v>4607091384161</v>
      </c>
      <c r="E339" s="355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5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5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86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206.66666666666666</v>
      </c>
      <c r="W340" s="349">
        <f>IFERROR(W332/H332,"0")+IFERROR(W333/H333,"0")+IFERROR(W334/H334,"0")+IFERROR(W335/H335,"0")+IFERROR(W336/H336,"0")+IFERROR(W337/H337,"0")+IFERROR(W338/H338,"0")+IFERROR(W339/H339,"0")</f>
        <v>207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4.2546499999999998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86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49">
        <f>IFERROR(SUM(V332:V339),"0")</f>
        <v>2900</v>
      </c>
      <c r="W341" s="349">
        <f>IFERROR(SUM(W332:W339),"0")</f>
        <v>2905</v>
      </c>
      <c r="X341" s="37"/>
      <c r="Y341" s="350"/>
      <c r="Z341" s="350"/>
    </row>
    <row r="342" spans="1:53" ht="14.25" hidden="1" customHeight="1" x14ac:dyDescent="0.25">
      <c r="A342" s="36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4">
        <v>4607091383980</v>
      </c>
      <c r="E343" s="355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4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5"/>
      <c r="S343" s="34"/>
      <c r="T343" s="34"/>
      <c r="U343" s="35" t="s">
        <v>65</v>
      </c>
      <c r="V343" s="347">
        <v>1200</v>
      </c>
      <c r="W343" s="348">
        <f>IFERROR(IF(V343="",0,CEILING((V343/$H343),1)*$H343),"")</f>
        <v>1200</v>
      </c>
      <c r="X343" s="36">
        <f>IFERROR(IF(W343=0,"",ROUNDUP(W343/H343,0)*0.02175),"")</f>
        <v>1.7399999999999998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4">
        <v>4680115883314</v>
      </c>
      <c r="E344" s="355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5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482</v>
      </c>
      <c r="B345" s="54" t="s">
        <v>483</v>
      </c>
      <c r="C345" s="31">
        <v>4301020179</v>
      </c>
      <c r="D345" s="354">
        <v>4607091384178</v>
      </c>
      <c r="E345" s="355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5"/>
      <c r="S345" s="34"/>
      <c r="T345" s="34"/>
      <c r="U345" s="35" t="s">
        <v>65</v>
      </c>
      <c r="V345" s="347">
        <v>0</v>
      </c>
      <c r="W345" s="348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5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86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49">
        <f>IFERROR(V343/H343,"0")+IFERROR(V344/H344,"0")+IFERROR(V345/H345,"0")</f>
        <v>80</v>
      </c>
      <c r="W346" s="349">
        <f>IFERROR(W343/H343,"0")+IFERROR(W344/H344,"0")+IFERROR(W345/H345,"0")</f>
        <v>80</v>
      </c>
      <c r="X346" s="349">
        <f>IFERROR(IF(X343="",0,X343),"0")+IFERROR(IF(X344="",0,X344),"0")+IFERROR(IF(X345="",0,X345),"0")</f>
        <v>1.7399999999999998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86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49">
        <f>IFERROR(SUM(V343:V345),"0")</f>
        <v>1200</v>
      </c>
      <c r="W347" s="349">
        <f>IFERROR(SUM(W343:W345),"0")</f>
        <v>1200</v>
      </c>
      <c r="X347" s="37"/>
      <c r="Y347" s="350"/>
      <c r="Z347" s="350"/>
    </row>
    <row r="348" spans="1:53" ht="14.25" hidden="1" customHeight="1" x14ac:dyDescent="0.25">
      <c r="A348" s="36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4">
        <v>4607091383928</v>
      </c>
      <c r="E349" s="355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649" t="s">
        <v>486</v>
      </c>
      <c r="O349" s="366"/>
      <c r="P349" s="366"/>
      <c r="Q349" s="366"/>
      <c r="R349" s="355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487</v>
      </c>
      <c r="B350" s="54" t="s">
        <v>488</v>
      </c>
      <c r="C350" s="31">
        <v>4301051298</v>
      </c>
      <c r="D350" s="354">
        <v>4607091384260</v>
      </c>
      <c r="E350" s="355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7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5"/>
      <c r="S350" s="34"/>
      <c r="T350" s="34"/>
      <c r="U350" s="35" t="s">
        <v>65</v>
      </c>
      <c r="V350" s="347">
        <v>0</v>
      </c>
      <c r="W350" s="348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5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86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49">
        <f>IFERROR(V349/H349,"0")+IFERROR(V350/H350,"0")</f>
        <v>0</v>
      </c>
      <c r="W351" s="349">
        <f>IFERROR(W349/H349,"0")+IFERROR(W350/H350,"0")</f>
        <v>0</v>
      </c>
      <c r="X351" s="349">
        <f>IFERROR(IF(X349="",0,X349),"0")+IFERROR(IF(X350="",0,X350),"0")</f>
        <v>0</v>
      </c>
      <c r="Y351" s="350"/>
      <c r="Z351" s="350"/>
    </row>
    <row r="352" spans="1:53" hidden="1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86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49">
        <f>IFERROR(SUM(V349:V350),"0")</f>
        <v>0</v>
      </c>
      <c r="W352" s="349">
        <f>IFERROR(SUM(W349:W350),"0")</f>
        <v>0</v>
      </c>
      <c r="X352" s="37"/>
      <c r="Y352" s="350"/>
      <c r="Z352" s="350"/>
    </row>
    <row r="353" spans="1:53" ht="14.25" hidden="1" customHeight="1" x14ac:dyDescent="0.25">
      <c r="A353" s="36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4">
        <v>4607091384673</v>
      </c>
      <c r="E354" s="355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5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5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86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86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68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hidden="1" customHeight="1" x14ac:dyDescent="0.25">
      <c r="A358" s="36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4">
        <v>4607091384185</v>
      </c>
      <c r="E359" s="355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7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5"/>
      <c r="S359" s="34"/>
      <c r="T359" s="34"/>
      <c r="U359" s="35" t="s">
        <v>65</v>
      </c>
      <c r="V359" s="347">
        <v>50</v>
      </c>
      <c r="W359" s="348">
        <f>IFERROR(IF(V359="",0,CEILING((V359/$H359),1)*$H359),"")</f>
        <v>60</v>
      </c>
      <c r="X359" s="36">
        <f>IFERROR(IF(W359=0,"",ROUNDUP(W359/H359,0)*0.02175),"")</f>
        <v>0.10874999999999999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4">
        <v>4607091384192</v>
      </c>
      <c r="E360" s="355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5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4">
        <v>4680115881907</v>
      </c>
      <c r="E361" s="355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5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4">
        <v>4680115883925</v>
      </c>
      <c r="E362" s="355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5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4">
        <v>4607091384680</v>
      </c>
      <c r="E363" s="355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5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85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86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49">
        <f>IFERROR(V359/H359,"0")+IFERROR(V360/H360,"0")+IFERROR(V361/H361,"0")+IFERROR(V362/H362,"0")+IFERROR(V363/H363,"0")</f>
        <v>4.166666666666667</v>
      </c>
      <c r="W364" s="349">
        <f>IFERROR(W359/H359,"0")+IFERROR(W360/H360,"0")+IFERROR(W361/H361,"0")+IFERROR(W362/H362,"0")+IFERROR(W363/H363,"0")</f>
        <v>5</v>
      </c>
      <c r="X364" s="349">
        <f>IFERROR(IF(X359="",0,X359),"0")+IFERROR(IF(X360="",0,X360),"0")+IFERROR(IF(X361="",0,X361),"0")+IFERROR(IF(X362="",0,X362),"0")+IFERROR(IF(X363="",0,X363),"0")</f>
        <v>0.10874999999999999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86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49">
        <f>IFERROR(SUM(V359:V363),"0")</f>
        <v>50</v>
      </c>
      <c r="W365" s="349">
        <f>IFERROR(SUM(W359:W363),"0")</f>
        <v>60</v>
      </c>
      <c r="X365" s="37"/>
      <c r="Y365" s="350"/>
      <c r="Z365" s="350"/>
    </row>
    <row r="366" spans="1:53" ht="14.25" hidden="1" customHeight="1" x14ac:dyDescent="0.25">
      <c r="A366" s="36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4">
        <v>4607091384802</v>
      </c>
      <c r="E367" s="355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5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4">
        <v>4607091384826</v>
      </c>
      <c r="E368" s="355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5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5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86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86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6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4">
        <v>4607091384246</v>
      </c>
      <c r="E372" s="355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5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4">
        <v>4680115881976</v>
      </c>
      <c r="E373" s="355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5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4">
        <v>4607091384253</v>
      </c>
      <c r="E374" s="355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5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4">
        <v>4680115881969</v>
      </c>
      <c r="E375" s="355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5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5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86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86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6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4">
        <v>4607091389357</v>
      </c>
      <c r="E379" s="355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5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5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86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86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358" t="s">
        <v>516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359"/>
      <c r="Y382" s="48"/>
      <c r="Z382" s="48"/>
    </row>
    <row r="383" spans="1:53" ht="16.5" hidden="1" customHeight="1" x14ac:dyDescent="0.25">
      <c r="A383" s="368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hidden="1" customHeight="1" x14ac:dyDescent="0.25">
      <c r="A384" s="36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4">
        <v>4607091389708</v>
      </c>
      <c r="E385" s="355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5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4">
        <v>4607091389692</v>
      </c>
      <c r="E386" s="355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5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5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86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86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6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4">
        <v>4607091389753</v>
      </c>
      <c r="E390" s="355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5"/>
      <c r="S390" s="34"/>
      <c r="T390" s="34"/>
      <c r="U390" s="35" t="s">
        <v>65</v>
      </c>
      <c r="V390" s="347">
        <v>50</v>
      </c>
      <c r="W390" s="348">
        <f t="shared" ref="W390:W402" si="18">IFERROR(IF(V390="",0,CEILING((V390/$H390),1)*$H390),"")</f>
        <v>50.400000000000006</v>
      </c>
      <c r="X390" s="36">
        <f>IFERROR(IF(W390=0,"",ROUNDUP(W390/H390,0)*0.00753),"")</f>
        <v>9.0359999999999996E-2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4">
        <v>4607091389760</v>
      </c>
      <c r="E391" s="355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5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4">
        <v>4607091389746</v>
      </c>
      <c r="E392" s="355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5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4">
        <v>4680115882928</v>
      </c>
      <c r="E393" s="355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5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4">
        <v>4680115883147</v>
      </c>
      <c r="E394" s="355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5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4">
        <v>4607091384338</v>
      </c>
      <c r="E395" s="355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5"/>
      <c r="S395" s="34"/>
      <c r="T395" s="34"/>
      <c r="U395" s="35" t="s">
        <v>65</v>
      </c>
      <c r="V395" s="347">
        <v>35</v>
      </c>
      <c r="W395" s="348">
        <f t="shared" si="18"/>
        <v>35.700000000000003</v>
      </c>
      <c r="X395" s="36">
        <f t="shared" si="19"/>
        <v>8.5339999999999999E-2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4">
        <v>4680115883154</v>
      </c>
      <c r="E396" s="355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5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536</v>
      </c>
      <c r="B397" s="54" t="s">
        <v>537</v>
      </c>
      <c r="C397" s="31">
        <v>4301031171</v>
      </c>
      <c r="D397" s="354">
        <v>4607091389524</v>
      </c>
      <c r="E397" s="355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5"/>
      <c r="S397" s="34"/>
      <c r="T397" s="34"/>
      <c r="U397" s="35" t="s">
        <v>65</v>
      </c>
      <c r="V397" s="347">
        <v>0</v>
      </c>
      <c r="W397" s="348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4">
        <v>4680115883161</v>
      </c>
      <c r="E398" s="355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5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4">
        <v>4607091384345</v>
      </c>
      <c r="E399" s="355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5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4">
        <v>4680115883178</v>
      </c>
      <c r="E400" s="355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5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544</v>
      </c>
      <c r="B401" s="54" t="s">
        <v>545</v>
      </c>
      <c r="C401" s="31">
        <v>4301031172</v>
      </c>
      <c r="D401" s="354">
        <v>4607091389531</v>
      </c>
      <c r="E401" s="355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5"/>
      <c r="S401" s="34"/>
      <c r="T401" s="34"/>
      <c r="U401" s="35" t="s">
        <v>65</v>
      </c>
      <c r="V401" s="347">
        <v>0</v>
      </c>
      <c r="W401" s="348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4">
        <v>4680115883185</v>
      </c>
      <c r="E402" s="355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5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5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86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28.571428571428569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29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0.1757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86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49">
        <f>IFERROR(SUM(V390:V402),"0")</f>
        <v>85</v>
      </c>
      <c r="W404" s="349">
        <f>IFERROR(SUM(W390:W402),"0")</f>
        <v>86.100000000000009</v>
      </c>
      <c r="X404" s="37"/>
      <c r="Y404" s="350"/>
      <c r="Z404" s="350"/>
    </row>
    <row r="405" spans="1:53" ht="14.25" hidden="1" customHeight="1" x14ac:dyDescent="0.25">
      <c r="A405" s="36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4">
        <v>4607091389685</v>
      </c>
      <c r="E406" s="355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4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5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4">
        <v>4607091389654</v>
      </c>
      <c r="E407" s="355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5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4">
        <v>4607091384352</v>
      </c>
      <c r="E408" s="355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5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4">
        <v>4607091389661</v>
      </c>
      <c r="E409" s="355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69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5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5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86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86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6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4">
        <v>4680115881648</v>
      </c>
      <c r="E413" s="355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5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5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86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86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6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4">
        <v>4680115884335</v>
      </c>
      <c r="E417" s="355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5"/>
      <c r="S417" s="34"/>
      <c r="T417" s="34"/>
      <c r="U417" s="35" t="s">
        <v>65</v>
      </c>
      <c r="V417" s="347">
        <v>6</v>
      </c>
      <c r="W417" s="348">
        <f>IFERROR(IF(V417="",0,CEILING((V417/$H417),1)*$H417),"")</f>
        <v>6</v>
      </c>
      <c r="X417" s="36">
        <f>IFERROR(IF(W417=0,"",ROUNDUP(W417/H417,0)*0.00627),"")</f>
        <v>3.1350000000000003E-2</v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562</v>
      </c>
      <c r="B418" s="54" t="s">
        <v>563</v>
      </c>
      <c r="C418" s="31">
        <v>4301032047</v>
      </c>
      <c r="D418" s="354">
        <v>4680115884342</v>
      </c>
      <c r="E418" s="355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4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5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4">
        <v>4680115884113</v>
      </c>
      <c r="E419" s="355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4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5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85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86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49">
        <f>IFERROR(V417/H417,"0")+IFERROR(V418/H418,"0")+IFERROR(V419/H419,"0")</f>
        <v>5</v>
      </c>
      <c r="W420" s="349">
        <f>IFERROR(W417/H417,"0")+IFERROR(W418/H418,"0")+IFERROR(W419/H419,"0")</f>
        <v>5</v>
      </c>
      <c r="X420" s="349">
        <f>IFERROR(IF(X417="",0,X417),"0")+IFERROR(IF(X418="",0,X418),"0")+IFERROR(IF(X419="",0,X419),"0")</f>
        <v>3.1350000000000003E-2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86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49">
        <f>IFERROR(SUM(V417:V419),"0")</f>
        <v>6</v>
      </c>
      <c r="W421" s="349">
        <f>IFERROR(SUM(W417:W419),"0")</f>
        <v>6</v>
      </c>
      <c r="X421" s="37"/>
      <c r="Y421" s="350"/>
      <c r="Z421" s="350"/>
    </row>
    <row r="422" spans="1:53" ht="16.5" hidden="1" customHeight="1" x14ac:dyDescent="0.25">
      <c r="A422" s="368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hidden="1" customHeight="1" x14ac:dyDescent="0.25">
      <c r="A423" s="36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4">
        <v>4607091389388</v>
      </c>
      <c r="E424" s="355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5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4">
        <v>4607091389364</v>
      </c>
      <c r="E425" s="355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4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5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85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86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86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6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hidden="1" customHeight="1" x14ac:dyDescent="0.25">
      <c r="A429" s="54" t="s">
        <v>571</v>
      </c>
      <c r="B429" s="54" t="s">
        <v>572</v>
      </c>
      <c r="C429" s="31">
        <v>4301031212</v>
      </c>
      <c r="D429" s="354">
        <v>4607091389739</v>
      </c>
      <c r="E429" s="355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7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5"/>
      <c r="S429" s="34"/>
      <c r="T429" s="34"/>
      <c r="U429" s="35" t="s">
        <v>65</v>
      </c>
      <c r="V429" s="347">
        <v>0</v>
      </c>
      <c r="W429" s="348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4">
        <v>4680115883048</v>
      </c>
      <c r="E430" s="355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5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4">
        <v>4607091389425</v>
      </c>
      <c r="E431" s="355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5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4">
        <v>4680115882911</v>
      </c>
      <c r="E432" s="355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5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4">
        <v>4680115880771</v>
      </c>
      <c r="E433" s="355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5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581</v>
      </c>
      <c r="B434" s="54" t="s">
        <v>582</v>
      </c>
      <c r="C434" s="31">
        <v>4301031173</v>
      </c>
      <c r="D434" s="354">
        <v>4607091389500</v>
      </c>
      <c r="E434" s="355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5"/>
      <c r="S434" s="34"/>
      <c r="T434" s="34"/>
      <c r="U434" s="35" t="s">
        <v>65</v>
      </c>
      <c r="V434" s="347">
        <v>0</v>
      </c>
      <c r="W434" s="348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4">
        <v>4680115881983</v>
      </c>
      <c r="E435" s="355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5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85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86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49">
        <f>IFERROR(V429/H429,"0")+IFERROR(V430/H430,"0")+IFERROR(V431/H431,"0")+IFERROR(V432/H432,"0")+IFERROR(V433/H433,"0")+IFERROR(V434/H434,"0")+IFERROR(V435/H435,"0")</f>
        <v>0</v>
      </c>
      <c r="W436" s="349">
        <f>IFERROR(W429/H429,"0")+IFERROR(W430/H430,"0")+IFERROR(W431/H431,"0")+IFERROR(W432/H432,"0")+IFERROR(W433/H433,"0")+IFERROR(W434/H434,"0")+IFERROR(W435/H435,"0")</f>
        <v>0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0"/>
      <c r="Z436" s="350"/>
    </row>
    <row r="437" spans="1:53" hidden="1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86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49">
        <f>IFERROR(SUM(V429:V435),"0")</f>
        <v>0</v>
      </c>
      <c r="W437" s="349">
        <f>IFERROR(SUM(W429:W435),"0")</f>
        <v>0</v>
      </c>
      <c r="X437" s="37"/>
      <c r="Y437" s="350"/>
      <c r="Z437" s="350"/>
    </row>
    <row r="438" spans="1:53" ht="14.25" hidden="1" customHeight="1" x14ac:dyDescent="0.25">
      <c r="A438" s="36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hidden="1" customHeight="1" x14ac:dyDescent="0.25">
      <c r="A439" s="54" t="s">
        <v>585</v>
      </c>
      <c r="B439" s="54" t="s">
        <v>586</v>
      </c>
      <c r="C439" s="31">
        <v>4301170010</v>
      </c>
      <c r="D439" s="354">
        <v>4680115884090</v>
      </c>
      <c r="E439" s="355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5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85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86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hidden="1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86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hidden="1" customHeight="1" x14ac:dyDescent="0.25">
      <c r="A442" s="36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hidden="1" customHeight="1" x14ac:dyDescent="0.25">
      <c r="A443" s="54" t="s">
        <v>588</v>
      </c>
      <c r="B443" s="54" t="s">
        <v>589</v>
      </c>
      <c r="C443" s="31">
        <v>4301040357</v>
      </c>
      <c r="D443" s="354">
        <v>4680115884564</v>
      </c>
      <c r="E443" s="355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7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5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85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86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hidden="1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86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hidden="1" customHeight="1" x14ac:dyDescent="0.2">
      <c r="A446" s="358" t="s">
        <v>590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68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hidden="1" customHeight="1" x14ac:dyDescent="0.25">
      <c r="A448" s="36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hidden="1" customHeight="1" x14ac:dyDescent="0.25">
      <c r="A449" s="54" t="s">
        <v>591</v>
      </c>
      <c r="B449" s="54" t="s">
        <v>592</v>
      </c>
      <c r="C449" s="31">
        <v>4301011795</v>
      </c>
      <c r="D449" s="354">
        <v>4607091389067</v>
      </c>
      <c r="E449" s="355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83" t="s">
        <v>593</v>
      </c>
      <c r="O449" s="366"/>
      <c r="P449" s="366"/>
      <c r="Q449" s="366"/>
      <c r="R449" s="355"/>
      <c r="S449" s="34"/>
      <c r="T449" s="34"/>
      <c r="U449" s="35" t="s">
        <v>65</v>
      </c>
      <c r="V449" s="347">
        <v>0</v>
      </c>
      <c r="W449" s="348">
        <f t="shared" ref="W449:W461" si="21">IFERROR(IF(V449="",0,CEILING((V449/$H449),1)*$H449),"")</f>
        <v>0</v>
      </c>
      <c r="X449" s="36" t="str">
        <f t="shared" ref="X449:X455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4301011779</v>
      </c>
      <c r="D450" s="354">
        <v>4607091383522</v>
      </c>
      <c r="E450" s="355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90" t="s">
        <v>596</v>
      </c>
      <c r="O450" s="366"/>
      <c r="P450" s="366"/>
      <c r="Q450" s="366"/>
      <c r="R450" s="355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597</v>
      </c>
      <c r="C451" s="31">
        <v>4301011363</v>
      </c>
      <c r="D451" s="354">
        <v>4607091383522</v>
      </c>
      <c r="E451" s="355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6"/>
      <c r="P451" s="366"/>
      <c r="Q451" s="366"/>
      <c r="R451" s="355"/>
      <c r="S451" s="34"/>
      <c r="T451" s="34"/>
      <c r="U451" s="35" t="s">
        <v>65</v>
      </c>
      <c r="V451" s="347">
        <v>140</v>
      </c>
      <c r="W451" s="348">
        <f t="shared" si="21"/>
        <v>142.56</v>
      </c>
      <c r="X451" s="36">
        <f t="shared" si="22"/>
        <v>0.32291999999999998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4">
        <v>4607091384437</v>
      </c>
      <c r="E452" s="355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19" t="s">
        <v>600</v>
      </c>
      <c r="O452" s="366"/>
      <c r="P452" s="366"/>
      <c r="Q452" s="366"/>
      <c r="R452" s="355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4">
        <v>4680115884502</v>
      </c>
      <c r="E453" s="355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3" t="s">
        <v>603</v>
      </c>
      <c r="O453" s="366"/>
      <c r="P453" s="366"/>
      <c r="Q453" s="366"/>
      <c r="R453" s="355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4301011771</v>
      </c>
      <c r="D454" s="354">
        <v>4607091389104</v>
      </c>
      <c r="E454" s="355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399" t="s">
        <v>606</v>
      </c>
      <c r="O454" s="366"/>
      <c r="P454" s="366"/>
      <c r="Q454" s="366"/>
      <c r="R454" s="355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4">
        <v>4680115884519</v>
      </c>
      <c r="E455" s="355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702" t="s">
        <v>609</v>
      </c>
      <c r="O455" s="366"/>
      <c r="P455" s="366"/>
      <c r="Q455" s="366"/>
      <c r="R455" s="355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4">
        <v>4680115880603</v>
      </c>
      <c r="E456" s="355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719" t="s">
        <v>612</v>
      </c>
      <c r="O456" s="366"/>
      <c r="P456" s="366"/>
      <c r="Q456" s="366"/>
      <c r="R456" s="355"/>
      <c r="S456" s="34"/>
      <c r="T456" s="34"/>
      <c r="U456" s="35" t="s">
        <v>65</v>
      </c>
      <c r="V456" s="347">
        <v>30</v>
      </c>
      <c r="W456" s="348">
        <f t="shared" si="21"/>
        <v>32.4</v>
      </c>
      <c r="X456" s="36">
        <f>IFERROR(IF(W456=0,"",ROUNDUP(W456/H456,0)*0.00937),"")</f>
        <v>8.4330000000000002E-2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4">
        <v>4607091389999</v>
      </c>
      <c r="E457" s="355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6"/>
      <c r="P457" s="366"/>
      <c r="Q457" s="366"/>
      <c r="R457" s="355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4">
        <v>4607091389999</v>
      </c>
      <c r="E458" s="355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9" t="s">
        <v>616</v>
      </c>
      <c r="O458" s="366"/>
      <c r="P458" s="366"/>
      <c r="Q458" s="366"/>
      <c r="R458" s="355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4">
        <v>4680115882782</v>
      </c>
      <c r="E459" s="355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5" t="s">
        <v>619</v>
      </c>
      <c r="O459" s="366"/>
      <c r="P459" s="366"/>
      <c r="Q459" s="366"/>
      <c r="R459" s="355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4">
        <v>4607091389098</v>
      </c>
      <c r="E460" s="355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6"/>
      <c r="P460" s="366"/>
      <c r="Q460" s="366"/>
      <c r="R460" s="355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4">
        <v>4607091389982</v>
      </c>
      <c r="E461" s="355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3" t="s">
        <v>624</v>
      </c>
      <c r="O461" s="366"/>
      <c r="P461" s="366"/>
      <c r="Q461" s="366"/>
      <c r="R461" s="355"/>
      <c r="S461" s="34"/>
      <c r="T461" s="34"/>
      <c r="U461" s="35" t="s">
        <v>65</v>
      </c>
      <c r="V461" s="347">
        <v>30</v>
      </c>
      <c r="W461" s="348">
        <f t="shared" si="21"/>
        <v>32.4</v>
      </c>
      <c r="X461" s="36">
        <f>IFERROR(IF(W461=0,"",ROUNDUP(W461/H461,0)*0.00937),"")</f>
        <v>8.4330000000000002E-2</v>
      </c>
      <c r="Y461" s="56"/>
      <c r="Z461" s="57"/>
      <c r="AD461" s="58"/>
      <c r="BA461" s="312" t="s">
        <v>1</v>
      </c>
    </row>
    <row r="462" spans="1:53" x14ac:dyDescent="0.2">
      <c r="A462" s="385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86"/>
      <c r="N462" s="362" t="s">
        <v>66</v>
      </c>
      <c r="O462" s="363"/>
      <c r="P462" s="363"/>
      <c r="Q462" s="363"/>
      <c r="R462" s="363"/>
      <c r="S462" s="363"/>
      <c r="T462" s="364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43.181818181818187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45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0.49158000000000002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86"/>
      <c r="N463" s="362" t="s">
        <v>66</v>
      </c>
      <c r="O463" s="363"/>
      <c r="P463" s="363"/>
      <c r="Q463" s="363"/>
      <c r="R463" s="363"/>
      <c r="S463" s="363"/>
      <c r="T463" s="364"/>
      <c r="U463" s="37" t="s">
        <v>65</v>
      </c>
      <c r="V463" s="349">
        <f>IFERROR(SUM(V449:V461),"0")</f>
        <v>200</v>
      </c>
      <c r="W463" s="349">
        <f>IFERROR(SUM(W449:W461),"0")</f>
        <v>207.36</v>
      </c>
      <c r="X463" s="37"/>
      <c r="Y463" s="350"/>
      <c r="Z463" s="350"/>
    </row>
    <row r="464" spans="1:53" ht="14.25" hidden="1" customHeight="1" x14ac:dyDescent="0.25">
      <c r="A464" s="36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hidden="1" customHeight="1" x14ac:dyDescent="0.25">
      <c r="A465" s="54" t="s">
        <v>625</v>
      </c>
      <c r="B465" s="54" t="s">
        <v>626</v>
      </c>
      <c r="C465" s="31">
        <v>4301020222</v>
      </c>
      <c r="D465" s="354">
        <v>4607091388930</v>
      </c>
      <c r="E465" s="355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6"/>
      <c r="P465" s="366"/>
      <c r="Q465" s="366"/>
      <c r="R465" s="355"/>
      <c r="S465" s="34"/>
      <c r="T465" s="34"/>
      <c r="U465" s="35" t="s">
        <v>65</v>
      </c>
      <c r="V465" s="347">
        <v>0</v>
      </c>
      <c r="W465" s="348">
        <f>IFERROR(IF(V465="",0,CEILING((V465/$H465),1)*$H465),"")</f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4">
        <v>4680115880054</v>
      </c>
      <c r="E466" s="355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6"/>
      <c r="P466" s="366"/>
      <c r="Q466" s="366"/>
      <c r="R466" s="355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idden="1" x14ac:dyDescent="0.2">
      <c r="A467" s="385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86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49">
        <f>IFERROR(V465/H465,"0")+IFERROR(V466/H466,"0")</f>
        <v>0</v>
      </c>
      <c r="W467" s="349">
        <f>IFERROR(W465/H465,"0")+IFERROR(W466/H466,"0")</f>
        <v>0</v>
      </c>
      <c r="X467" s="349">
        <f>IFERROR(IF(X465="",0,X465),"0")+IFERROR(IF(X466="",0,X466),"0")</f>
        <v>0</v>
      </c>
      <c r="Y467" s="350"/>
      <c r="Z467" s="350"/>
    </row>
    <row r="468" spans="1:53" hidden="1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86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49">
        <f>IFERROR(SUM(V465:V466),"0")</f>
        <v>0</v>
      </c>
      <c r="W468" s="349">
        <f>IFERROR(SUM(W465:W466),"0")</f>
        <v>0</v>
      </c>
      <c r="X468" s="37"/>
      <c r="Y468" s="350"/>
      <c r="Z468" s="350"/>
    </row>
    <row r="469" spans="1:53" ht="14.25" hidden="1" customHeight="1" x14ac:dyDescent="0.25">
      <c r="A469" s="36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4">
        <v>4680115883116</v>
      </c>
      <c r="E470" s="355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4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6"/>
      <c r="P470" s="366"/>
      <c r="Q470" s="366"/>
      <c r="R470" s="355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631</v>
      </c>
      <c r="B471" s="54" t="s">
        <v>632</v>
      </c>
      <c r="C471" s="31">
        <v>4301031248</v>
      </c>
      <c r="D471" s="354">
        <v>4680115883093</v>
      </c>
      <c r="E471" s="355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6"/>
      <c r="P471" s="366"/>
      <c r="Q471" s="366"/>
      <c r="R471" s="355"/>
      <c r="S471" s="34"/>
      <c r="T471" s="34"/>
      <c r="U471" s="35" t="s">
        <v>65</v>
      </c>
      <c r="V471" s="347">
        <v>0</v>
      </c>
      <c r="W471" s="348">
        <f t="shared" si="23"/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4">
        <v>4680115883109</v>
      </c>
      <c r="E472" s="355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6"/>
      <c r="P472" s="366"/>
      <c r="Q472" s="366"/>
      <c r="R472" s="355"/>
      <c r="S472" s="34"/>
      <c r="T472" s="34"/>
      <c r="U472" s="35" t="s">
        <v>65</v>
      </c>
      <c r="V472" s="347">
        <v>150</v>
      </c>
      <c r="W472" s="348">
        <f t="shared" si="23"/>
        <v>153.12</v>
      </c>
      <c r="X472" s="36">
        <f>IFERROR(IF(W472=0,"",ROUNDUP(W472/H472,0)*0.01196),"")</f>
        <v>0.34683999999999998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635</v>
      </c>
      <c r="B473" s="54" t="s">
        <v>636</v>
      </c>
      <c r="C473" s="31">
        <v>4301031249</v>
      </c>
      <c r="D473" s="354">
        <v>4680115882072</v>
      </c>
      <c r="E473" s="355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6"/>
      <c r="P473" s="366"/>
      <c r="Q473" s="366"/>
      <c r="R473" s="355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4">
        <v>4680115882102</v>
      </c>
      <c r="E474" s="355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6"/>
      <c r="P474" s="366"/>
      <c r="Q474" s="366"/>
      <c r="R474" s="355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4">
        <v>4680115882096</v>
      </c>
      <c r="E475" s="355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6"/>
      <c r="P475" s="366"/>
      <c r="Q475" s="366"/>
      <c r="R475" s="355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85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86"/>
      <c r="N476" s="362" t="s">
        <v>66</v>
      </c>
      <c r="O476" s="363"/>
      <c r="P476" s="363"/>
      <c r="Q476" s="363"/>
      <c r="R476" s="363"/>
      <c r="S476" s="363"/>
      <c r="T476" s="364"/>
      <c r="U476" s="37" t="s">
        <v>67</v>
      </c>
      <c r="V476" s="349">
        <f>IFERROR(V470/H470,"0")+IFERROR(V471/H471,"0")+IFERROR(V472/H472,"0")+IFERROR(V473/H473,"0")+IFERROR(V474/H474,"0")+IFERROR(V475/H475,"0")</f>
        <v>28.409090909090907</v>
      </c>
      <c r="W476" s="349">
        <f>IFERROR(W470/H470,"0")+IFERROR(W471/H471,"0")+IFERROR(W472/H472,"0")+IFERROR(W473/H473,"0")+IFERROR(W474/H474,"0")+IFERROR(W475/H475,"0")</f>
        <v>29</v>
      </c>
      <c r="X476" s="349">
        <f>IFERROR(IF(X470="",0,X470),"0")+IFERROR(IF(X471="",0,X471),"0")+IFERROR(IF(X472="",0,X472),"0")+IFERROR(IF(X473="",0,X473),"0")+IFERROR(IF(X474="",0,X474),"0")+IFERROR(IF(X475="",0,X475),"0")</f>
        <v>0.34683999999999998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86"/>
      <c r="N477" s="362" t="s">
        <v>66</v>
      </c>
      <c r="O477" s="363"/>
      <c r="P477" s="363"/>
      <c r="Q477" s="363"/>
      <c r="R477" s="363"/>
      <c r="S477" s="363"/>
      <c r="T477" s="364"/>
      <c r="U477" s="37" t="s">
        <v>65</v>
      </c>
      <c r="V477" s="349">
        <f>IFERROR(SUM(V470:V475),"0")</f>
        <v>150</v>
      </c>
      <c r="W477" s="349">
        <f>IFERROR(SUM(W470:W475),"0")</f>
        <v>153.12</v>
      </c>
      <c r="X477" s="37"/>
      <c r="Y477" s="350"/>
      <c r="Z477" s="350"/>
    </row>
    <row r="478" spans="1:53" ht="14.25" hidden="1" customHeight="1" x14ac:dyDescent="0.25">
      <c r="A478" s="36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4">
        <v>4607091383409</v>
      </c>
      <c r="E479" s="355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6"/>
      <c r="P479" s="366"/>
      <c r="Q479" s="366"/>
      <c r="R479" s="355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4">
        <v>4607091383416</v>
      </c>
      <c r="E480" s="355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6"/>
      <c r="P480" s="366"/>
      <c r="Q480" s="366"/>
      <c r="R480" s="355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85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86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86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358" t="s">
        <v>645</v>
      </c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59"/>
      <c r="N483" s="359"/>
      <c r="O483" s="359"/>
      <c r="P483" s="359"/>
      <c r="Q483" s="359"/>
      <c r="R483" s="359"/>
      <c r="S483" s="359"/>
      <c r="T483" s="359"/>
      <c r="U483" s="359"/>
      <c r="V483" s="359"/>
      <c r="W483" s="359"/>
      <c r="X483" s="359"/>
      <c r="Y483" s="48"/>
      <c r="Z483" s="48"/>
    </row>
    <row r="484" spans="1:53" ht="16.5" hidden="1" customHeight="1" x14ac:dyDescent="0.25">
      <c r="A484" s="368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hidden="1" customHeight="1" x14ac:dyDescent="0.25">
      <c r="A485" s="36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4">
        <v>4640242181011</v>
      </c>
      <c r="E486" s="355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708" t="s">
        <v>649</v>
      </c>
      <c r="O486" s="366"/>
      <c r="P486" s="366"/>
      <c r="Q486" s="366"/>
      <c r="R486" s="355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4">
        <v>4640242180441</v>
      </c>
      <c r="E487" s="355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494" t="s">
        <v>652</v>
      </c>
      <c r="O487" s="366"/>
      <c r="P487" s="366"/>
      <c r="Q487" s="366"/>
      <c r="R487" s="355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4301011584</v>
      </c>
      <c r="D488" s="354">
        <v>4640242180564</v>
      </c>
      <c r="E488" s="355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482" t="s">
        <v>655</v>
      </c>
      <c r="O488" s="366"/>
      <c r="P488" s="366"/>
      <c r="Q488" s="366"/>
      <c r="R488" s="355"/>
      <c r="S488" s="34"/>
      <c r="T488" s="34"/>
      <c r="U488" s="35" t="s">
        <v>65</v>
      </c>
      <c r="V488" s="347">
        <v>0</v>
      </c>
      <c r="W488" s="348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4">
        <v>4640242180922</v>
      </c>
      <c r="E489" s="355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699" t="s">
        <v>658</v>
      </c>
      <c r="O489" s="366"/>
      <c r="P489" s="366"/>
      <c r="Q489" s="366"/>
      <c r="R489" s="355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4">
        <v>4640242180038</v>
      </c>
      <c r="E490" s="355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18" t="s">
        <v>661</v>
      </c>
      <c r="O490" s="366"/>
      <c r="P490" s="366"/>
      <c r="Q490" s="366"/>
      <c r="R490" s="355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hidden="1" x14ac:dyDescent="0.2">
      <c r="A491" s="385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86"/>
      <c r="N491" s="362" t="s">
        <v>66</v>
      </c>
      <c r="O491" s="363"/>
      <c r="P491" s="363"/>
      <c r="Q491" s="363"/>
      <c r="R491" s="363"/>
      <c r="S491" s="363"/>
      <c r="T491" s="364"/>
      <c r="U491" s="37" t="s">
        <v>67</v>
      </c>
      <c r="V491" s="349">
        <f>IFERROR(V486/H486,"0")+IFERROR(V487/H487,"0")+IFERROR(V488/H488,"0")+IFERROR(V489/H489,"0")+IFERROR(V490/H490,"0")</f>
        <v>0</v>
      </c>
      <c r="W491" s="349">
        <f>IFERROR(W486/H486,"0")+IFERROR(W487/H487,"0")+IFERROR(W488/H488,"0")+IFERROR(W489/H489,"0")+IFERROR(W490/H490,"0")</f>
        <v>0</v>
      </c>
      <c r="X491" s="349">
        <f>IFERROR(IF(X486="",0,X486),"0")+IFERROR(IF(X487="",0,X487),"0")+IFERROR(IF(X488="",0,X488),"0")+IFERROR(IF(X489="",0,X489),"0")+IFERROR(IF(X490="",0,X490),"0")</f>
        <v>0</v>
      </c>
      <c r="Y491" s="350"/>
      <c r="Z491" s="350"/>
    </row>
    <row r="492" spans="1:53" hidden="1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86"/>
      <c r="N492" s="362" t="s">
        <v>66</v>
      </c>
      <c r="O492" s="363"/>
      <c r="P492" s="363"/>
      <c r="Q492" s="363"/>
      <c r="R492" s="363"/>
      <c r="S492" s="363"/>
      <c r="T492" s="364"/>
      <c r="U492" s="37" t="s">
        <v>65</v>
      </c>
      <c r="V492" s="349">
        <f>IFERROR(SUM(V486:V490),"0")</f>
        <v>0</v>
      </c>
      <c r="W492" s="349">
        <f>IFERROR(SUM(W486:W490),"0")</f>
        <v>0</v>
      </c>
      <c r="X492" s="37"/>
      <c r="Y492" s="350"/>
      <c r="Z492" s="350"/>
    </row>
    <row r="493" spans="1:53" ht="14.25" hidden="1" customHeight="1" x14ac:dyDescent="0.25">
      <c r="A493" s="36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4">
        <v>4640242180526</v>
      </c>
      <c r="E494" s="355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46" t="s">
        <v>664</v>
      </c>
      <c r="O494" s="366"/>
      <c r="P494" s="366"/>
      <c r="Q494" s="366"/>
      <c r="R494" s="355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4">
        <v>4640242180519</v>
      </c>
      <c r="E495" s="355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17" t="s">
        <v>667</v>
      </c>
      <c r="O495" s="366"/>
      <c r="P495" s="366"/>
      <c r="Q495" s="366"/>
      <c r="R495" s="355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4">
        <v>4640242180090</v>
      </c>
      <c r="E496" s="355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1" t="s">
        <v>670</v>
      </c>
      <c r="O496" s="366"/>
      <c r="P496" s="366"/>
      <c r="Q496" s="366"/>
      <c r="R496" s="355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85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86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86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6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4">
        <v>4640242180816</v>
      </c>
      <c r="E500" s="355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45" t="s">
        <v>673</v>
      </c>
      <c r="O500" s="366"/>
      <c r="P500" s="366"/>
      <c r="Q500" s="366"/>
      <c r="R500" s="355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4301031244</v>
      </c>
      <c r="D501" s="354">
        <v>4640242180595</v>
      </c>
      <c r="E501" s="355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4" t="s">
        <v>676</v>
      </c>
      <c r="O501" s="366"/>
      <c r="P501" s="366"/>
      <c r="Q501" s="366"/>
      <c r="R501" s="355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4">
        <v>4640242180908</v>
      </c>
      <c r="E502" s="355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39" t="s">
        <v>679</v>
      </c>
      <c r="O502" s="366"/>
      <c r="P502" s="366"/>
      <c r="Q502" s="366"/>
      <c r="R502" s="355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4">
        <v>4640242180489</v>
      </c>
      <c r="E503" s="355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14" t="s">
        <v>682</v>
      </c>
      <c r="O503" s="366"/>
      <c r="P503" s="366"/>
      <c r="Q503" s="366"/>
      <c r="R503" s="355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idden="1" x14ac:dyDescent="0.2">
      <c r="A504" s="385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86"/>
      <c r="N504" s="362" t="s">
        <v>66</v>
      </c>
      <c r="O504" s="363"/>
      <c r="P504" s="363"/>
      <c r="Q504" s="363"/>
      <c r="R504" s="363"/>
      <c r="S504" s="363"/>
      <c r="T504" s="364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hidden="1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86"/>
      <c r="N505" s="362" t="s">
        <v>66</v>
      </c>
      <c r="O505" s="363"/>
      <c r="P505" s="363"/>
      <c r="Q505" s="363"/>
      <c r="R505" s="363"/>
      <c r="S505" s="363"/>
      <c r="T505" s="364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hidden="1" customHeight="1" x14ac:dyDescent="0.25">
      <c r="A506" s="36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hidden="1" customHeight="1" x14ac:dyDescent="0.25">
      <c r="A507" s="54" t="s">
        <v>683</v>
      </c>
      <c r="B507" s="54" t="s">
        <v>684</v>
      </c>
      <c r="C507" s="31">
        <v>4301051310</v>
      </c>
      <c r="D507" s="354">
        <v>4680115880870</v>
      </c>
      <c r="E507" s="355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6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66"/>
      <c r="P507" s="366"/>
      <c r="Q507" s="366"/>
      <c r="R507" s="355"/>
      <c r="S507" s="34"/>
      <c r="T507" s="34"/>
      <c r="U507" s="35" t="s">
        <v>65</v>
      </c>
      <c r="V507" s="347">
        <v>0</v>
      </c>
      <c r="W507" s="348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4">
        <v>4640242180540</v>
      </c>
      <c r="E508" s="355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642" t="s">
        <v>687</v>
      </c>
      <c r="O508" s="366"/>
      <c r="P508" s="366"/>
      <c r="Q508" s="366"/>
      <c r="R508" s="355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4">
        <v>4640242181233</v>
      </c>
      <c r="E509" s="355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489" t="s">
        <v>690</v>
      </c>
      <c r="O509" s="366"/>
      <c r="P509" s="366"/>
      <c r="Q509" s="366"/>
      <c r="R509" s="355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4">
        <v>4640242180557</v>
      </c>
      <c r="E510" s="355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464" t="s">
        <v>693</v>
      </c>
      <c r="O510" s="366"/>
      <c r="P510" s="366"/>
      <c r="Q510" s="366"/>
      <c r="R510" s="355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4">
        <v>4640242181226</v>
      </c>
      <c r="E511" s="355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493" t="s">
        <v>696</v>
      </c>
      <c r="O511" s="366"/>
      <c r="P511" s="366"/>
      <c r="Q511" s="366"/>
      <c r="R511" s="355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idden="1" x14ac:dyDescent="0.2">
      <c r="A512" s="385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86"/>
      <c r="N512" s="362" t="s">
        <v>66</v>
      </c>
      <c r="O512" s="363"/>
      <c r="P512" s="363"/>
      <c r="Q512" s="363"/>
      <c r="R512" s="363"/>
      <c r="S512" s="363"/>
      <c r="T512" s="364"/>
      <c r="U512" s="37" t="s">
        <v>67</v>
      </c>
      <c r="V512" s="349">
        <f>IFERROR(V507/H507,"0")+IFERROR(V508/H508,"0")+IFERROR(V509/H509,"0")+IFERROR(V510/H510,"0")+IFERROR(V511/H511,"0")</f>
        <v>0</v>
      </c>
      <c r="W512" s="349">
        <f>IFERROR(W507/H507,"0")+IFERROR(W508/H508,"0")+IFERROR(W509/H509,"0")+IFERROR(W510/H510,"0")+IFERROR(W511/H511,"0")</f>
        <v>0</v>
      </c>
      <c r="X512" s="349">
        <f>IFERROR(IF(X507="",0,X507),"0")+IFERROR(IF(X508="",0,X508),"0")+IFERROR(IF(X509="",0,X509),"0")+IFERROR(IF(X510="",0,X510),"0")+IFERROR(IF(X511="",0,X511),"0")</f>
        <v>0</v>
      </c>
      <c r="Y512" s="350"/>
      <c r="Z512" s="350"/>
    </row>
    <row r="513" spans="1:29" hidden="1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86"/>
      <c r="N513" s="362" t="s">
        <v>66</v>
      </c>
      <c r="O513" s="363"/>
      <c r="P513" s="363"/>
      <c r="Q513" s="363"/>
      <c r="R513" s="363"/>
      <c r="S513" s="363"/>
      <c r="T513" s="364"/>
      <c r="U513" s="37" t="s">
        <v>65</v>
      </c>
      <c r="V513" s="349">
        <f>IFERROR(SUM(V507:V511),"0")</f>
        <v>0</v>
      </c>
      <c r="W513" s="349">
        <f>IFERROR(SUM(W507:W511),"0")</f>
        <v>0</v>
      </c>
      <c r="X513" s="37"/>
      <c r="Y513" s="350"/>
      <c r="Z513" s="350"/>
    </row>
    <row r="514" spans="1:29" ht="15" customHeight="1" x14ac:dyDescent="0.2">
      <c r="A514" s="614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92"/>
      <c r="N514" s="351" t="s">
        <v>697</v>
      </c>
      <c r="O514" s="352"/>
      <c r="P514" s="352"/>
      <c r="Q514" s="352"/>
      <c r="R514" s="352"/>
      <c r="S514" s="352"/>
      <c r="T514" s="353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6210.5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6267.1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392"/>
      <c r="N515" s="351" t="s">
        <v>698</v>
      </c>
      <c r="O515" s="352"/>
      <c r="P515" s="352"/>
      <c r="Q515" s="352"/>
      <c r="R515" s="352"/>
      <c r="S515" s="352"/>
      <c r="T515" s="353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6499.8158530358533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6559.6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392"/>
      <c r="N516" s="351" t="s">
        <v>699</v>
      </c>
      <c r="O516" s="352"/>
      <c r="P516" s="352"/>
      <c r="Q516" s="352"/>
      <c r="R516" s="352"/>
      <c r="S516" s="352"/>
      <c r="T516" s="353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11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11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392"/>
      <c r="N517" s="351" t="s">
        <v>701</v>
      </c>
      <c r="O517" s="352"/>
      <c r="P517" s="352"/>
      <c r="Q517" s="352"/>
      <c r="R517" s="352"/>
      <c r="S517" s="352"/>
      <c r="T517" s="353"/>
      <c r="U517" s="37" t="s">
        <v>65</v>
      </c>
      <c r="V517" s="349">
        <f>GrossWeightTotal+PalletQtyTotal*25</f>
        <v>6774.8158530358533</v>
      </c>
      <c r="W517" s="349">
        <f>GrossWeightTotalR+PalletQtyTotalR*25</f>
        <v>6834.6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92"/>
      <c r="N518" s="351" t="s">
        <v>702</v>
      </c>
      <c r="O518" s="352"/>
      <c r="P518" s="352"/>
      <c r="Q518" s="352"/>
      <c r="R518" s="352"/>
      <c r="S518" s="352"/>
      <c r="T518" s="353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831.20944795944786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841</v>
      </c>
      <c r="X518" s="37"/>
      <c r="Y518" s="350"/>
      <c r="Z518" s="350"/>
    </row>
    <row r="519" spans="1:29" ht="14.25" hidden="1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92"/>
      <c r="N519" s="351" t="s">
        <v>703</v>
      </c>
      <c r="O519" s="352"/>
      <c r="P519" s="352"/>
      <c r="Q519" s="352"/>
      <c r="R519" s="352"/>
      <c r="S519" s="352"/>
      <c r="T519" s="353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11.438200000000002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79" t="s">
        <v>95</v>
      </c>
      <c r="D521" s="435"/>
      <c r="E521" s="435"/>
      <c r="F521" s="436"/>
      <c r="G521" s="379" t="s">
        <v>224</v>
      </c>
      <c r="H521" s="435"/>
      <c r="I521" s="435"/>
      <c r="J521" s="435"/>
      <c r="K521" s="435"/>
      <c r="L521" s="435"/>
      <c r="M521" s="435"/>
      <c r="N521" s="435"/>
      <c r="O521" s="436"/>
      <c r="P521" s="340" t="s">
        <v>459</v>
      </c>
      <c r="Q521" s="379" t="s">
        <v>463</v>
      </c>
      <c r="R521" s="436"/>
      <c r="S521" s="379" t="s">
        <v>516</v>
      </c>
      <c r="T521" s="436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450" t="s">
        <v>706</v>
      </c>
      <c r="B522" s="379" t="s">
        <v>59</v>
      </c>
      <c r="C522" s="379" t="s">
        <v>96</v>
      </c>
      <c r="D522" s="379" t="s">
        <v>104</v>
      </c>
      <c r="E522" s="379" t="s">
        <v>95</v>
      </c>
      <c r="F522" s="379" t="s">
        <v>216</v>
      </c>
      <c r="G522" s="379" t="s">
        <v>225</v>
      </c>
      <c r="H522" s="379" t="s">
        <v>232</v>
      </c>
      <c r="I522" s="379" t="s">
        <v>251</v>
      </c>
      <c r="J522" s="379" t="s">
        <v>310</v>
      </c>
      <c r="K522" s="341"/>
      <c r="L522" s="379" t="s">
        <v>331</v>
      </c>
      <c r="M522" s="379" t="s">
        <v>350</v>
      </c>
      <c r="N522" s="379" t="s">
        <v>428</v>
      </c>
      <c r="O522" s="379" t="s">
        <v>446</v>
      </c>
      <c r="P522" s="379" t="s">
        <v>460</v>
      </c>
      <c r="Q522" s="379" t="s">
        <v>464</v>
      </c>
      <c r="R522" s="379" t="s">
        <v>491</v>
      </c>
      <c r="S522" s="379" t="s">
        <v>517</v>
      </c>
      <c r="T522" s="379" t="s">
        <v>566</v>
      </c>
      <c r="U522" s="379" t="s">
        <v>590</v>
      </c>
      <c r="V522" s="379" t="s">
        <v>646</v>
      </c>
      <c r="Z522" s="52"/>
      <c r="AC522" s="341"/>
    </row>
    <row r="523" spans="1:29" ht="13.5" customHeight="1" thickBot="1" x14ac:dyDescent="0.25">
      <c r="A523" s="451"/>
      <c r="B523" s="380"/>
      <c r="C523" s="380"/>
      <c r="D523" s="380"/>
      <c r="E523" s="380"/>
      <c r="F523" s="380"/>
      <c r="G523" s="380"/>
      <c r="H523" s="380"/>
      <c r="I523" s="380"/>
      <c r="J523" s="380"/>
      <c r="K523" s="341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91.800000000000011</v>
      </c>
      <c r="D524" s="46">
        <f>IFERROR(W56*1,"0")+IFERROR(W57*1,"0")+IFERROR(W58*1,"0")+IFERROR(W59*1,"0")</f>
        <v>0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624.62</v>
      </c>
      <c r="F524" s="46">
        <f>IFERROR(W132*1,"0")+IFERROR(W133*1,"0")+IFERROR(W134*1,"0")+IFERROR(W135*1,"0")</f>
        <v>100.80000000000001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0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205.20000000000002</v>
      </c>
      <c r="J524" s="46">
        <f>IFERROR(W206*1,"0")+IFERROR(W207*1,"0")+IFERROR(W208*1,"0")+IFERROR(W209*1,"0")+IFERROR(W210*1,"0")+IFERROR(W211*1,"0")+IFERROR(W215*1,"0")</f>
        <v>0</v>
      </c>
      <c r="K524" s="341"/>
      <c r="L524" s="46">
        <f>IFERROR(W220*1,"0")+IFERROR(W221*1,"0")+IFERROR(W222*1,"0")+IFERROR(W223*1,"0")+IFERROR(W224*1,"0")+IFERROR(W225*1,"0")</f>
        <v>40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236.39999999999998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350.7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4105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60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92.100000000000009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360.48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52"/>
      <c r="AC524" s="34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0,00"/>
        <filter val="100,00"/>
        <filter val="105,39"/>
        <filter val="11"/>
        <filter val="11,90"/>
        <filter val="140,00"/>
        <filter val="150,00"/>
        <filter val="16,50"/>
        <filter val="166,67"/>
        <filter val="2 800,00"/>
        <filter val="2 900,00"/>
        <filter val="20,00"/>
        <filter val="200,00"/>
        <filter val="206,67"/>
        <filter val="230,00"/>
        <filter val="28,41"/>
        <filter val="28,57"/>
        <filter val="29,21"/>
        <filter val="30,00"/>
        <filter val="315,00"/>
        <filter val="33,33"/>
        <filter val="35,00"/>
        <filter val="350,00"/>
        <filter val="37,04"/>
        <filter val="4,17"/>
        <filter val="40,00"/>
        <filter val="43,18"/>
        <filter val="5,00"/>
        <filter val="50,00"/>
        <filter val="503,00"/>
        <filter val="6 210,50"/>
        <filter val="6 499,82"/>
        <filter val="6 774,82"/>
        <filter val="6,00"/>
        <filter val="70,00"/>
        <filter val="8,33"/>
        <filter val="80,00"/>
        <filter val="831,21"/>
        <filter val="85,00"/>
        <filter val="88,00"/>
        <filter val="90,00"/>
      </filters>
    </filterColumn>
  </autoFilter>
  <mergeCells count="935"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187:E187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N24:T24"/>
    <mergeCell ref="N202:T202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N145:T145"/>
    <mergeCell ref="N250:T250"/>
    <mergeCell ref="D473:E473"/>
    <mergeCell ref="D174:E174"/>
    <mergeCell ref="D472:E472"/>
    <mergeCell ref="N245:T245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470:R470"/>
    <mergeCell ref="Q521:R521"/>
    <mergeCell ref="N515:T515"/>
    <mergeCell ref="N188:R188"/>
    <mergeCell ref="D522:D523"/>
    <mergeCell ref="D459:E459"/>
    <mergeCell ref="N295:R295"/>
    <mergeCell ref="N432:R432"/>
    <mergeCell ref="N488:R488"/>
    <mergeCell ref="D434:E434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286:T286"/>
    <mergeCell ref="M17:M18"/>
    <mergeCell ref="N67:R67"/>
    <mergeCell ref="A297:M298"/>
    <mergeCell ref="N132:R132"/>
    <mergeCell ref="N430:R430"/>
    <mergeCell ref="N230:R230"/>
    <mergeCell ref="N72:R72"/>
    <mergeCell ref="N66:R66"/>
    <mergeCell ref="A105:X105"/>
    <mergeCell ref="N68:R68"/>
    <mergeCell ref="N117:R117"/>
    <mergeCell ref="N282:R282"/>
    <mergeCell ref="D154:E154"/>
    <mergeCell ref="D225:E225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492:T492"/>
    <mergeCell ref="N482:T482"/>
    <mergeCell ref="A512:M513"/>
    <mergeCell ref="A405:X405"/>
    <mergeCell ref="N440:T440"/>
    <mergeCell ref="D461:E461"/>
    <mergeCell ref="A85:M86"/>
    <mergeCell ref="D200:E200"/>
    <mergeCell ref="A327:M328"/>
    <mergeCell ref="N517:T517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N83:R83"/>
    <mergeCell ref="N154:R154"/>
    <mergeCell ref="N519:T519"/>
    <mergeCell ref="D271:E271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A10:C10"/>
    <mergeCell ref="J9:L9"/>
    <mergeCell ref="R5:S5"/>
    <mergeCell ref="N27:R27"/>
    <mergeCell ref="D191:E191"/>
    <mergeCell ref="D262:E262"/>
    <mergeCell ref="A128:M129"/>
    <mergeCell ref="N91:R91"/>
    <mergeCell ref="D237:E237"/>
    <mergeCell ref="N285:T285"/>
    <mergeCell ref="N156:R156"/>
    <mergeCell ref="D336:E336"/>
    <mergeCell ref="A177:X177"/>
    <mergeCell ref="O8:P8"/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N390:R390"/>
    <mergeCell ref="D458:E458"/>
    <mergeCell ref="D433:E433"/>
    <mergeCell ref="A442:X442"/>
    <mergeCell ref="A364:M365"/>
    <mergeCell ref="A426:M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