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E23EF9-0A4F-420B-A705-41044EDA79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X267" i="1" s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<sst xmlns="http://schemas.openxmlformats.org/spreadsheetml/2006/main" count="951" uniqueCount="361">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</sst>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360</v>
      </c>
      <c r="I5" s="195"/>
      <c r="J5" s="195"/>
      <c r="K5" s="195"/>
      <c r="L5" s="196"/>
      <c r="N5" s="25" t="s">
        <v>10</v>
      </c>
      <c r="O5" s="303">
        <v>45361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Воскресенье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 t="s">
        <v>19</v>
      </c>
      <c r="E8" s="227"/>
      <c r="F8" s="227"/>
      <c r="G8" s="227"/>
      <c r="H8" s="227"/>
      <c r="I8" s="227"/>
      <c r="J8" s="227"/>
      <c r="K8" s="227"/>
      <c r="L8" s="228"/>
      <c r="N8" s="25" t="s">
        <v>20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21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24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24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30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35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36</v>
      </c>
      <c r="B17" s="200" t="s">
        <v>37</v>
      </c>
      <c r="C17" s="251" t="s">
        <v>38</v>
      </c>
      <c r="D17" s="200" t="s">
        <v>39</v>
      </c>
      <c r="E17" s="235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34"/>
      <c r="P17" s="234"/>
      <c r="Q17" s="234"/>
      <c r="R17" s="235"/>
      <c r="S17" s="349" t="s">
        <v>49</v>
      </c>
      <c r="T17" s="209"/>
      <c r="U17" s="200" t="s">
        <v>50</v>
      </c>
      <c r="V17" s="200" t="s">
        <v>51</v>
      </c>
      <c r="W17" s="178" t="s">
        <v>52</v>
      </c>
      <c r="X17" s="200" t="s">
        <v>53</v>
      </c>
      <c r="Y17" s="215" t="s">
        <v>54</v>
      </c>
      <c r="Z17" s="215" t="s">
        <v>55</v>
      </c>
      <c r="AA17" s="215" t="s">
        <v>56</v>
      </c>
      <c r="AB17" s="216"/>
      <c r="AC17" s="217"/>
      <c r="AD17" s="243"/>
      <c r="BA17" s="211" t="s">
        <v>57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58</v>
      </c>
      <c r="T18" s="161" t="s">
        <v>59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67</v>
      </c>
      <c r="O23" s="169"/>
      <c r="P23" s="169"/>
      <c r="Q23" s="169"/>
      <c r="R23" s="169"/>
      <c r="S23" s="169"/>
      <c r="T23" s="170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67</v>
      </c>
      <c r="O24" s="169"/>
      <c r="P24" s="169"/>
      <c r="Q24" s="169"/>
      <c r="R24" s="169"/>
      <c r="S24" s="169"/>
      <c r="T24" s="170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66</v>
      </c>
      <c r="V30" s="164">
        <v>250</v>
      </c>
      <c r="W30" s="165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67</v>
      </c>
      <c r="O32" s="169"/>
      <c r="P32" s="169"/>
      <c r="Q32" s="169"/>
      <c r="R32" s="169"/>
      <c r="S32" s="169"/>
      <c r="T32" s="170"/>
      <c r="U32" s="38" t="s">
        <v>66</v>
      </c>
      <c r="V32" s="166">
        <f>IFERROR(SUM(V28:V31),"0")</f>
        <v>250</v>
      </c>
      <c r="W32" s="166">
        <f>IFERROR(SUM(W28:W31),"0")</f>
        <v>250</v>
      </c>
      <c r="X32" s="166">
        <f>IFERROR(IF(X28="",0,X28),"0")+IFERROR(IF(X29="",0,X29),"0")+IFERROR(IF(X30="",0,X30),"0")+IFERROR(IF(X31="",0,X31),"0")</f>
        <v>2.34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67</v>
      </c>
      <c r="O33" s="169"/>
      <c r="P33" s="169"/>
      <c r="Q33" s="169"/>
      <c r="R33" s="169"/>
      <c r="S33" s="169"/>
      <c r="T33" s="170"/>
      <c r="U33" s="38" t="s">
        <v>68</v>
      </c>
      <c r="V33" s="166">
        <f>IFERROR(SUMPRODUCT(V28:V31*H28:H31),"0")</f>
        <v>375</v>
      </c>
      <c r="W33" s="166">
        <f>IFERROR(SUMPRODUCT(W28:W31*H28:H31),"0")</f>
        <v>375</v>
      </c>
      <c r="X33" s="38"/>
      <c r="Y33" s="167"/>
      <c r="Z33" s="167"/>
    </row>
    <row r="34" spans="1:53" ht="16.5" hidden="1" customHeight="1" x14ac:dyDescent="0.25">
      <c r="A34" s="191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82" t="s">
        <v>87</v>
      </c>
      <c r="O37" s="176"/>
      <c r="P37" s="176"/>
      <c r="Q37" s="176"/>
      <c r="R37" s="172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67</v>
      </c>
      <c r="O40" s="169"/>
      <c r="P40" s="169"/>
      <c r="Q40" s="169"/>
      <c r="R40" s="169"/>
      <c r="S40" s="169"/>
      <c r="T40" s="170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67</v>
      </c>
      <c r="O41" s="169"/>
      <c r="P41" s="169"/>
      <c r="Q41" s="169"/>
      <c r="R41" s="169"/>
      <c r="S41" s="169"/>
      <c r="T41" s="170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hidden="1" customHeight="1" x14ac:dyDescent="0.25">
      <c r="A42" s="191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66</v>
      </c>
      <c r="V44" s="164">
        <v>40</v>
      </c>
      <c r="W44" s="165">
        <f>IFERROR(IF(V44="","",V44),"")</f>
        <v>40</v>
      </c>
      <c r="X44" s="37">
        <f>IFERROR(IF(V44="","",V44*0.0095),"")</f>
        <v>0.38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66</v>
      </c>
      <c r="V45" s="164">
        <v>45</v>
      </c>
      <c r="W45" s="165">
        <f>IFERROR(IF(V45="","",V45),"")</f>
        <v>45</v>
      </c>
      <c r="X45" s="37">
        <f>IFERROR(IF(V45="","",V45*0.0095),"")</f>
        <v>0.42749999999999999</v>
      </c>
      <c r="Y45" s="57"/>
      <c r="Z45" s="58"/>
      <c r="AD45" s="62"/>
      <c r="BA45" s="73" t="s">
        <v>75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67</v>
      </c>
      <c r="O46" s="169"/>
      <c r="P46" s="169"/>
      <c r="Q46" s="169"/>
      <c r="R46" s="169"/>
      <c r="S46" s="169"/>
      <c r="T46" s="170"/>
      <c r="U46" s="38" t="s">
        <v>66</v>
      </c>
      <c r="V46" s="166">
        <f>IFERROR(SUM(V44:V45),"0")</f>
        <v>85</v>
      </c>
      <c r="W46" s="166">
        <f>IFERROR(SUM(W44:W45),"0")</f>
        <v>85</v>
      </c>
      <c r="X46" s="166">
        <f>IFERROR(IF(X44="",0,X44),"0")+IFERROR(IF(X45="",0,X45),"0")</f>
        <v>0.8075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67</v>
      </c>
      <c r="O47" s="169"/>
      <c r="P47" s="169"/>
      <c r="Q47" s="169"/>
      <c r="R47" s="169"/>
      <c r="S47" s="169"/>
      <c r="T47" s="170"/>
      <c r="U47" s="38" t="s">
        <v>68</v>
      </c>
      <c r="V47" s="166">
        <f>IFERROR(SUMPRODUCT(V44:V45*H44:H45),"0")</f>
        <v>102</v>
      </c>
      <c r="W47" s="166">
        <f>IFERROR(SUMPRODUCT(W44:W45*H44:H45),"0")</f>
        <v>102</v>
      </c>
      <c r="X47" s="38"/>
      <c r="Y47" s="167"/>
      <c r="Z47" s="167"/>
    </row>
    <row r="48" spans="1:53" ht="16.5" hidden="1" customHeight="1" x14ac:dyDescent="0.25">
      <c r="A48" s="191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66</v>
      </c>
      <c r="V51" s="164">
        <v>90</v>
      </c>
      <c r="W51" s="165">
        <f t="shared" si="0"/>
        <v>90</v>
      </c>
      <c r="X51" s="37">
        <f t="shared" si="1"/>
        <v>1.395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66</v>
      </c>
      <c r="V52" s="164">
        <v>40</v>
      </c>
      <c r="W52" s="165">
        <f t="shared" si="0"/>
        <v>40</v>
      </c>
      <c r="X52" s="37">
        <f t="shared" si="1"/>
        <v>0.62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66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66</v>
      </c>
      <c r="V55" s="164">
        <v>15</v>
      </c>
      <c r="W55" s="165">
        <f t="shared" si="0"/>
        <v>15</v>
      </c>
      <c r="X55" s="37">
        <f t="shared" si="1"/>
        <v>0.23249999999999998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67</v>
      </c>
      <c r="O56" s="169"/>
      <c r="P56" s="169"/>
      <c r="Q56" s="169"/>
      <c r="R56" s="169"/>
      <c r="S56" s="169"/>
      <c r="T56" s="170"/>
      <c r="U56" s="38" t="s">
        <v>66</v>
      </c>
      <c r="V56" s="166">
        <f>IFERROR(SUM(V50:V55),"0")</f>
        <v>150</v>
      </c>
      <c r="W56" s="166">
        <f>IFERROR(SUM(W50:W55),"0")</f>
        <v>150</v>
      </c>
      <c r="X56" s="166">
        <f>IFERROR(IF(X50="",0,X50),"0")+IFERROR(IF(X51="",0,X51),"0")+IFERROR(IF(X52="",0,X52),"0")+IFERROR(IF(X53="",0,X53),"0")+IFERROR(IF(X54="",0,X54),"0")+IFERROR(IF(X55="",0,X55),"0")</f>
        <v>2.3250000000000002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67</v>
      </c>
      <c r="O57" s="169"/>
      <c r="P57" s="169"/>
      <c r="Q57" s="169"/>
      <c r="R57" s="169"/>
      <c r="S57" s="169"/>
      <c r="T57" s="170"/>
      <c r="U57" s="38" t="s">
        <v>68</v>
      </c>
      <c r="V57" s="166">
        <f>IFERROR(SUMPRODUCT(V50:V55*H50:H55),"0")</f>
        <v>1065.5999999999999</v>
      </c>
      <c r="W57" s="166">
        <f>IFERROR(SUMPRODUCT(W50:W55*H50:H55),"0")</f>
        <v>1065.5999999999999</v>
      </c>
      <c r="X57" s="38"/>
      <c r="Y57" s="167"/>
      <c r="Z57" s="167"/>
    </row>
    <row r="58" spans="1:53" ht="16.5" hidden="1" customHeight="1" x14ac:dyDescent="0.25">
      <c r="A58" s="191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66</v>
      </c>
      <c r="V61" s="164">
        <v>100</v>
      </c>
      <c r="W61" s="165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67</v>
      </c>
      <c r="O62" s="169"/>
      <c r="P62" s="169"/>
      <c r="Q62" s="169"/>
      <c r="R62" s="169"/>
      <c r="S62" s="169"/>
      <c r="T62" s="170"/>
      <c r="U62" s="38" t="s">
        <v>66</v>
      </c>
      <c r="V62" s="166">
        <f>IFERROR(SUM(V60:V61),"0")</f>
        <v>100</v>
      </c>
      <c r="W62" s="166">
        <f>IFERROR(SUM(W60:W61),"0")</f>
        <v>100</v>
      </c>
      <c r="X62" s="166">
        <f>IFERROR(IF(X60="",0,X60),"0")+IFERROR(IF(X61="",0,X61),"0")</f>
        <v>0.86599999999999988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67</v>
      </c>
      <c r="O63" s="169"/>
      <c r="P63" s="169"/>
      <c r="Q63" s="169"/>
      <c r="R63" s="169"/>
      <c r="S63" s="169"/>
      <c r="T63" s="170"/>
      <c r="U63" s="38" t="s">
        <v>68</v>
      </c>
      <c r="V63" s="166">
        <f>IFERROR(SUMPRODUCT(V60:V61*H60:H61),"0")</f>
        <v>500</v>
      </c>
      <c r="W63" s="166">
        <f>IFERROR(SUMPRODUCT(W60:W61*H60:H61),"0")</f>
        <v>500</v>
      </c>
      <c r="X63" s="38"/>
      <c r="Y63" s="167"/>
      <c r="Z63" s="167"/>
    </row>
    <row r="64" spans="1:53" ht="16.5" hidden="1" customHeight="1" x14ac:dyDescent="0.25">
      <c r="A64" s="191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67</v>
      </c>
      <c r="O67" s="169"/>
      <c r="P67" s="169"/>
      <c r="Q67" s="169"/>
      <c r="R67" s="169"/>
      <c r="S67" s="169"/>
      <c r="T67" s="170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67</v>
      </c>
      <c r="O68" s="169"/>
      <c r="P68" s="169"/>
      <c r="Q68" s="169"/>
      <c r="R68" s="169"/>
      <c r="S68" s="169"/>
      <c r="T68" s="170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66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67</v>
      </c>
      <c r="O73" s="169"/>
      <c r="P73" s="169"/>
      <c r="Q73" s="169"/>
      <c r="R73" s="169"/>
      <c r="S73" s="169"/>
      <c r="T73" s="170"/>
      <c r="U73" s="38" t="s">
        <v>66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67</v>
      </c>
      <c r="O74" s="169"/>
      <c r="P74" s="169"/>
      <c r="Q74" s="169"/>
      <c r="R74" s="169"/>
      <c r="S74" s="169"/>
      <c r="T74" s="170"/>
      <c r="U74" s="38" t="s">
        <v>68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66</v>
      </c>
      <c r="V77" s="164">
        <v>10</v>
      </c>
      <c r="W77" s="165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66</v>
      </c>
      <c r="V78" s="164">
        <v>10</v>
      </c>
      <c r="W78" s="165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66</v>
      </c>
      <c r="V79" s="164">
        <v>50</v>
      </c>
      <c r="W79" s="165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66</v>
      </c>
      <c r="V82" s="164">
        <v>40</v>
      </c>
      <c r="W82" s="165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75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67</v>
      </c>
      <c r="O83" s="169"/>
      <c r="P83" s="169"/>
      <c r="Q83" s="169"/>
      <c r="R83" s="169"/>
      <c r="S83" s="169"/>
      <c r="T83" s="170"/>
      <c r="U83" s="38" t="s">
        <v>66</v>
      </c>
      <c r="V83" s="166">
        <f>IFERROR(SUM(V77:V82),"0")</f>
        <v>110</v>
      </c>
      <c r="W83" s="166">
        <f>IFERROR(SUM(W77:W82),"0")</f>
        <v>110</v>
      </c>
      <c r="X83" s="166">
        <f>IFERROR(IF(X77="",0,X77),"0")+IFERROR(IF(X78="",0,X78),"0")+IFERROR(IF(X79="",0,X79),"0")+IFERROR(IF(X80="",0,X80),"0")+IFERROR(IF(X81="",0,X81),"0")+IFERROR(IF(X82="",0,X82),"0")</f>
        <v>1.9668000000000001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67</v>
      </c>
      <c r="O84" s="169"/>
      <c r="P84" s="169"/>
      <c r="Q84" s="169"/>
      <c r="R84" s="169"/>
      <c r="S84" s="169"/>
      <c r="T84" s="170"/>
      <c r="U84" s="38" t="s">
        <v>68</v>
      </c>
      <c r="V84" s="166">
        <f>IFERROR(SUMPRODUCT(V77:V82*H77:H82),"0")</f>
        <v>402</v>
      </c>
      <c r="W84" s="166">
        <f>IFERROR(SUMPRODUCT(W77:W82*H77:H82),"0")</f>
        <v>402</v>
      </c>
      <c r="X84" s="38"/>
      <c r="Y84" s="167"/>
      <c r="Z84" s="167"/>
    </row>
    <row r="85" spans="1:53" ht="16.5" hidden="1" customHeight="1" x14ac:dyDescent="0.25">
      <c r="A85" s="191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67</v>
      </c>
      <c r="O90" s="169"/>
      <c r="P90" s="169"/>
      <c r="Q90" s="169"/>
      <c r="R90" s="169"/>
      <c r="S90" s="169"/>
      <c r="T90" s="170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67</v>
      </c>
      <c r="O91" s="169"/>
      <c r="P91" s="169"/>
      <c r="Q91" s="169"/>
      <c r="R91" s="169"/>
      <c r="S91" s="169"/>
      <c r="T91" s="170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66</v>
      </c>
      <c r="V94" s="164">
        <v>85</v>
      </c>
      <c r="W94" s="165">
        <f>IFERROR(IF(V94="","",V94),"")</f>
        <v>85</v>
      </c>
      <c r="X94" s="37">
        <f>IFERROR(IF(V94="","",V94*0.0155),"")</f>
        <v>1.3174999999999999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66</v>
      </c>
      <c r="V95" s="164">
        <v>100</v>
      </c>
      <c r="W95" s="165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66</v>
      </c>
      <c r="V96" s="164">
        <v>50</v>
      </c>
      <c r="W96" s="165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66</v>
      </c>
      <c r="V97" s="164">
        <v>75</v>
      </c>
      <c r="W97" s="165">
        <f>IFERROR(IF(V97="","",V97),"")</f>
        <v>75</v>
      </c>
      <c r="X97" s="37">
        <f>IFERROR(IF(V97="","",V97*0.0155),"")</f>
        <v>1.1625000000000001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67</v>
      </c>
      <c r="O99" s="169"/>
      <c r="P99" s="169"/>
      <c r="Q99" s="169"/>
      <c r="R99" s="169"/>
      <c r="S99" s="169"/>
      <c r="T99" s="170"/>
      <c r="U99" s="38" t="s">
        <v>66</v>
      </c>
      <c r="V99" s="166">
        <f>IFERROR(SUM(V94:V98),"0")</f>
        <v>310</v>
      </c>
      <c r="W99" s="166">
        <f>IFERROR(SUM(W94:W98),"0")</f>
        <v>310</v>
      </c>
      <c r="X99" s="166">
        <f>IFERROR(IF(X94="",0,X94),"0")+IFERROR(IF(X95="",0,X95),"0")+IFERROR(IF(X96="",0,X96),"0")+IFERROR(IF(X97="",0,X97),"0")+IFERROR(IF(X98="",0,X98),"0")</f>
        <v>4.8049999999999997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67</v>
      </c>
      <c r="O100" s="169"/>
      <c r="P100" s="169"/>
      <c r="Q100" s="169"/>
      <c r="R100" s="169"/>
      <c r="S100" s="169"/>
      <c r="T100" s="170"/>
      <c r="U100" s="38" t="s">
        <v>68</v>
      </c>
      <c r="V100" s="166">
        <f>IFERROR(SUMPRODUCT(V94:V98*H94:H98),"0")</f>
        <v>2188.8000000000002</v>
      </c>
      <c r="W100" s="166">
        <f>IFERROR(SUMPRODUCT(W94:W98*H94:H98),"0")</f>
        <v>2188.8000000000002</v>
      </c>
      <c r="X100" s="38"/>
      <c r="Y100" s="167"/>
      <c r="Z100" s="167"/>
    </row>
    <row r="101" spans="1:53" ht="16.5" hidden="1" customHeight="1" x14ac:dyDescent="0.25">
      <c r="A101" s="191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66</v>
      </c>
      <c r="V103" s="164">
        <v>60</v>
      </c>
      <c r="W103" s="165">
        <f>IFERROR(IF(V103="","",V103),"")</f>
        <v>60</v>
      </c>
      <c r="X103" s="37">
        <f>IFERROR(IF(V103="","",V103*0.01788),"")</f>
        <v>1.0728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66</v>
      </c>
      <c r="V104" s="164">
        <v>30</v>
      </c>
      <c r="W104" s="165">
        <f>IFERROR(IF(V104="","",V104),"")</f>
        <v>30</v>
      </c>
      <c r="X104" s="37">
        <f>IFERROR(IF(V104="","",V104*0.01788),"")</f>
        <v>0.53639999999999999</v>
      </c>
      <c r="Y104" s="57"/>
      <c r="Z104" s="58"/>
      <c r="AD104" s="62"/>
      <c r="BA104" s="100" t="s">
        <v>75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67</v>
      </c>
      <c r="O105" s="169"/>
      <c r="P105" s="169"/>
      <c r="Q105" s="169"/>
      <c r="R105" s="169"/>
      <c r="S105" s="169"/>
      <c r="T105" s="170"/>
      <c r="U105" s="38" t="s">
        <v>66</v>
      </c>
      <c r="V105" s="166">
        <f>IFERROR(SUM(V103:V104),"0")</f>
        <v>90</v>
      </c>
      <c r="W105" s="166">
        <f>IFERROR(SUM(W103:W104),"0")</f>
        <v>90</v>
      </c>
      <c r="X105" s="166">
        <f>IFERROR(IF(X103="",0,X103),"0")+IFERROR(IF(X104="",0,X104),"0")</f>
        <v>1.6092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67</v>
      </c>
      <c r="O106" s="169"/>
      <c r="P106" s="169"/>
      <c r="Q106" s="169"/>
      <c r="R106" s="169"/>
      <c r="S106" s="169"/>
      <c r="T106" s="170"/>
      <c r="U106" s="38" t="s">
        <v>68</v>
      </c>
      <c r="V106" s="166">
        <f>IFERROR(SUMPRODUCT(V103:V104*H103:H104),"0")</f>
        <v>270</v>
      </c>
      <c r="W106" s="166">
        <f>IFERROR(SUMPRODUCT(W103:W104*H103:H104),"0")</f>
        <v>270</v>
      </c>
      <c r="X106" s="38"/>
      <c r="Y106" s="167"/>
      <c r="Z106" s="167"/>
    </row>
    <row r="107" spans="1:53" ht="16.5" hidden="1" customHeight="1" x14ac:dyDescent="0.25">
      <c r="A107" s="191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66</v>
      </c>
      <c r="V109" s="164">
        <v>60</v>
      </c>
      <c r="W109" s="165">
        <f>IFERROR(IF(V109="","",V109),"")</f>
        <v>60</v>
      </c>
      <c r="X109" s="37">
        <f>IFERROR(IF(V109="","",V109*0.01788),"")</f>
        <v>1.0728</v>
      </c>
      <c r="Y109" s="57"/>
      <c r="Z109" s="58"/>
      <c r="AD109" s="62"/>
      <c r="BA109" s="101" t="s">
        <v>75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67</v>
      </c>
      <c r="O110" s="169"/>
      <c r="P110" s="169"/>
      <c r="Q110" s="169"/>
      <c r="R110" s="169"/>
      <c r="S110" s="169"/>
      <c r="T110" s="170"/>
      <c r="U110" s="38" t="s">
        <v>66</v>
      </c>
      <c r="V110" s="166">
        <f>IFERROR(SUM(V109:V109),"0")</f>
        <v>60</v>
      </c>
      <c r="W110" s="166">
        <f>IFERROR(SUM(W109:W109),"0")</f>
        <v>60</v>
      </c>
      <c r="X110" s="166">
        <f>IFERROR(IF(X109="",0,X109),"0")</f>
        <v>1.0728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67</v>
      </c>
      <c r="O111" s="169"/>
      <c r="P111" s="169"/>
      <c r="Q111" s="169"/>
      <c r="R111" s="169"/>
      <c r="S111" s="169"/>
      <c r="T111" s="170"/>
      <c r="U111" s="38" t="s">
        <v>68</v>
      </c>
      <c r="V111" s="166">
        <f>IFERROR(SUMPRODUCT(V109:V109*H109:H109),"0")</f>
        <v>180</v>
      </c>
      <c r="W111" s="166">
        <f>IFERROR(SUMPRODUCT(W109:W109*H109:H109),"0")</f>
        <v>180</v>
      </c>
      <c r="X111" s="38"/>
      <c r="Y111" s="167"/>
      <c r="Z111" s="167"/>
    </row>
    <row r="112" spans="1:53" ht="16.5" hidden="1" customHeight="1" x14ac:dyDescent="0.25">
      <c r="A112" s="191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66</v>
      </c>
      <c r="V116" s="164">
        <v>15</v>
      </c>
      <c r="W116" s="165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66</v>
      </c>
      <c r="V117" s="164">
        <v>60</v>
      </c>
      <c r="W117" s="165">
        <f>IFERROR(IF(V117="","",V117),"")</f>
        <v>60</v>
      </c>
      <c r="X117" s="37">
        <f>IFERROR(IF(V117="","",V117*0.01788),"")</f>
        <v>1.0728</v>
      </c>
      <c r="Y117" s="57"/>
      <c r="Z117" s="58"/>
      <c r="AD117" s="62"/>
      <c r="BA117" s="105" t="s">
        <v>75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67</v>
      </c>
      <c r="O118" s="169"/>
      <c r="P118" s="169"/>
      <c r="Q118" s="169"/>
      <c r="R118" s="169"/>
      <c r="S118" s="169"/>
      <c r="T118" s="170"/>
      <c r="U118" s="38" t="s">
        <v>66</v>
      </c>
      <c r="V118" s="166">
        <f>IFERROR(SUM(V114:V117),"0")</f>
        <v>75</v>
      </c>
      <c r="W118" s="166">
        <f>IFERROR(SUM(W114:W117),"0")</f>
        <v>75</v>
      </c>
      <c r="X118" s="166">
        <f>IFERROR(IF(X114="",0,X114),"0")+IFERROR(IF(X115="",0,X115),"0")+IFERROR(IF(X116="",0,X116),"0")+IFERROR(IF(X117="",0,X117),"0")</f>
        <v>1.341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67</v>
      </c>
      <c r="O119" s="169"/>
      <c r="P119" s="169"/>
      <c r="Q119" s="169"/>
      <c r="R119" s="169"/>
      <c r="S119" s="169"/>
      <c r="T119" s="170"/>
      <c r="U119" s="38" t="s">
        <v>68</v>
      </c>
      <c r="V119" s="166">
        <f>IFERROR(SUMPRODUCT(V114:V117*H114:H117),"0")</f>
        <v>225</v>
      </c>
      <c r="W119" s="166">
        <f>IFERROR(SUMPRODUCT(W114:W117*H114:H117),"0")</f>
        <v>225</v>
      </c>
      <c r="X119" s="38"/>
      <c r="Y119" s="167"/>
      <c r="Z119" s="167"/>
    </row>
    <row r="120" spans="1:53" ht="16.5" hidden="1" customHeight="1" x14ac:dyDescent="0.25">
      <c r="A120" s="191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67</v>
      </c>
      <c r="O123" s="169"/>
      <c r="P123" s="169"/>
      <c r="Q123" s="169"/>
      <c r="R123" s="169"/>
      <c r="S123" s="169"/>
      <c r="T123" s="170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67</v>
      </c>
      <c r="O124" s="169"/>
      <c r="P124" s="169"/>
      <c r="Q124" s="169"/>
      <c r="R124" s="169"/>
      <c r="S124" s="169"/>
      <c r="T124" s="170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67</v>
      </c>
      <c r="O129" s="169"/>
      <c r="P129" s="169"/>
      <c r="Q129" s="169"/>
      <c r="R129" s="169"/>
      <c r="S129" s="169"/>
      <c r="T129" s="170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67</v>
      </c>
      <c r="O130" s="169"/>
      <c r="P130" s="169"/>
      <c r="Q130" s="169"/>
      <c r="R130" s="169"/>
      <c r="S130" s="169"/>
      <c r="T130" s="170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67</v>
      </c>
      <c r="O134" s="169"/>
      <c r="P134" s="169"/>
      <c r="Q134" s="169"/>
      <c r="R134" s="169"/>
      <c r="S134" s="169"/>
      <c r="T134" s="170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67</v>
      </c>
      <c r="O135" s="169"/>
      <c r="P135" s="169"/>
      <c r="Q135" s="169"/>
      <c r="R135" s="169"/>
      <c r="S135" s="169"/>
      <c r="T135" s="170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67</v>
      </c>
      <c r="O140" s="169"/>
      <c r="P140" s="169"/>
      <c r="Q140" s="169"/>
      <c r="R140" s="169"/>
      <c r="S140" s="169"/>
      <c r="T140" s="170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67</v>
      </c>
      <c r="O141" s="169"/>
      <c r="P141" s="169"/>
      <c r="Q141" s="169"/>
      <c r="R141" s="169"/>
      <c r="S141" s="169"/>
      <c r="T141" s="170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92" t="s">
        <v>198</v>
      </c>
      <c r="O144" s="176"/>
      <c r="P144" s="176"/>
      <c r="Q144" s="176"/>
      <c r="R144" s="172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1" t="s">
        <v>201</v>
      </c>
      <c r="O145" s="176"/>
      <c r="P145" s="176"/>
      <c r="Q145" s="176"/>
      <c r="R145" s="172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97" t="s">
        <v>206</v>
      </c>
      <c r="O147" s="176"/>
      <c r="P147" s="176"/>
      <c r="Q147" s="176"/>
      <c r="R147" s="172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67</v>
      </c>
      <c r="O148" s="169"/>
      <c r="P148" s="169"/>
      <c r="Q148" s="169"/>
      <c r="R148" s="169"/>
      <c r="S148" s="169"/>
      <c r="T148" s="170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67</v>
      </c>
      <c r="O149" s="169"/>
      <c r="P149" s="169"/>
      <c r="Q149" s="169"/>
      <c r="R149" s="169"/>
      <c r="S149" s="169"/>
      <c r="T149" s="170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67</v>
      </c>
      <c r="O153" s="169"/>
      <c r="P153" s="169"/>
      <c r="Q153" s="169"/>
      <c r="R153" s="169"/>
      <c r="S153" s="169"/>
      <c r="T153" s="170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67</v>
      </c>
      <c r="O154" s="169"/>
      <c r="P154" s="169"/>
      <c r="Q154" s="169"/>
      <c r="R154" s="169"/>
      <c r="S154" s="169"/>
      <c r="T154" s="170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212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66</v>
      </c>
      <c r="V158" s="164">
        <v>115</v>
      </c>
      <c r="W158" s="165">
        <f>IFERROR(IF(V158="","",V158),"")</f>
        <v>115</v>
      </c>
      <c r="X158" s="37">
        <f>IFERROR(IF(V158="","",V158*0.01788),"")</f>
        <v>2.0562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66</v>
      </c>
      <c r="V159" s="164">
        <v>100</v>
      </c>
      <c r="W159" s="165">
        <f>IFERROR(IF(V159="","",V159),"")</f>
        <v>100</v>
      </c>
      <c r="X159" s="37">
        <f>IFERROR(IF(V159="","",V159*0.01788),"")</f>
        <v>1.788</v>
      </c>
      <c r="Y159" s="57"/>
      <c r="Z159" s="58"/>
      <c r="AD159" s="62"/>
      <c r="BA159" s="118" t="s">
        <v>75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67</v>
      </c>
      <c r="O160" s="169"/>
      <c r="P160" s="169"/>
      <c r="Q160" s="169"/>
      <c r="R160" s="169"/>
      <c r="S160" s="169"/>
      <c r="T160" s="170"/>
      <c r="U160" s="38" t="s">
        <v>66</v>
      </c>
      <c r="V160" s="166">
        <f>IFERROR(SUM(V158:V159),"0")</f>
        <v>215</v>
      </c>
      <c r="W160" s="166">
        <f>IFERROR(SUM(W158:W159),"0")</f>
        <v>215</v>
      </c>
      <c r="X160" s="166">
        <f>IFERROR(IF(X158="",0,X158),"0")+IFERROR(IF(X159="",0,X159),"0")</f>
        <v>3.8441999999999998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67</v>
      </c>
      <c r="O161" s="169"/>
      <c r="P161" s="169"/>
      <c r="Q161" s="169"/>
      <c r="R161" s="169"/>
      <c r="S161" s="169"/>
      <c r="T161" s="170"/>
      <c r="U161" s="38" t="s">
        <v>68</v>
      </c>
      <c r="V161" s="166">
        <f>IFERROR(SUMPRODUCT(V158:V159*H158:H159),"0")</f>
        <v>645</v>
      </c>
      <c r="W161" s="166">
        <f>IFERROR(SUMPRODUCT(W158:W159*H158:H159),"0")</f>
        <v>645</v>
      </c>
      <c r="X161" s="38"/>
      <c r="Y161" s="167"/>
      <c r="Z161" s="167"/>
    </row>
    <row r="162" spans="1:53" ht="16.5" hidden="1" customHeight="1" x14ac:dyDescent="0.25">
      <c r="A162" s="191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67</v>
      </c>
      <c r="O165" s="169"/>
      <c r="P165" s="169"/>
      <c r="Q165" s="169"/>
      <c r="R165" s="169"/>
      <c r="S165" s="169"/>
      <c r="T165" s="170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67</v>
      </c>
      <c r="O166" s="169"/>
      <c r="P166" s="169"/>
      <c r="Q166" s="169"/>
      <c r="R166" s="169"/>
      <c r="S166" s="169"/>
      <c r="T166" s="170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67</v>
      </c>
      <c r="O170" s="169"/>
      <c r="P170" s="169"/>
      <c r="Q170" s="169"/>
      <c r="R170" s="169"/>
      <c r="S170" s="169"/>
      <c r="T170" s="170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67</v>
      </c>
      <c r="O171" s="169"/>
      <c r="P171" s="169"/>
      <c r="Q171" s="169"/>
      <c r="R171" s="169"/>
      <c r="S171" s="169"/>
      <c r="T171" s="170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66</v>
      </c>
      <c r="V176" s="164">
        <v>10</v>
      </c>
      <c r="W176" s="165">
        <f>IFERROR(IF(V176="","",V176),"")</f>
        <v>10</v>
      </c>
      <c r="X176" s="37">
        <f>IFERROR(IF(V176="","",V176*0.01788),"")</f>
        <v>0.17880000000000001</v>
      </c>
      <c r="Y176" s="57"/>
      <c r="Z176" s="58"/>
      <c r="AD176" s="62"/>
      <c r="BA176" s="123" t="s">
        <v>75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67</v>
      </c>
      <c r="O177" s="169"/>
      <c r="P177" s="169"/>
      <c r="Q177" s="169"/>
      <c r="R177" s="169"/>
      <c r="S177" s="169"/>
      <c r="T177" s="170"/>
      <c r="U177" s="38" t="s">
        <v>66</v>
      </c>
      <c r="V177" s="166">
        <f>IFERROR(SUM(V174:V176),"0")</f>
        <v>10</v>
      </c>
      <c r="W177" s="166">
        <f>IFERROR(SUM(W174:W176),"0")</f>
        <v>10</v>
      </c>
      <c r="X177" s="166">
        <f>IFERROR(IF(X174="",0,X174),"0")+IFERROR(IF(X175="",0,X175),"0")+IFERROR(IF(X176="",0,X176),"0")</f>
        <v>0.17880000000000001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67</v>
      </c>
      <c r="O178" s="169"/>
      <c r="P178" s="169"/>
      <c r="Q178" s="169"/>
      <c r="R178" s="169"/>
      <c r="S178" s="169"/>
      <c r="T178" s="170"/>
      <c r="U178" s="38" t="s">
        <v>68</v>
      </c>
      <c r="V178" s="166">
        <f>IFERROR(SUMPRODUCT(V174:V176*H174:H176),"0")</f>
        <v>30</v>
      </c>
      <c r="W178" s="166">
        <f>IFERROR(SUMPRODUCT(W174:W176*H174:H176),"0")</f>
        <v>30</v>
      </c>
      <c r="X178" s="38"/>
      <c r="Y178" s="167"/>
      <c r="Z178" s="167"/>
    </row>
    <row r="179" spans="1:53" ht="27.75" hidden="1" customHeight="1" x14ac:dyDescent="0.2">
      <c r="A179" s="213" t="s">
        <v>233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67</v>
      </c>
      <c r="O184" s="169"/>
      <c r="P184" s="169"/>
      <c r="Q184" s="169"/>
      <c r="R184" s="169"/>
      <c r="S184" s="169"/>
      <c r="T184" s="170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67</v>
      </c>
      <c r="O185" s="169"/>
      <c r="P185" s="169"/>
      <c r="Q185" s="169"/>
      <c r="R185" s="169"/>
      <c r="S185" s="169"/>
      <c r="T185" s="170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66</v>
      </c>
      <c r="V188" s="164">
        <v>75</v>
      </c>
      <c r="W188" s="165">
        <f>IFERROR(IF(V188="","",V188),"")</f>
        <v>75</v>
      </c>
      <c r="X188" s="37">
        <f>IFERROR(IF(V188="","",V188*0.0155),"")</f>
        <v>1.1625000000000001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67</v>
      </c>
      <c r="O191" s="169"/>
      <c r="P191" s="169"/>
      <c r="Q191" s="169"/>
      <c r="R191" s="169"/>
      <c r="S191" s="169"/>
      <c r="T191" s="170"/>
      <c r="U191" s="38" t="s">
        <v>66</v>
      </c>
      <c r="V191" s="166">
        <f>IFERROR(SUM(V188:V190),"0")</f>
        <v>85</v>
      </c>
      <c r="W191" s="166">
        <f>IFERROR(SUM(W188:W190),"0")</f>
        <v>85</v>
      </c>
      <c r="X191" s="166">
        <f>IFERROR(IF(X188="",0,X188),"0")+IFERROR(IF(X189="",0,X189),"0")+IFERROR(IF(X190="",0,X190),"0")</f>
        <v>1.3175000000000001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67</v>
      </c>
      <c r="O192" s="169"/>
      <c r="P192" s="169"/>
      <c r="Q192" s="169"/>
      <c r="R192" s="169"/>
      <c r="S192" s="169"/>
      <c r="T192" s="170"/>
      <c r="U192" s="38" t="s">
        <v>68</v>
      </c>
      <c r="V192" s="166">
        <f>IFERROR(SUMPRODUCT(V188:V190*H188:H190),"0")</f>
        <v>476</v>
      </c>
      <c r="W192" s="166">
        <f>IFERROR(SUMPRODUCT(W188:W190*H188:H190),"0")</f>
        <v>476</v>
      </c>
      <c r="X192" s="38"/>
      <c r="Y192" s="167"/>
      <c r="Z192" s="167"/>
    </row>
    <row r="193" spans="1:53" ht="16.5" hidden="1" customHeight="1" x14ac:dyDescent="0.25">
      <c r="A193" s="191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66</v>
      </c>
      <c r="V198" s="164">
        <v>35</v>
      </c>
      <c r="W198" s="165">
        <f>IFERROR(IF(V198="","",V198),"")</f>
        <v>35</v>
      </c>
      <c r="X198" s="37">
        <f>IFERROR(IF(V198="","",V198*0.0155),"")</f>
        <v>0.54249999999999998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67</v>
      </c>
      <c r="O199" s="169"/>
      <c r="P199" s="169"/>
      <c r="Q199" s="169"/>
      <c r="R199" s="169"/>
      <c r="S199" s="169"/>
      <c r="T199" s="170"/>
      <c r="U199" s="38" t="s">
        <v>66</v>
      </c>
      <c r="V199" s="166">
        <f>IFERROR(SUM(V195:V198),"0")</f>
        <v>35</v>
      </c>
      <c r="W199" s="166">
        <f>IFERROR(SUM(W195:W198),"0")</f>
        <v>35</v>
      </c>
      <c r="X199" s="166">
        <f>IFERROR(IF(X195="",0,X195),"0")+IFERROR(IF(X196="",0,X196),"0")+IFERROR(IF(X197="",0,X197),"0")+IFERROR(IF(X198="",0,X198),"0")</f>
        <v>0.54249999999999998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67</v>
      </c>
      <c r="O200" s="169"/>
      <c r="P200" s="169"/>
      <c r="Q200" s="169"/>
      <c r="R200" s="169"/>
      <c r="S200" s="169"/>
      <c r="T200" s="170"/>
      <c r="U200" s="38" t="s">
        <v>68</v>
      </c>
      <c r="V200" s="166">
        <f>IFERROR(SUMPRODUCT(V195:V198*H195:H198),"0")</f>
        <v>252</v>
      </c>
      <c r="W200" s="166">
        <f>IFERROR(SUMPRODUCT(W195:W198*H195:H198),"0")</f>
        <v>252</v>
      </c>
      <c r="X200" s="38"/>
      <c r="Y200" s="167"/>
      <c r="Z200" s="167"/>
    </row>
    <row r="201" spans="1:53" ht="16.5" hidden="1" customHeight="1" x14ac:dyDescent="0.25">
      <c r="A201" s="191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67</v>
      </c>
      <c r="O204" s="169"/>
      <c r="P204" s="169"/>
      <c r="Q204" s="169"/>
      <c r="R204" s="169"/>
      <c r="S204" s="169"/>
      <c r="T204" s="170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67</v>
      </c>
      <c r="O205" s="169"/>
      <c r="P205" s="169"/>
      <c r="Q205" s="169"/>
      <c r="R205" s="169"/>
      <c r="S205" s="169"/>
      <c r="T205" s="170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67</v>
      </c>
      <c r="O210" s="169"/>
      <c r="P210" s="169"/>
      <c r="Q210" s="169"/>
      <c r="R210" s="169"/>
      <c r="S210" s="169"/>
      <c r="T210" s="170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67</v>
      </c>
      <c r="O211" s="169"/>
      <c r="P211" s="169"/>
      <c r="Q211" s="169"/>
      <c r="R211" s="169"/>
      <c r="S211" s="169"/>
      <c r="T211" s="170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263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67</v>
      </c>
      <c r="O216" s="169"/>
      <c r="P216" s="169"/>
      <c r="Q216" s="169"/>
      <c r="R216" s="169"/>
      <c r="S216" s="169"/>
      <c r="T216" s="170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67</v>
      </c>
      <c r="O217" s="169"/>
      <c r="P217" s="169"/>
      <c r="Q217" s="169"/>
      <c r="R217" s="169"/>
      <c r="S217" s="169"/>
      <c r="T217" s="170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267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66</v>
      </c>
      <c r="V221" s="164">
        <v>80</v>
      </c>
      <c r="W221" s="165">
        <f>IFERROR(IF(V221="","",V221),"")</f>
        <v>80</v>
      </c>
      <c r="X221" s="37">
        <f>IFERROR(IF(V221="","",V221*0.0155),"")</f>
        <v>1.24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67</v>
      </c>
      <c r="O222" s="169"/>
      <c r="P222" s="169"/>
      <c r="Q222" s="169"/>
      <c r="R222" s="169"/>
      <c r="S222" s="169"/>
      <c r="T222" s="170"/>
      <c r="U222" s="38" t="s">
        <v>66</v>
      </c>
      <c r="V222" s="166">
        <f>IFERROR(SUM(V221:V221),"0")</f>
        <v>80</v>
      </c>
      <c r="W222" s="166">
        <f>IFERROR(SUM(W221:W221),"0")</f>
        <v>80</v>
      </c>
      <c r="X222" s="166">
        <f>IFERROR(IF(X221="",0,X221),"0")</f>
        <v>1.24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67</v>
      </c>
      <c r="O223" s="169"/>
      <c r="P223" s="169"/>
      <c r="Q223" s="169"/>
      <c r="R223" s="169"/>
      <c r="S223" s="169"/>
      <c r="T223" s="170"/>
      <c r="U223" s="38" t="s">
        <v>68</v>
      </c>
      <c r="V223" s="166">
        <f>IFERROR(SUMPRODUCT(V221:V221*H221:H221),"0")</f>
        <v>400</v>
      </c>
      <c r="W223" s="166">
        <f>IFERROR(SUMPRODUCT(W221:W221*H221:H221),"0")</f>
        <v>400</v>
      </c>
      <c r="X223" s="38"/>
      <c r="Y223" s="167"/>
      <c r="Z223" s="167"/>
    </row>
    <row r="224" spans="1:53" ht="16.5" hidden="1" customHeight="1" x14ac:dyDescent="0.25">
      <c r="A224" s="191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67</v>
      </c>
      <c r="O227" s="169"/>
      <c r="P227" s="169"/>
      <c r="Q227" s="169"/>
      <c r="R227" s="169"/>
      <c r="S227" s="169"/>
      <c r="T227" s="170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67</v>
      </c>
      <c r="O228" s="169"/>
      <c r="P228" s="169"/>
      <c r="Q228" s="169"/>
      <c r="R228" s="169"/>
      <c r="S228" s="169"/>
      <c r="T228" s="170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274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96" t="s">
        <v>278</v>
      </c>
      <c r="O232" s="176"/>
      <c r="P232" s="176"/>
      <c r="Q232" s="176"/>
      <c r="R232" s="172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67</v>
      </c>
      <c r="O233" s="169"/>
      <c r="P233" s="169"/>
      <c r="Q233" s="169"/>
      <c r="R233" s="169"/>
      <c r="S233" s="169"/>
      <c r="T233" s="170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67</v>
      </c>
      <c r="O234" s="169"/>
      <c r="P234" s="169"/>
      <c r="Q234" s="169"/>
      <c r="R234" s="169"/>
      <c r="S234" s="169"/>
      <c r="T234" s="170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8" t="s">
        <v>281</v>
      </c>
      <c r="O236" s="176"/>
      <c r="P236" s="176"/>
      <c r="Q236" s="176"/>
      <c r="R236" s="172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67</v>
      </c>
      <c r="O237" s="169"/>
      <c r="P237" s="169"/>
      <c r="Q237" s="169"/>
      <c r="R237" s="169"/>
      <c r="S237" s="169"/>
      <c r="T237" s="170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67</v>
      </c>
      <c r="O238" s="169"/>
      <c r="P238" s="169"/>
      <c r="Q238" s="169"/>
      <c r="R238" s="169"/>
      <c r="S238" s="169"/>
      <c r="T238" s="170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hidden="1" customHeight="1" x14ac:dyDescent="0.25">
      <c r="A239" s="187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95" t="s">
        <v>284</v>
      </c>
      <c r="O240" s="176"/>
      <c r="P240" s="176"/>
      <c r="Q240" s="176"/>
      <c r="R240" s="172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3" t="s">
        <v>287</v>
      </c>
      <c r="O241" s="176"/>
      <c r="P241" s="176"/>
      <c r="Q241" s="176"/>
      <c r="R241" s="172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57" t="s">
        <v>290</v>
      </c>
      <c r="O242" s="176"/>
      <c r="P242" s="176"/>
      <c r="Q242" s="176"/>
      <c r="R242" s="172"/>
      <c r="S242" s="35"/>
      <c r="T242" s="35"/>
      <c r="U242" s="36" t="s">
        <v>66</v>
      </c>
      <c r="V242" s="164">
        <v>44</v>
      </c>
      <c r="W242" s="165">
        <f>IFERROR(IF(V242="","",V242),"")</f>
        <v>44</v>
      </c>
      <c r="X242" s="37">
        <f>IFERROR(IF(V242="","",V242*0.0155),"")</f>
        <v>0.68199999999999994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0" t="s">
        <v>293</v>
      </c>
      <c r="O243" s="176"/>
      <c r="P243" s="176"/>
      <c r="Q243" s="176"/>
      <c r="R243" s="172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67</v>
      </c>
      <c r="O244" s="169"/>
      <c r="P244" s="169"/>
      <c r="Q244" s="169"/>
      <c r="R244" s="169"/>
      <c r="S244" s="169"/>
      <c r="T244" s="170"/>
      <c r="U244" s="38" t="s">
        <v>66</v>
      </c>
      <c r="V244" s="166">
        <f>IFERROR(SUM(V240:V243),"0")</f>
        <v>44</v>
      </c>
      <c r="W244" s="166">
        <f>IFERROR(SUM(W240:W243),"0")</f>
        <v>44</v>
      </c>
      <c r="X244" s="166">
        <f>IFERROR(IF(X240="",0,X240),"0")+IFERROR(IF(X241="",0,X241),"0")+IFERROR(IF(X242="",0,X242),"0")+IFERROR(IF(X243="",0,X243),"0")</f>
        <v>0.68199999999999994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67</v>
      </c>
      <c r="O245" s="169"/>
      <c r="P245" s="169"/>
      <c r="Q245" s="169"/>
      <c r="R245" s="169"/>
      <c r="S245" s="169"/>
      <c r="T245" s="170"/>
      <c r="U245" s="38" t="s">
        <v>68</v>
      </c>
      <c r="V245" s="166">
        <f>IFERROR(SUMPRODUCT(V240:V243*H240:H243),"0")</f>
        <v>220</v>
      </c>
      <c r="W245" s="166">
        <f>IFERROR(SUMPRODUCT(W240:W243*H240:H243),"0")</f>
        <v>220</v>
      </c>
      <c r="X245" s="38"/>
      <c r="Y245" s="167"/>
      <c r="Z245" s="167"/>
    </row>
    <row r="246" spans="1:53" ht="14.25" hidden="1" customHeight="1" x14ac:dyDescent="0.25">
      <c r="A246" s="187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2" t="s">
        <v>296</v>
      </c>
      <c r="O247" s="176"/>
      <c r="P247" s="176"/>
      <c r="Q247" s="176"/>
      <c r="R247" s="172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51" t="s">
        <v>299</v>
      </c>
      <c r="O248" s="176"/>
      <c r="P248" s="176"/>
      <c r="Q248" s="176"/>
      <c r="R248" s="172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50" t="s">
        <v>302</v>
      </c>
      <c r="O249" s="176"/>
      <c r="P249" s="176"/>
      <c r="Q249" s="176"/>
      <c r="R249" s="172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2" t="s">
        <v>305</v>
      </c>
      <c r="O250" s="176"/>
      <c r="P250" s="176"/>
      <c r="Q250" s="176"/>
      <c r="R250" s="172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5" t="s">
        <v>308</v>
      </c>
      <c r="O251" s="176"/>
      <c r="P251" s="176"/>
      <c r="Q251" s="176"/>
      <c r="R251" s="172"/>
      <c r="S251" s="35"/>
      <c r="T251" s="35"/>
      <c r="U251" s="36" t="s">
        <v>66</v>
      </c>
      <c r="V251" s="164">
        <v>20</v>
      </c>
      <c r="W251" s="165">
        <f t="shared" si="4"/>
        <v>20</v>
      </c>
      <c r="X251" s="37">
        <f>IFERROR(IF(V251="","",V251*0.00936),"")</f>
        <v>0.18720000000000001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204" t="s">
        <v>311</v>
      </c>
      <c r="O252" s="176"/>
      <c r="P252" s="176"/>
      <c r="Q252" s="176"/>
      <c r="R252" s="172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8" t="s">
        <v>314</v>
      </c>
      <c r="O253" s="176"/>
      <c r="P253" s="176"/>
      <c r="Q253" s="176"/>
      <c r="R253" s="172"/>
      <c r="S253" s="35"/>
      <c r="T253" s="35"/>
      <c r="U253" s="36" t="s">
        <v>66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75</v>
      </c>
    </row>
    <row r="254" spans="1:53" ht="27" hidden="1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317" t="s">
        <v>317</v>
      </c>
      <c r="O254" s="176"/>
      <c r="P254" s="176"/>
      <c r="Q254" s="176"/>
      <c r="R254" s="172"/>
      <c r="S254" s="35"/>
      <c r="T254" s="35"/>
      <c r="U254" s="36" t="s">
        <v>66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56" t="s">
        <v>320</v>
      </c>
      <c r="O255" s="176"/>
      <c r="P255" s="176"/>
      <c r="Q255" s="176"/>
      <c r="R255" s="172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23" t="s">
        <v>323</v>
      </c>
      <c r="O256" s="176"/>
      <c r="P256" s="176"/>
      <c r="Q256" s="176"/>
      <c r="R256" s="172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66</v>
      </c>
      <c r="V257" s="164">
        <v>15</v>
      </c>
      <c r="W257" s="165">
        <f t="shared" si="4"/>
        <v>15</v>
      </c>
      <c r="X257" s="37">
        <f>IFERROR(IF(V257="","",V257*0.0155),"")</f>
        <v>0.23249999999999998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66</v>
      </c>
      <c r="V258" s="164">
        <v>20</v>
      </c>
      <c r="W258" s="165">
        <f t="shared" si="4"/>
        <v>20</v>
      </c>
      <c r="X258" s="37">
        <f>IFERROR(IF(V258="","",V258*0.0155),"")</f>
        <v>0.31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8" t="s">
        <v>330</v>
      </c>
      <c r="O259" s="176"/>
      <c r="P259" s="176"/>
      <c r="Q259" s="176"/>
      <c r="R259" s="172"/>
      <c r="S259" s="35"/>
      <c r="T259" s="35"/>
      <c r="U259" s="36" t="s">
        <v>66</v>
      </c>
      <c r="V259" s="164">
        <v>8</v>
      </c>
      <c r="W259" s="165">
        <f t="shared" si="4"/>
        <v>8</v>
      </c>
      <c r="X259" s="37">
        <f>IFERROR(IF(V259="","",V259*0.0155),"")</f>
        <v>0.124</v>
      </c>
      <c r="Y259" s="57"/>
      <c r="Z259" s="58"/>
      <c r="AD259" s="62"/>
      <c r="BA259" s="157" t="s">
        <v>75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67</v>
      </c>
      <c r="O260" s="169"/>
      <c r="P260" s="169"/>
      <c r="Q260" s="169"/>
      <c r="R260" s="169"/>
      <c r="S260" s="169"/>
      <c r="T260" s="170"/>
      <c r="U260" s="38" t="s">
        <v>66</v>
      </c>
      <c r="V260" s="166">
        <f>IFERROR(SUM(V247:V259),"0")</f>
        <v>115</v>
      </c>
      <c r="W260" s="166">
        <f>IFERROR(SUM(W247:W259),"0")</f>
        <v>115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1.3404199999999999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67</v>
      </c>
      <c r="O261" s="169"/>
      <c r="P261" s="169"/>
      <c r="Q261" s="169"/>
      <c r="R261" s="169"/>
      <c r="S261" s="169"/>
      <c r="T261" s="170"/>
      <c r="U261" s="38" t="s">
        <v>68</v>
      </c>
      <c r="V261" s="166">
        <f>IFERROR(SUMPRODUCT(V247:V259*H247:H259),"0")</f>
        <v>421.2</v>
      </c>
      <c r="W261" s="166">
        <f>IFERROR(SUMPRODUCT(W247:W259*H247:H259),"0")</f>
        <v>421.2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331</v>
      </c>
      <c r="O262" s="208"/>
      <c r="P262" s="208"/>
      <c r="Q262" s="208"/>
      <c r="R262" s="208"/>
      <c r="S262" s="208"/>
      <c r="T262" s="209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8004.5999999999995</v>
      </c>
      <c r="W262" s="166">
        <f>IFERROR(W24+W33+W41+W47+W57+W63+W68+W74+W84+W91+W100+W106+W111+W119+W124+W130+W135+W141+W149+W154+W161+W166+W171+W178+W185+W192+W200+W205+W211+W217+W223+W228+W234+W238+W245+W261,"0")</f>
        <v>8004.5999999999995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332</v>
      </c>
      <c r="O263" s="208"/>
      <c r="P263" s="208"/>
      <c r="Q263" s="208"/>
      <c r="R263" s="208"/>
      <c r="S263" s="208"/>
      <c r="T263" s="209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8688.8889999999992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8688.8889999999992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333</v>
      </c>
      <c r="O264" s="208"/>
      <c r="P264" s="208"/>
      <c r="Q264" s="208"/>
      <c r="R264" s="208"/>
      <c r="S264" s="208"/>
      <c r="T264" s="209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335</v>
      </c>
      <c r="O265" s="208"/>
      <c r="P265" s="208"/>
      <c r="Q265" s="208"/>
      <c r="R265" s="208"/>
      <c r="S265" s="208"/>
      <c r="T265" s="209"/>
      <c r="U265" s="38" t="s">
        <v>68</v>
      </c>
      <c r="V265" s="166">
        <f>GrossWeightTotal+PalletQtyTotal*25</f>
        <v>9238.8889999999992</v>
      </c>
      <c r="W265" s="166">
        <f>GrossWeightTotalR+PalletQtyTotalR*25</f>
        <v>9238.8889999999992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336</v>
      </c>
      <c r="O266" s="208"/>
      <c r="P266" s="208"/>
      <c r="Q266" s="208"/>
      <c r="R266" s="208"/>
      <c r="S266" s="208"/>
      <c r="T266" s="209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1856</v>
      </c>
      <c r="W266" s="166">
        <f>IFERROR(W23+W32+W40+W46+W56+W62+W67+W73+W83+W90+W99+W105+W110+W118+W123+W129+W134+W140+W148+W153+W160+W165+W170+W177+W184+W191+W199+W204+W210+W216+W222+W227+W233+W237+W244+W260,"0")</f>
        <v>1856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337</v>
      </c>
      <c r="O267" s="208"/>
      <c r="P267" s="208"/>
      <c r="Q267" s="208"/>
      <c r="R267" s="208"/>
      <c r="S267" s="208"/>
      <c r="T267" s="209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26.929719999999996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9" t="s">
        <v>69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191</v>
      </c>
      <c r="T269" s="298"/>
      <c r="U269" s="189" t="s">
        <v>212</v>
      </c>
      <c r="V269" s="321"/>
      <c r="W269" s="321"/>
      <c r="X269" s="298"/>
      <c r="Y269" s="189" t="s">
        <v>233</v>
      </c>
      <c r="Z269" s="321"/>
      <c r="AA269" s="321"/>
      <c r="AB269" s="321"/>
      <c r="AC269" s="298"/>
      <c r="AD269" s="158" t="s">
        <v>263</v>
      </c>
      <c r="AE269" s="189" t="s">
        <v>267</v>
      </c>
      <c r="AF269" s="298"/>
      <c r="AG269" s="158" t="s">
        <v>274</v>
      </c>
    </row>
    <row r="270" spans="1:53" ht="14.25" customHeight="1" thickTop="1" x14ac:dyDescent="0.2">
      <c r="A270" s="288" t="s">
        <v>340</v>
      </c>
      <c r="B270" s="189" t="s">
        <v>60</v>
      </c>
      <c r="C270" s="189" t="s">
        <v>70</v>
      </c>
      <c r="D270" s="189" t="s">
        <v>82</v>
      </c>
      <c r="E270" s="189" t="s">
        <v>92</v>
      </c>
      <c r="F270" s="189" t="s">
        <v>99</v>
      </c>
      <c r="G270" s="189" t="s">
        <v>112</v>
      </c>
      <c r="H270" s="189" t="s">
        <v>118</v>
      </c>
      <c r="I270" s="189" t="s">
        <v>122</v>
      </c>
      <c r="J270" s="189" t="s">
        <v>128</v>
      </c>
      <c r="K270" s="189" t="s">
        <v>141</v>
      </c>
      <c r="L270" s="189" t="s">
        <v>148</v>
      </c>
      <c r="M270" s="189" t="s">
        <v>159</v>
      </c>
      <c r="N270" s="189" t="s">
        <v>164</v>
      </c>
      <c r="O270" s="189" t="s">
        <v>167</v>
      </c>
      <c r="P270" s="189" t="s">
        <v>177</v>
      </c>
      <c r="Q270" s="189" t="s">
        <v>180</v>
      </c>
      <c r="R270" s="189" t="s">
        <v>188</v>
      </c>
      <c r="S270" s="189" t="s">
        <v>192</v>
      </c>
      <c r="T270" s="189" t="s">
        <v>195</v>
      </c>
      <c r="U270" s="189" t="s">
        <v>213</v>
      </c>
      <c r="V270" s="189" t="s">
        <v>218</v>
      </c>
      <c r="W270" s="189" t="s">
        <v>212</v>
      </c>
      <c r="X270" s="189" t="s">
        <v>226</v>
      </c>
      <c r="Y270" s="189" t="s">
        <v>234</v>
      </c>
      <c r="Z270" s="189" t="s">
        <v>239</v>
      </c>
      <c r="AA270" s="189" t="s">
        <v>246</v>
      </c>
      <c r="AB270" s="189" t="s">
        <v>255</v>
      </c>
      <c r="AC270" s="189" t="s">
        <v>258</v>
      </c>
      <c r="AD270" s="189" t="s">
        <v>264</v>
      </c>
      <c r="AE270" s="189" t="s">
        <v>268</v>
      </c>
      <c r="AF270" s="189" t="s">
        <v>271</v>
      </c>
      <c r="AG270" s="189" t="s">
        <v>275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375</v>
      </c>
      <c r="D272" s="47">
        <f>IFERROR(V36*H36,"0")+IFERROR(V37*H37,"0")+IFERROR(V38*H38,"0")+IFERROR(V39*H39,"0")</f>
        <v>150</v>
      </c>
      <c r="E272" s="47">
        <f>IFERROR(V44*H44,"0")+IFERROR(V45*H45,"0")</f>
        <v>102</v>
      </c>
      <c r="F272" s="47">
        <f>IFERROR(V50*H50,"0")+IFERROR(V51*H51,"0")+IFERROR(V52*H52,"0")+IFERROR(V53*H53,"0")+IFERROR(V54*H54,"0")+IFERROR(V55*H55,"0")</f>
        <v>1065.5999999999999</v>
      </c>
      <c r="G272" s="47">
        <f>IFERROR(V60*H60,"0")+IFERROR(V61*H61,"0")</f>
        <v>500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402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2188.8000000000002</v>
      </c>
      <c r="M272" s="47">
        <f>IFERROR(V103*H103,"0")+IFERROR(V104*H104,"0")</f>
        <v>270</v>
      </c>
      <c r="N272" s="47">
        <f>IFERROR(V109*H109,"0")</f>
        <v>180</v>
      </c>
      <c r="O272" s="47">
        <f>IFERROR(V114*H114,"0")+IFERROR(V115*H115,"0")+IFERROR(V116*H116,"0")+IFERROR(V117*H117,"0")</f>
        <v>225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645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30</v>
      </c>
      <c r="Y272" s="47">
        <f>IFERROR(V182*H182,"0")+IFERROR(V183*H183,"0")</f>
        <v>0</v>
      </c>
      <c r="Z272" s="47">
        <f>IFERROR(V188*H188,"0")+IFERROR(V189*H189,"0")+IFERROR(V190*H190,"0")</f>
        <v>476</v>
      </c>
      <c r="AA272" s="47">
        <f>IFERROR(V195*H195,"0")+IFERROR(V196*H196,"0")+IFERROR(V197*H197,"0")+IFERROR(V198*H198,"0")</f>
        <v>252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400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743.19999999999993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5032.3999999999996</v>
      </c>
      <c r="B275" s="61">
        <f>SUMPRODUCT(--(BA:BA="ПГП"),--(U:U="кор"),H:H,W:W)+SUMPRODUCT(--(BA:BA="ПГП"),--(U:U="кг"),W:W)</f>
        <v>2972.2000000000003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5,60"/>
        <filter val="1 856,00"/>
        <filter val="10,00"/>
        <filter val="100,00"/>
        <filter val="102,00"/>
        <filter val="110,00"/>
        <filter val="115,00"/>
        <filter val="15,00"/>
        <filter val="150,00"/>
        <filter val="17,00"/>
        <filter val="180,00"/>
        <filter val="2 188,80"/>
        <filter val="20,00"/>
        <filter val="215,00"/>
        <filter val="22"/>
        <filter val="220,00"/>
        <filter val="225,00"/>
        <filter val="25,00"/>
        <filter val="250,00"/>
        <filter val="252,00"/>
        <filter val="270,00"/>
        <filter val="30,00"/>
        <filter val="310,00"/>
        <filter val="32,00"/>
        <filter val="35,00"/>
        <filter val="375,00"/>
        <filter val="40,00"/>
        <filter val="400,00"/>
        <filter val="402,00"/>
        <filter val="421,20"/>
        <filter val="44,00"/>
        <filter val="45,00"/>
        <filter val="476,00"/>
        <filter val="5,00"/>
        <filter val="50,00"/>
        <filter val="500,00"/>
        <filter val="60,00"/>
        <filter val="645,00"/>
        <filter val="75,00"/>
        <filter val="8 004,60"/>
        <filter val="8 688,89"/>
        <filter val="8,00"/>
        <filter val="80,00"/>
        <filter val="85,00"/>
        <filter val="9 238,89"/>
        <filter val="9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