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A968EA-7382-485F-AFE6-BD1603AFAB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V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X467" i="1"/>
  <c r="W467" i="1"/>
  <c r="N467" i="1"/>
  <c r="V465" i="1"/>
  <c r="W464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X416" i="1"/>
  <c r="W416" i="1"/>
  <c r="N416" i="1"/>
  <c r="W415" i="1"/>
  <c r="X415" i="1" s="1"/>
  <c r="N415" i="1"/>
  <c r="W414" i="1"/>
  <c r="W418" i="1" s="1"/>
  <c r="N414" i="1"/>
  <c r="V412" i="1"/>
  <c r="V411" i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N387" i="1"/>
  <c r="V385" i="1"/>
  <c r="V384" i="1"/>
  <c r="W383" i="1"/>
  <c r="X383" i="1" s="1"/>
  <c r="N383" i="1"/>
  <c r="W382" i="1"/>
  <c r="X382" i="1" s="1"/>
  <c r="X384" i="1" s="1"/>
  <c r="N382" i="1"/>
  <c r="V378" i="1"/>
  <c r="V377" i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X369" i="1"/>
  <c r="W369" i="1"/>
  <c r="N369" i="1"/>
  <c r="V367" i="1"/>
  <c r="V366" i="1"/>
  <c r="W365" i="1"/>
  <c r="X365" i="1" s="1"/>
  <c r="N365" i="1"/>
  <c r="W364" i="1"/>
  <c r="W367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R521" i="1" s="1"/>
  <c r="N356" i="1"/>
  <c r="V353" i="1"/>
  <c r="V352" i="1"/>
  <c r="W351" i="1"/>
  <c r="W352" i="1" s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1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X308" i="1" s="1"/>
  <c r="N308" i="1"/>
  <c r="W307" i="1"/>
  <c r="X307" i="1" s="1"/>
  <c r="N307" i="1"/>
  <c r="V305" i="1"/>
  <c r="V304" i="1"/>
  <c r="W303" i="1"/>
  <c r="W305" i="1" s="1"/>
  <c r="N303" i="1"/>
  <c r="V300" i="1"/>
  <c r="V299" i="1"/>
  <c r="W298" i="1"/>
  <c r="X298" i="1" s="1"/>
  <c r="N298" i="1"/>
  <c r="W297" i="1"/>
  <c r="W300" i="1" s="1"/>
  <c r="N297" i="1"/>
  <c r="V295" i="1"/>
  <c r="V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3" i="1"/>
  <c r="V282" i="1"/>
  <c r="X281" i="1"/>
  <c r="W281" i="1"/>
  <c r="N281" i="1"/>
  <c r="W280" i="1"/>
  <c r="X280" i="1" s="1"/>
  <c r="N280" i="1"/>
  <c r="W279" i="1"/>
  <c r="W283" i="1" s="1"/>
  <c r="N279" i="1"/>
  <c r="V277" i="1"/>
  <c r="V276" i="1"/>
  <c r="W275" i="1"/>
  <c r="X275" i="1" s="1"/>
  <c r="N275" i="1"/>
  <c r="W274" i="1"/>
  <c r="X274" i="1" s="1"/>
  <c r="W273" i="1"/>
  <c r="V271" i="1"/>
  <c r="V270" i="1"/>
  <c r="W269" i="1"/>
  <c r="X269" i="1" s="1"/>
  <c r="N269" i="1"/>
  <c r="W268" i="1"/>
  <c r="X268" i="1" s="1"/>
  <c r="N268" i="1"/>
  <c r="X267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X132" i="1"/>
  <c r="W132" i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X118" i="1" s="1"/>
  <c r="N118" i="1"/>
  <c r="V116" i="1"/>
  <c r="V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33" i="1" l="1"/>
  <c r="X84" i="1"/>
  <c r="W172" i="1"/>
  <c r="X217" i="1"/>
  <c r="X223" i="1" s="1"/>
  <c r="W223" i="1"/>
  <c r="X245" i="1"/>
  <c r="X246" i="1" s="1"/>
  <c r="W246" i="1"/>
  <c r="W277" i="1"/>
  <c r="X303" i="1"/>
  <c r="X304" i="1" s="1"/>
  <c r="W304" i="1"/>
  <c r="W459" i="1"/>
  <c r="X115" i="1"/>
  <c r="X125" i="1"/>
  <c r="W141" i="1"/>
  <c r="X154" i="1"/>
  <c r="X242" i="1"/>
  <c r="X253" i="1"/>
  <c r="X270" i="1"/>
  <c r="X310" i="1"/>
  <c r="X337" i="1"/>
  <c r="W417" i="1"/>
  <c r="X473" i="1"/>
  <c r="V515" i="1"/>
  <c r="V511" i="1"/>
  <c r="W34" i="1"/>
  <c r="W91" i="1"/>
  <c r="W125" i="1"/>
  <c r="X168" i="1"/>
  <c r="W209" i="1"/>
  <c r="M521" i="1"/>
  <c r="W253" i="1"/>
  <c r="W265" i="1"/>
  <c r="W271" i="1"/>
  <c r="X279" i="1"/>
  <c r="X282" i="1" s="1"/>
  <c r="W311" i="1"/>
  <c r="Q521" i="1"/>
  <c r="W343" i="1"/>
  <c r="W348" i="1"/>
  <c r="W373" i="1"/>
  <c r="W384" i="1"/>
  <c r="X410" i="1"/>
  <c r="X411" i="1" s="1"/>
  <c r="W411" i="1"/>
  <c r="X414" i="1"/>
  <c r="X446" i="1"/>
  <c r="X459" i="1" s="1"/>
  <c r="H9" i="1"/>
  <c r="A10" i="1"/>
  <c r="W513" i="1"/>
  <c r="W512" i="1"/>
  <c r="B521" i="1"/>
  <c r="W24" i="1"/>
  <c r="W33" i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1" i="1"/>
  <c r="X57" i="1"/>
  <c r="X60" i="1" s="1"/>
  <c r="W61" i="1"/>
  <c r="E521" i="1"/>
  <c r="W84" i="1"/>
  <c r="X87" i="1"/>
  <c r="X91" i="1" s="1"/>
  <c r="W116" i="1"/>
  <c r="W115" i="1"/>
  <c r="W126" i="1"/>
  <c r="W134" i="1"/>
  <c r="X129" i="1"/>
  <c r="X133" i="1" s="1"/>
  <c r="F521" i="1"/>
  <c r="W133" i="1"/>
  <c r="X141" i="1"/>
  <c r="H521" i="1"/>
  <c r="X373" i="1"/>
  <c r="F9" i="1"/>
  <c r="J9" i="1"/>
  <c r="W52" i="1"/>
  <c r="W85" i="1"/>
  <c r="W92" i="1"/>
  <c r="W103" i="1"/>
  <c r="X94" i="1"/>
  <c r="X102" i="1" s="1"/>
  <c r="W102" i="1"/>
  <c r="W154" i="1"/>
  <c r="W161" i="1"/>
  <c r="W166" i="1"/>
  <c r="X163" i="1"/>
  <c r="X165" i="1" s="1"/>
  <c r="W165" i="1"/>
  <c r="X172" i="1"/>
  <c r="X294" i="1"/>
  <c r="W173" i="1"/>
  <c r="W193" i="1"/>
  <c r="W199" i="1"/>
  <c r="W210" i="1"/>
  <c r="W214" i="1"/>
  <c r="W242" i="1"/>
  <c r="W254" i="1"/>
  <c r="W264" i="1"/>
  <c r="W270" i="1"/>
  <c r="W276" i="1"/>
  <c r="W282" i="1"/>
  <c r="W295" i="1"/>
  <c r="W299" i="1"/>
  <c r="W310" i="1"/>
  <c r="W338" i="1"/>
  <c r="W344" i="1"/>
  <c r="W349" i="1"/>
  <c r="W353" i="1"/>
  <c r="W362" i="1"/>
  <c r="W366" i="1"/>
  <c r="W374" i="1"/>
  <c r="W424" i="1"/>
  <c r="W433" i="1"/>
  <c r="X426" i="1"/>
  <c r="X433" i="1" s="1"/>
  <c r="W474" i="1"/>
  <c r="W479" i="1"/>
  <c r="X476" i="1"/>
  <c r="X478" i="1" s="1"/>
  <c r="W502" i="1"/>
  <c r="W509" i="1"/>
  <c r="X504" i="1"/>
  <c r="X509" i="1" s="1"/>
  <c r="W510" i="1"/>
  <c r="J521" i="1"/>
  <c r="O521" i="1"/>
  <c r="S521" i="1"/>
  <c r="G521" i="1"/>
  <c r="W142" i="1"/>
  <c r="W155" i="1"/>
  <c r="I521" i="1"/>
  <c r="W160" i="1"/>
  <c r="X175" i="1"/>
  <c r="X192" i="1" s="1"/>
  <c r="X195" i="1"/>
  <c r="X199" i="1" s="1"/>
  <c r="X203" i="1"/>
  <c r="X209" i="1" s="1"/>
  <c r="X212" i="1"/>
  <c r="X213" i="1" s="1"/>
  <c r="W224" i="1"/>
  <c r="W243" i="1"/>
  <c r="X256" i="1"/>
  <c r="X264" i="1" s="1"/>
  <c r="X273" i="1"/>
  <c r="X276" i="1" s="1"/>
  <c r="N521" i="1"/>
  <c r="W294" i="1"/>
  <c r="X297" i="1"/>
  <c r="X299" i="1" s="1"/>
  <c r="W325" i="1"/>
  <c r="W337" i="1"/>
  <c r="X340" i="1"/>
  <c r="X343" i="1" s="1"/>
  <c r="X351" i="1"/>
  <c r="X352" i="1" s="1"/>
  <c r="X356" i="1"/>
  <c r="X361" i="1" s="1"/>
  <c r="W361" i="1"/>
  <c r="X364" i="1"/>
  <c r="X366" i="1" s="1"/>
  <c r="X376" i="1"/>
  <c r="X377" i="1" s="1"/>
  <c r="W377" i="1"/>
  <c r="W385" i="1"/>
  <c r="W400" i="1"/>
  <c r="X387" i="1"/>
  <c r="X400" i="1" s="1"/>
  <c r="W401" i="1"/>
  <c r="W408" i="1"/>
  <c r="X403" i="1"/>
  <c r="X407" i="1" s="1"/>
  <c r="W407" i="1"/>
  <c r="X417" i="1"/>
  <c r="T521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73" i="1"/>
  <c r="W478" i="1"/>
  <c r="V521" i="1"/>
  <c r="W488" i="1"/>
  <c r="X483" i="1"/>
  <c r="X488" i="1" s="1"/>
  <c r="W489" i="1"/>
  <c r="W501" i="1"/>
  <c r="X497" i="1"/>
  <c r="X501" i="1" s="1"/>
  <c r="U521" i="1"/>
  <c r="W423" i="1"/>
  <c r="W515" i="1" l="1"/>
  <c r="X516" i="1"/>
  <c r="W514" i="1"/>
  <c r="W511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<sst xmlns="http://schemas.openxmlformats.org/spreadsheetml/2006/main" count="2194" uniqueCount="736">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</sst>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32" sqref="Z32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37" customFormat="1" ht="45" customHeight="1" x14ac:dyDescent="0.2">
      <c r="A1" s="41"/>
      <c r="B1" s="41"/>
      <c r="C1" s="41"/>
      <c r="D1" s="461" t="s">
        <v>0</v>
      </c>
      <c r="E1" s="394"/>
      <c r="F1" s="394"/>
      <c r="G1" s="12" t="s">
        <v>1</v>
      </c>
      <c r="H1" s="461" t="s">
        <v>2</v>
      </c>
      <c r="I1" s="394"/>
      <c r="J1" s="394"/>
      <c r="K1" s="394"/>
      <c r="L1" s="394"/>
      <c r="M1" s="394"/>
      <c r="N1" s="394"/>
      <c r="O1" s="394"/>
      <c r="P1" s="710" t="s">
        <v>3</v>
      </c>
      <c r="Q1" s="394"/>
      <c r="R1" s="39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395" t="s">
        <v>8</v>
      </c>
      <c r="B5" s="396"/>
      <c r="C5" s="397"/>
      <c r="D5" s="383"/>
      <c r="E5" s="385"/>
      <c r="F5" s="673" t="s">
        <v>9</v>
      </c>
      <c r="G5" s="397"/>
      <c r="H5" s="383" t="s">
        <v>735</v>
      </c>
      <c r="I5" s="384"/>
      <c r="J5" s="384"/>
      <c r="K5" s="384"/>
      <c r="L5" s="385"/>
      <c r="N5" s="24" t="s">
        <v>10</v>
      </c>
      <c r="O5" s="618">
        <v>45362</v>
      </c>
      <c r="P5" s="411"/>
      <c r="R5" s="713" t="s">
        <v>11</v>
      </c>
      <c r="S5" s="404"/>
      <c r="T5" s="532" t="s">
        <v>12</v>
      </c>
      <c r="U5" s="411"/>
      <c r="Z5" s="51"/>
      <c r="AA5" s="51"/>
      <c r="AB5" s="51"/>
    </row>
    <row r="6" spans="1:29" s="337" customFormat="1" ht="24" customHeight="1" x14ac:dyDescent="0.2">
      <c r="A6" s="395" t="s">
        <v>13</v>
      </c>
      <c r="B6" s="396"/>
      <c r="C6" s="397"/>
      <c r="D6" s="645" t="s">
        <v>14</v>
      </c>
      <c r="E6" s="646"/>
      <c r="F6" s="646"/>
      <c r="G6" s="646"/>
      <c r="H6" s="646"/>
      <c r="I6" s="646"/>
      <c r="J6" s="646"/>
      <c r="K6" s="646"/>
      <c r="L6" s="411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507" t="s">
        <v>16</v>
      </c>
      <c r="S6" s="404"/>
      <c r="T6" s="533" t="s">
        <v>17</v>
      </c>
      <c r="U6" s="391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61"/>
      <c r="S7" s="404"/>
      <c r="T7" s="534"/>
      <c r="U7" s="535"/>
      <c r="Z7" s="51"/>
      <c r="AA7" s="51"/>
      <c r="AB7" s="51"/>
    </row>
    <row r="8" spans="1:29" s="337" customFormat="1" ht="25.5" customHeight="1" x14ac:dyDescent="0.2">
      <c r="A8" s="714" t="s">
        <v>18</v>
      </c>
      <c r="B8" s="349"/>
      <c r="C8" s="350"/>
      <c r="D8" s="412"/>
      <c r="E8" s="413"/>
      <c r="F8" s="413"/>
      <c r="G8" s="413"/>
      <c r="H8" s="413"/>
      <c r="I8" s="413"/>
      <c r="J8" s="413"/>
      <c r="K8" s="413"/>
      <c r="L8" s="414"/>
      <c r="N8" s="24" t="s">
        <v>19</v>
      </c>
      <c r="O8" s="410">
        <v>0.45833333333333331</v>
      </c>
      <c r="P8" s="411"/>
      <c r="R8" s="361"/>
      <c r="S8" s="404"/>
      <c r="T8" s="534"/>
      <c r="U8" s="535"/>
      <c r="Z8" s="51"/>
      <c r="AA8" s="51"/>
      <c r="AB8" s="51"/>
    </row>
    <row r="9" spans="1:29" s="337" customFormat="1" ht="39.950000000000003" customHeight="1" x14ac:dyDescent="0.2">
      <c r="A9" s="5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1"/>
      <c r="E9" s="352"/>
      <c r="F9" s="5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618"/>
      <c r="P9" s="411"/>
      <c r="R9" s="361"/>
      <c r="S9" s="404"/>
      <c r="T9" s="536"/>
      <c r="U9" s="537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5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1"/>
      <c r="E10" s="352"/>
      <c r="F10" s="5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20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10"/>
      <c r="P10" s="411"/>
      <c r="S10" s="24" t="s">
        <v>22</v>
      </c>
      <c r="T10" s="390" t="s">
        <v>23</v>
      </c>
      <c r="U10" s="391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411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71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640"/>
      <c r="P12" s="572"/>
      <c r="Q12" s="23"/>
      <c r="S12" s="24"/>
      <c r="T12" s="394"/>
      <c r="U12" s="361"/>
      <c r="Z12" s="51"/>
      <c r="AA12" s="51"/>
      <c r="AB12" s="51"/>
    </row>
    <row r="13" spans="1:29" s="337" customFormat="1" ht="23.25" customHeight="1" x14ac:dyDescent="0.2">
      <c r="A13" s="671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71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708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05" t="s">
        <v>34</v>
      </c>
      <c r="O15" s="394"/>
      <c r="P15" s="394"/>
      <c r="Q15" s="394"/>
      <c r="R15" s="39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6"/>
      <c r="O16" s="506"/>
      <c r="P16" s="506"/>
      <c r="Q16" s="506"/>
      <c r="R16" s="50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365" t="s">
        <v>37</v>
      </c>
      <c r="D17" s="368" t="s">
        <v>38</v>
      </c>
      <c r="E17" s="465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464"/>
      <c r="P17" s="464"/>
      <c r="Q17" s="464"/>
      <c r="R17" s="465"/>
      <c r="S17" s="699" t="s">
        <v>48</v>
      </c>
      <c r="T17" s="397"/>
      <c r="U17" s="368" t="s">
        <v>49</v>
      </c>
      <c r="V17" s="368" t="s">
        <v>50</v>
      </c>
      <c r="W17" s="416" t="s">
        <v>51</v>
      </c>
      <c r="X17" s="368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3"/>
      <c r="BA17" s="423" t="s">
        <v>56</v>
      </c>
    </row>
    <row r="18" spans="1:53" ht="14.25" customHeight="1" x14ac:dyDescent="0.2">
      <c r="A18" s="366"/>
      <c r="B18" s="366"/>
      <c r="C18" s="366"/>
      <c r="D18" s="466"/>
      <c r="E18" s="468"/>
      <c r="F18" s="366"/>
      <c r="G18" s="366"/>
      <c r="H18" s="366"/>
      <c r="I18" s="366"/>
      <c r="J18" s="366"/>
      <c r="K18" s="366"/>
      <c r="L18" s="366"/>
      <c r="M18" s="366"/>
      <c r="N18" s="466"/>
      <c r="O18" s="467"/>
      <c r="P18" s="467"/>
      <c r="Q18" s="467"/>
      <c r="R18" s="468"/>
      <c r="S18" s="338" t="s">
        <v>57</v>
      </c>
      <c r="T18" s="338" t="s">
        <v>58</v>
      </c>
      <c r="U18" s="366"/>
      <c r="V18" s="366"/>
      <c r="W18" s="417"/>
      <c r="X18" s="366"/>
      <c r="Y18" s="622"/>
      <c r="Z18" s="622"/>
      <c r="AA18" s="433"/>
      <c r="AB18" s="434"/>
      <c r="AC18" s="435"/>
      <c r="AD18" s="49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64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39"/>
      <c r="Z20" s="339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74"/>
      <c r="N23" s="348" t="s">
        <v>66</v>
      </c>
      <c r="O23" s="349"/>
      <c r="P23" s="349"/>
      <c r="Q23" s="349"/>
      <c r="R23" s="349"/>
      <c r="S23" s="349"/>
      <c r="T23" s="350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74"/>
      <c r="N24" s="348" t="s">
        <v>66</v>
      </c>
      <c r="O24" s="349"/>
      <c r="P24" s="349"/>
      <c r="Q24" s="349"/>
      <c r="R24" s="349"/>
      <c r="S24" s="349"/>
      <c r="T24" s="350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54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6"/>
      <c r="P31" s="356"/>
      <c r="Q31" s="356"/>
      <c r="R31" s="354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4">
        <v>105.84</v>
      </c>
      <c r="W32" s="345">
        <f t="shared" si="0"/>
        <v>105.84</v>
      </c>
      <c r="X32" s="36">
        <f t="shared" si="1"/>
        <v>0.31625999999999999</v>
      </c>
      <c r="Y32" s="56"/>
      <c r="Z32" s="57"/>
      <c r="AD32" s="58"/>
      <c r="BA32" s="66" t="s">
        <v>1</v>
      </c>
    </row>
    <row r="33" spans="1:53" x14ac:dyDescent="0.2">
      <c r="A33" s="373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74"/>
      <c r="N33" s="348" t="s">
        <v>66</v>
      </c>
      <c r="O33" s="349"/>
      <c r="P33" s="349"/>
      <c r="Q33" s="349"/>
      <c r="R33" s="349"/>
      <c r="S33" s="349"/>
      <c r="T33" s="350"/>
      <c r="U33" s="37" t="s">
        <v>67</v>
      </c>
      <c r="V33" s="346">
        <f>IFERROR(V26/H26,"0")+IFERROR(V27/H27,"0")+IFERROR(V28/H28,"0")+IFERROR(V29/H29,"0")+IFERROR(V30/H30,"0")+IFERROR(V31/H31,"0")+IFERROR(V32/H32,"0")</f>
        <v>42</v>
      </c>
      <c r="W33" s="346">
        <f>IFERROR(W26/H26,"0")+IFERROR(W27/H27,"0")+IFERROR(W28/H28,"0")+IFERROR(W29/H29,"0")+IFERROR(W30/H30,"0")+IFERROR(W31/H31,"0")+IFERROR(W32/H32,"0")</f>
        <v>42</v>
      </c>
      <c r="X33" s="346">
        <f>IFERROR(IF(X26="",0,X26),"0")+IFERROR(IF(X27="",0,X27),"0")+IFERROR(IF(X28="",0,X28),"0")+IFERROR(IF(X29="",0,X29),"0")+IFERROR(IF(X30="",0,X30),"0")+IFERROR(IF(X31="",0,X31),"0")+IFERROR(IF(X32="",0,X32),"0")</f>
        <v>0.31625999999999999</v>
      </c>
      <c r="Y33" s="347"/>
      <c r="Z33" s="347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74"/>
      <c r="N34" s="348" t="s">
        <v>66</v>
      </c>
      <c r="O34" s="349"/>
      <c r="P34" s="349"/>
      <c r="Q34" s="349"/>
      <c r="R34" s="349"/>
      <c r="S34" s="349"/>
      <c r="T34" s="350"/>
      <c r="U34" s="37" t="s">
        <v>65</v>
      </c>
      <c r="V34" s="346">
        <f>IFERROR(SUM(V26:V32),"0")</f>
        <v>105.84</v>
      </c>
      <c r="W34" s="346">
        <f>IFERROR(SUM(W26:W32),"0")</f>
        <v>105.84</v>
      </c>
      <c r="X34" s="37"/>
      <c r="Y34" s="347"/>
      <c r="Z34" s="347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0"/>
      <c r="Z35" s="340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5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3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74"/>
      <c r="N37" s="348" t="s">
        <v>66</v>
      </c>
      <c r="O37" s="349"/>
      <c r="P37" s="349"/>
      <c r="Q37" s="349"/>
      <c r="R37" s="349"/>
      <c r="S37" s="349"/>
      <c r="T37" s="350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74"/>
      <c r="N38" s="348" t="s">
        <v>66</v>
      </c>
      <c r="O38" s="349"/>
      <c r="P38" s="349"/>
      <c r="Q38" s="349"/>
      <c r="R38" s="349"/>
      <c r="S38" s="349"/>
      <c r="T38" s="350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0"/>
      <c r="Z39" s="340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3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74"/>
      <c r="N41" s="348" t="s">
        <v>66</v>
      </c>
      <c r="O41" s="349"/>
      <c r="P41" s="349"/>
      <c r="Q41" s="349"/>
      <c r="R41" s="349"/>
      <c r="S41" s="349"/>
      <c r="T41" s="350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74"/>
      <c r="N42" s="348" t="s">
        <v>66</v>
      </c>
      <c r="O42" s="349"/>
      <c r="P42" s="349"/>
      <c r="Q42" s="349"/>
      <c r="R42" s="349"/>
      <c r="S42" s="349"/>
      <c r="T42" s="350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0"/>
      <c r="Z43" s="340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3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74"/>
      <c r="N45" s="348" t="s">
        <v>66</v>
      </c>
      <c r="O45" s="349"/>
      <c r="P45" s="349"/>
      <c r="Q45" s="349"/>
      <c r="R45" s="349"/>
      <c r="S45" s="349"/>
      <c r="T45" s="350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74"/>
      <c r="N46" s="348" t="s">
        <v>66</v>
      </c>
      <c r="O46" s="349"/>
      <c r="P46" s="349"/>
      <c r="Q46" s="349"/>
      <c r="R46" s="349"/>
      <c r="S46" s="349"/>
      <c r="T46" s="350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364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39"/>
      <c r="Z48" s="339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0"/>
      <c r="Z49" s="340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3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74"/>
      <c r="N52" s="348" t="s">
        <v>66</v>
      </c>
      <c r="O52" s="349"/>
      <c r="P52" s="349"/>
      <c r="Q52" s="349"/>
      <c r="R52" s="349"/>
      <c r="S52" s="349"/>
      <c r="T52" s="350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hidden="1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74"/>
      <c r="N53" s="348" t="s">
        <v>66</v>
      </c>
      <c r="O53" s="349"/>
      <c r="P53" s="349"/>
      <c r="Q53" s="349"/>
      <c r="R53" s="349"/>
      <c r="S53" s="349"/>
      <c r="T53" s="350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hidden="1" customHeight="1" x14ac:dyDescent="0.25">
      <c r="A54" s="364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39"/>
      <c r="Z54" s="339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0"/>
      <c r="Z55" s="340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9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3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74"/>
      <c r="N60" s="348" t="s">
        <v>66</v>
      </c>
      <c r="O60" s="349"/>
      <c r="P60" s="349"/>
      <c r="Q60" s="349"/>
      <c r="R60" s="349"/>
      <c r="S60" s="349"/>
      <c r="T60" s="350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hidden="1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74"/>
      <c r="N61" s="348" t="s">
        <v>66</v>
      </c>
      <c r="O61" s="349"/>
      <c r="P61" s="349"/>
      <c r="Q61" s="349"/>
      <c r="R61" s="349"/>
      <c r="S61" s="349"/>
      <c r="T61" s="350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hidden="1" customHeight="1" x14ac:dyDescent="0.25">
      <c r="A62" s="364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39"/>
      <c r="Z62" s="339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0"/>
      <c r="Z63" s="340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6"/>
      <c r="P75" s="356"/>
      <c r="Q75" s="356"/>
      <c r="R75" s="354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6"/>
      <c r="P76" s="356"/>
      <c r="Q76" s="356"/>
      <c r="R76" s="354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6"/>
      <c r="P77" s="356"/>
      <c r="Q77" s="356"/>
      <c r="R77" s="354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6"/>
      <c r="P78" s="356"/>
      <c r="Q78" s="356"/>
      <c r="R78" s="354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54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6"/>
      <c r="P80" s="356"/>
      <c r="Q80" s="356"/>
      <c r="R80" s="354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4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6"/>
      <c r="P81" s="356"/>
      <c r="Q81" s="356"/>
      <c r="R81" s="354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73"/>
      <c r="B84" s="361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74"/>
      <c r="N84" s="348" t="s">
        <v>66</v>
      </c>
      <c r="O84" s="349"/>
      <c r="P84" s="349"/>
      <c r="Q84" s="349"/>
      <c r="R84" s="349"/>
      <c r="S84" s="349"/>
      <c r="T84" s="350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hidden="1" x14ac:dyDescent="0.2">
      <c r="A85" s="361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74"/>
      <c r="N85" s="348" t="s">
        <v>66</v>
      </c>
      <c r="O85" s="349"/>
      <c r="P85" s="349"/>
      <c r="Q85" s="349"/>
      <c r="R85" s="349"/>
      <c r="S85" s="349"/>
      <c r="T85" s="350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hidden="1" customHeight="1" x14ac:dyDescent="0.25">
      <c r="A86" s="360" t="s">
        <v>97</v>
      </c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40"/>
      <c r="Z86" s="340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6"/>
      <c r="P87" s="356"/>
      <c r="Q87" s="356"/>
      <c r="R87" s="354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6"/>
      <c r="P88" s="356"/>
      <c r="Q88" s="356"/>
      <c r="R88" s="354"/>
      <c r="S88" s="34"/>
      <c r="T88" s="34"/>
      <c r="U88" s="35" t="s">
        <v>65</v>
      </c>
      <c r="V88" s="344">
        <v>103.5</v>
      </c>
      <c r="W88" s="345">
        <f>IFERROR(IF(V88="",0,CEILING((V88/$H88),1)*$H88),"")</f>
        <v>103.5</v>
      </c>
      <c r="X88" s="36">
        <f>IFERROR(IF(W88=0,"",ROUNDUP(W88/H88,0)*0.00937),"")</f>
        <v>0.21551000000000001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6"/>
      <c r="P90" s="356"/>
      <c r="Q90" s="356"/>
      <c r="R90" s="354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73"/>
      <c r="B91" s="361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74"/>
      <c r="N91" s="348" t="s">
        <v>66</v>
      </c>
      <c r="O91" s="349"/>
      <c r="P91" s="349"/>
      <c r="Q91" s="349"/>
      <c r="R91" s="349"/>
      <c r="S91" s="349"/>
      <c r="T91" s="350"/>
      <c r="U91" s="37" t="s">
        <v>67</v>
      </c>
      <c r="V91" s="346">
        <f>IFERROR(V87/H87,"0")+IFERROR(V88/H88,"0")+IFERROR(V89/H89,"0")+IFERROR(V90/H90,"0")</f>
        <v>23</v>
      </c>
      <c r="W91" s="346">
        <f>IFERROR(W87/H87,"0")+IFERROR(W88/H88,"0")+IFERROR(W89/H89,"0")+IFERROR(W90/H90,"0")</f>
        <v>23</v>
      </c>
      <c r="X91" s="346">
        <f>IFERROR(IF(X87="",0,X87),"0")+IFERROR(IF(X88="",0,X88),"0")+IFERROR(IF(X89="",0,X89),"0")+IFERROR(IF(X90="",0,X90),"0")</f>
        <v>0.21551000000000001</v>
      </c>
      <c r="Y91" s="347"/>
      <c r="Z91" s="347"/>
    </row>
    <row r="92" spans="1:53" x14ac:dyDescent="0.2">
      <c r="A92" s="361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74"/>
      <c r="N92" s="348" t="s">
        <v>66</v>
      </c>
      <c r="O92" s="349"/>
      <c r="P92" s="349"/>
      <c r="Q92" s="349"/>
      <c r="R92" s="349"/>
      <c r="S92" s="349"/>
      <c r="T92" s="350"/>
      <c r="U92" s="37" t="s">
        <v>65</v>
      </c>
      <c r="V92" s="346">
        <f>IFERROR(SUM(V87:V90),"0")</f>
        <v>103.5</v>
      </c>
      <c r="W92" s="346">
        <f>IFERROR(SUM(W87:W90),"0")</f>
        <v>103.5</v>
      </c>
      <c r="X92" s="37"/>
      <c r="Y92" s="347"/>
      <c r="Z92" s="347"/>
    </row>
    <row r="93" spans="1:53" ht="14.25" hidden="1" customHeight="1" x14ac:dyDescent="0.25">
      <c r="A93" s="360" t="s">
        <v>60</v>
      </c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40"/>
      <c r="Z93" s="340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6"/>
      <c r="P94" s="356"/>
      <c r="Q94" s="356"/>
      <c r="R94" s="354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4">
        <v>56</v>
      </c>
      <c r="W97" s="345">
        <f t="shared" si="5"/>
        <v>56</v>
      </c>
      <c r="X97" s="36">
        <f>IFERROR(IF(W97=0,"",ROUNDUP(W97/H97,0)*0.00502),"")</f>
        <v>0.1004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6"/>
      <c r="P98" s="356"/>
      <c r="Q98" s="356"/>
      <c r="R98" s="354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6"/>
      <c r="P99" s="356"/>
      <c r="Q99" s="356"/>
      <c r="R99" s="354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6"/>
      <c r="P100" s="356"/>
      <c r="Q100" s="356"/>
      <c r="R100" s="354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73"/>
      <c r="B102" s="361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74"/>
      <c r="N102" s="348" t="s">
        <v>66</v>
      </c>
      <c r="O102" s="349"/>
      <c r="P102" s="349"/>
      <c r="Q102" s="349"/>
      <c r="R102" s="349"/>
      <c r="S102" s="349"/>
      <c r="T102" s="350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20</v>
      </c>
      <c r="W102" s="346">
        <f>IFERROR(W94/H94,"0")+IFERROR(W95/H95,"0")+IFERROR(W96/H96,"0")+IFERROR(W97/H97,"0")+IFERROR(W98/H98,"0")+IFERROR(W99/H99,"0")+IFERROR(W100/H100,"0")+IFERROR(W101/H101,"0")</f>
        <v>20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0.1004</v>
      </c>
      <c r="Y102" s="347"/>
      <c r="Z102" s="347"/>
    </row>
    <row r="103" spans="1:53" x14ac:dyDescent="0.2">
      <c r="A103" s="361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74"/>
      <c r="N103" s="348" t="s">
        <v>66</v>
      </c>
      <c r="O103" s="349"/>
      <c r="P103" s="349"/>
      <c r="Q103" s="349"/>
      <c r="R103" s="349"/>
      <c r="S103" s="349"/>
      <c r="T103" s="350"/>
      <c r="U103" s="37" t="s">
        <v>65</v>
      </c>
      <c r="V103" s="346">
        <f>IFERROR(SUM(V94:V101),"0")</f>
        <v>56</v>
      </c>
      <c r="W103" s="346">
        <f>IFERROR(SUM(W94:W101),"0")</f>
        <v>56</v>
      </c>
      <c r="X103" s="37"/>
      <c r="Y103" s="347"/>
      <c r="Z103" s="347"/>
    </row>
    <row r="104" spans="1:53" ht="14.25" hidden="1" customHeight="1" x14ac:dyDescent="0.25">
      <c r="A104" s="360" t="s">
        <v>68</v>
      </c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40"/>
      <c r="Z104" s="340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6"/>
      <c r="P105" s="356"/>
      <c r="Q105" s="356"/>
      <c r="R105" s="354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6"/>
      <c r="P106" s="356"/>
      <c r="Q106" s="356"/>
      <c r="R106" s="354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9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4">
        <v>246</v>
      </c>
      <c r="W108" s="345">
        <f t="shared" si="6"/>
        <v>246</v>
      </c>
      <c r="X108" s="36">
        <f>IFERROR(IF(W108=0,"",ROUNDUP(W108/H108,0)*0.00753),"")</f>
        <v>0.61746000000000001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5" t="s">
        <v>186</v>
      </c>
      <c r="O109" s="356"/>
      <c r="P109" s="356"/>
      <c r="Q109" s="356"/>
      <c r="R109" s="354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187</v>
      </c>
      <c r="B110" s="54" t="s">
        <v>188</v>
      </c>
      <c r="C110" s="31">
        <v>4301051436</v>
      </c>
      <c r="D110" s="353">
        <v>4607091385731</v>
      </c>
      <c r="E110" s="354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6"/>
      <c r="P110" s="356"/>
      <c r="Q110" s="356"/>
      <c r="R110" s="354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53">
        <v>4680115880214</v>
      </c>
      <c r="E111" s="354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4">
        <v>202.5</v>
      </c>
      <c r="W111" s="345">
        <f t="shared" si="6"/>
        <v>202.5</v>
      </c>
      <c r="X111" s="36">
        <f>IFERROR(IF(W111=0,"",ROUNDUP(W111/H111,0)*0.00937),"")</f>
        <v>0.70274999999999999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53">
        <v>4680115880894</v>
      </c>
      <c r="E112" s="354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40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53">
        <v>4607091385427</v>
      </c>
      <c r="E113" s="354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53">
        <v>4680115882645</v>
      </c>
      <c r="E114" s="354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6"/>
      <c r="P114" s="356"/>
      <c r="Q114" s="356"/>
      <c r="R114" s="354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3"/>
      <c r="B115" s="361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74"/>
      <c r="N115" s="348" t="s">
        <v>66</v>
      </c>
      <c r="O115" s="349"/>
      <c r="P115" s="349"/>
      <c r="Q115" s="349"/>
      <c r="R115" s="349"/>
      <c r="S115" s="349"/>
      <c r="T115" s="350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157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157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1.3202099999999999</v>
      </c>
      <c r="Y115" s="347"/>
      <c r="Z115" s="347"/>
    </row>
    <row r="116" spans="1:53" x14ac:dyDescent="0.2">
      <c r="A116" s="361"/>
      <c r="B116" s="361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74"/>
      <c r="N116" s="348" t="s">
        <v>66</v>
      </c>
      <c r="O116" s="349"/>
      <c r="P116" s="349"/>
      <c r="Q116" s="349"/>
      <c r="R116" s="349"/>
      <c r="S116" s="349"/>
      <c r="T116" s="350"/>
      <c r="U116" s="37" t="s">
        <v>65</v>
      </c>
      <c r="V116" s="346">
        <f>IFERROR(SUM(V105:V114),"0")</f>
        <v>448.5</v>
      </c>
      <c r="W116" s="346">
        <f>IFERROR(SUM(W105:W114),"0")</f>
        <v>448.5</v>
      </c>
      <c r="X116" s="37"/>
      <c r="Y116" s="347"/>
      <c r="Z116" s="347"/>
    </row>
    <row r="117" spans="1:53" ht="14.25" hidden="1" customHeight="1" x14ac:dyDescent="0.25">
      <c r="A117" s="360" t="s">
        <v>197</v>
      </c>
      <c r="B117" s="361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40"/>
      <c r="Z117" s="340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53">
        <v>4607091383065</v>
      </c>
      <c r="E118" s="354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6"/>
      <c r="P118" s="356"/>
      <c r="Q118" s="356"/>
      <c r="R118" s="354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53">
        <v>4680115881532</v>
      </c>
      <c r="E119" s="354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6"/>
      <c r="P119" s="356"/>
      <c r="Q119" s="356"/>
      <c r="R119" s="354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53">
        <v>4680115881532</v>
      </c>
      <c r="E120" s="354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53">
        <v>4680115881532</v>
      </c>
      <c r="E121" s="354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4" t="s">
        <v>204</v>
      </c>
      <c r="O121" s="356"/>
      <c r="P121" s="356"/>
      <c r="Q121" s="356"/>
      <c r="R121" s="354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53">
        <v>4680115882652</v>
      </c>
      <c r="E122" s="354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53">
        <v>4680115880238</v>
      </c>
      <c r="E123" s="354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6"/>
      <c r="P123" s="356"/>
      <c r="Q123" s="356"/>
      <c r="R123" s="354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53">
        <v>4680115881464</v>
      </c>
      <c r="E124" s="354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6"/>
      <c r="P124" s="356"/>
      <c r="Q124" s="356"/>
      <c r="R124" s="354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73"/>
      <c r="B125" s="361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74"/>
      <c r="N125" s="348" t="s">
        <v>66</v>
      </c>
      <c r="O125" s="349"/>
      <c r="P125" s="349"/>
      <c r="Q125" s="349"/>
      <c r="R125" s="349"/>
      <c r="S125" s="349"/>
      <c r="T125" s="350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61"/>
      <c r="B126" s="361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74"/>
      <c r="N126" s="348" t="s">
        <v>66</v>
      </c>
      <c r="O126" s="349"/>
      <c r="P126" s="349"/>
      <c r="Q126" s="349"/>
      <c r="R126" s="349"/>
      <c r="S126" s="349"/>
      <c r="T126" s="350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64" t="s">
        <v>211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39"/>
      <c r="Z127" s="339"/>
    </row>
    <row r="128" spans="1:53" ht="14.25" hidden="1" customHeight="1" x14ac:dyDescent="0.25">
      <c r="A128" s="360" t="s">
        <v>68</v>
      </c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40"/>
      <c r="Z128" s="340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53">
        <v>4607091385168</v>
      </c>
      <c r="E129" s="354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6"/>
      <c r="P129" s="356"/>
      <c r="Q129" s="356"/>
      <c r="R129" s="354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212</v>
      </c>
      <c r="B130" s="54" t="s">
        <v>214</v>
      </c>
      <c r="C130" s="31">
        <v>4301051612</v>
      </c>
      <c r="D130" s="353">
        <v>4607091385168</v>
      </c>
      <c r="E130" s="354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54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53">
        <v>4607091383256</v>
      </c>
      <c r="E131" s="354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6"/>
      <c r="P131" s="356"/>
      <c r="Q131" s="356"/>
      <c r="R131" s="354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4301051358</v>
      </c>
      <c r="D132" s="353">
        <v>4607091385748</v>
      </c>
      <c r="E132" s="354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73"/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74"/>
      <c r="N133" s="348" t="s">
        <v>66</v>
      </c>
      <c r="O133" s="349"/>
      <c r="P133" s="349"/>
      <c r="Q133" s="349"/>
      <c r="R133" s="349"/>
      <c r="S133" s="349"/>
      <c r="T133" s="350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hidden="1" x14ac:dyDescent="0.2">
      <c r="A134" s="361"/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74"/>
      <c r="N134" s="348" t="s">
        <v>66</v>
      </c>
      <c r="O134" s="349"/>
      <c r="P134" s="349"/>
      <c r="Q134" s="349"/>
      <c r="R134" s="349"/>
      <c r="S134" s="349"/>
      <c r="T134" s="350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hidden="1" customHeight="1" x14ac:dyDescent="0.2">
      <c r="A135" s="392" t="s">
        <v>219</v>
      </c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3"/>
      <c r="P135" s="393"/>
      <c r="Q135" s="393"/>
      <c r="R135" s="393"/>
      <c r="S135" s="393"/>
      <c r="T135" s="393"/>
      <c r="U135" s="393"/>
      <c r="V135" s="393"/>
      <c r="W135" s="393"/>
      <c r="X135" s="393"/>
      <c r="Y135" s="48"/>
      <c r="Z135" s="48"/>
    </row>
    <row r="136" spans="1:53" ht="16.5" hidden="1" customHeight="1" x14ac:dyDescent="0.25">
      <c r="A136" s="364" t="s">
        <v>220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39"/>
      <c r="Z136" s="339"/>
    </row>
    <row r="137" spans="1:53" ht="14.25" hidden="1" customHeight="1" x14ac:dyDescent="0.25">
      <c r="A137" s="360" t="s">
        <v>105</v>
      </c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40"/>
      <c r="Z137" s="340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53">
        <v>4607091383423</v>
      </c>
      <c r="E138" s="354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6"/>
      <c r="P138" s="356"/>
      <c r="Q138" s="356"/>
      <c r="R138" s="354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53">
        <v>4607091381405</v>
      </c>
      <c r="E139" s="354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6"/>
      <c r="P139" s="356"/>
      <c r="Q139" s="356"/>
      <c r="R139" s="354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53">
        <v>4607091386516</v>
      </c>
      <c r="E140" s="354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3"/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74"/>
      <c r="N141" s="348" t="s">
        <v>66</v>
      </c>
      <c r="O141" s="349"/>
      <c r="P141" s="349"/>
      <c r="Q141" s="349"/>
      <c r="R141" s="349"/>
      <c r="S141" s="349"/>
      <c r="T141" s="350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61"/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74"/>
      <c r="N142" s="348" t="s">
        <v>66</v>
      </c>
      <c r="O142" s="349"/>
      <c r="P142" s="349"/>
      <c r="Q142" s="349"/>
      <c r="R142" s="349"/>
      <c r="S142" s="349"/>
      <c r="T142" s="350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64" t="s">
        <v>227</v>
      </c>
      <c r="B143" s="361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39"/>
      <c r="Z143" s="339"/>
    </row>
    <row r="144" spans="1:53" ht="14.25" hidden="1" customHeight="1" x14ac:dyDescent="0.25">
      <c r="A144" s="360" t="s">
        <v>60</v>
      </c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40"/>
      <c r="Z144" s="340"/>
    </row>
    <row r="145" spans="1:53" ht="27" hidden="1" customHeight="1" x14ac:dyDescent="0.25">
      <c r="A145" s="54" t="s">
        <v>228</v>
      </c>
      <c r="B145" s="54" t="s">
        <v>229</v>
      </c>
      <c r="C145" s="31">
        <v>4301031191</v>
      </c>
      <c r="D145" s="353">
        <v>4680115880993</v>
      </c>
      <c r="E145" s="354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6"/>
      <c r="P145" s="356"/>
      <c r="Q145" s="356"/>
      <c r="R145" s="354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53">
        <v>4680115881761</v>
      </c>
      <c r="E146" s="354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5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6"/>
      <c r="P146" s="356"/>
      <c r="Q146" s="356"/>
      <c r="R146" s="354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53">
        <v>4680115881563</v>
      </c>
      <c r="E147" s="354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6"/>
      <c r="P147" s="356"/>
      <c r="Q147" s="356"/>
      <c r="R147" s="354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53">
        <v>4680115880986</v>
      </c>
      <c r="E148" s="354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6"/>
      <c r="P148" s="356"/>
      <c r="Q148" s="356"/>
      <c r="R148" s="354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53">
        <v>4680115880207</v>
      </c>
      <c r="E149" s="354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53">
        <v>4680115881785</v>
      </c>
      <c r="E150" s="354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6"/>
      <c r="P150" s="356"/>
      <c r="Q150" s="356"/>
      <c r="R150" s="354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53">
        <v>4680115881679</v>
      </c>
      <c r="E151" s="354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53">
        <v>4680115880191</v>
      </c>
      <c r="E152" s="354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53">
        <v>4680115883963</v>
      </c>
      <c r="E153" s="354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6"/>
      <c r="P153" s="356"/>
      <c r="Q153" s="356"/>
      <c r="R153" s="354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73"/>
      <c r="B154" s="361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74"/>
      <c r="N154" s="348" t="s">
        <v>66</v>
      </c>
      <c r="O154" s="349"/>
      <c r="P154" s="349"/>
      <c r="Q154" s="349"/>
      <c r="R154" s="349"/>
      <c r="S154" s="349"/>
      <c r="T154" s="350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hidden="1" x14ac:dyDescent="0.2">
      <c r="A155" s="361"/>
      <c r="B155" s="361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74"/>
      <c r="N155" s="348" t="s">
        <v>66</v>
      </c>
      <c r="O155" s="349"/>
      <c r="P155" s="349"/>
      <c r="Q155" s="349"/>
      <c r="R155" s="349"/>
      <c r="S155" s="349"/>
      <c r="T155" s="350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hidden="1" customHeight="1" x14ac:dyDescent="0.25">
      <c r="A156" s="364" t="s">
        <v>246</v>
      </c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39"/>
      <c r="Z156" s="339"/>
    </row>
    <row r="157" spans="1:53" ht="14.25" hidden="1" customHeight="1" x14ac:dyDescent="0.25">
      <c r="A157" s="360" t="s">
        <v>105</v>
      </c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40"/>
      <c r="Z157" s="340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53">
        <v>4680115881402</v>
      </c>
      <c r="E158" s="354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6"/>
      <c r="P158" s="356"/>
      <c r="Q158" s="356"/>
      <c r="R158" s="354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53">
        <v>4680115881396</v>
      </c>
      <c r="E159" s="354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6"/>
      <c r="P159" s="356"/>
      <c r="Q159" s="356"/>
      <c r="R159" s="354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3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74"/>
      <c r="N160" s="348" t="s">
        <v>66</v>
      </c>
      <c r="O160" s="349"/>
      <c r="P160" s="349"/>
      <c r="Q160" s="349"/>
      <c r="R160" s="349"/>
      <c r="S160" s="349"/>
      <c r="T160" s="350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61"/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74"/>
      <c r="N161" s="348" t="s">
        <v>66</v>
      </c>
      <c r="O161" s="349"/>
      <c r="P161" s="349"/>
      <c r="Q161" s="349"/>
      <c r="R161" s="349"/>
      <c r="S161" s="349"/>
      <c r="T161" s="350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0" t="s">
        <v>97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0"/>
      <c r="Z162" s="340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53">
        <v>4680115882935</v>
      </c>
      <c r="E163" s="354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6"/>
      <c r="P163" s="356"/>
      <c r="Q163" s="356"/>
      <c r="R163" s="354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53">
        <v>4680115880764</v>
      </c>
      <c r="E164" s="354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6"/>
      <c r="P164" s="356"/>
      <c r="Q164" s="356"/>
      <c r="R164" s="354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3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74"/>
      <c r="N165" s="348" t="s">
        <v>66</v>
      </c>
      <c r="O165" s="349"/>
      <c r="P165" s="349"/>
      <c r="Q165" s="349"/>
      <c r="R165" s="349"/>
      <c r="S165" s="349"/>
      <c r="T165" s="350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74"/>
      <c r="N166" s="348" t="s">
        <v>66</v>
      </c>
      <c r="O166" s="349"/>
      <c r="P166" s="349"/>
      <c r="Q166" s="349"/>
      <c r="R166" s="349"/>
      <c r="S166" s="349"/>
      <c r="T166" s="350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0" t="s">
        <v>60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0"/>
      <c r="Z167" s="340"/>
    </row>
    <row r="168" spans="1:53" ht="27" hidden="1" customHeight="1" x14ac:dyDescent="0.25">
      <c r="A168" s="54" t="s">
        <v>255</v>
      </c>
      <c r="B168" s="54" t="s">
        <v>256</v>
      </c>
      <c r="C168" s="31">
        <v>4301031224</v>
      </c>
      <c r="D168" s="353">
        <v>4680115882683</v>
      </c>
      <c r="E168" s="354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6"/>
      <c r="P168" s="356"/>
      <c r="Q168" s="356"/>
      <c r="R168" s="354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257</v>
      </c>
      <c r="B169" s="54" t="s">
        <v>258</v>
      </c>
      <c r="C169" s="31">
        <v>4301031230</v>
      </c>
      <c r="D169" s="353">
        <v>4680115882690</v>
      </c>
      <c r="E169" s="354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6"/>
      <c r="P169" s="356"/>
      <c r="Q169" s="356"/>
      <c r="R169" s="354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53">
        <v>4680115882669</v>
      </c>
      <c r="E170" s="354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53">
        <v>4680115882676</v>
      </c>
      <c r="E171" s="354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73"/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74"/>
      <c r="N172" s="348" t="s">
        <v>66</v>
      </c>
      <c r="O172" s="349"/>
      <c r="P172" s="349"/>
      <c r="Q172" s="349"/>
      <c r="R172" s="349"/>
      <c r="S172" s="349"/>
      <c r="T172" s="350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hidden="1" x14ac:dyDescent="0.2">
      <c r="A173" s="361"/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74"/>
      <c r="N173" s="348" t="s">
        <v>66</v>
      </c>
      <c r="O173" s="349"/>
      <c r="P173" s="349"/>
      <c r="Q173" s="349"/>
      <c r="R173" s="349"/>
      <c r="S173" s="349"/>
      <c r="T173" s="350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hidden="1" customHeight="1" x14ac:dyDescent="0.25">
      <c r="A174" s="360" t="s">
        <v>68</v>
      </c>
      <c r="B174" s="361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40"/>
      <c r="Z174" s="340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53">
        <v>4680115881556</v>
      </c>
      <c r="E175" s="354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6"/>
      <c r="P175" s="356"/>
      <c r="Q175" s="356"/>
      <c r="R175" s="354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53">
        <v>4680115880573</v>
      </c>
      <c r="E176" s="354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6"/>
      <c r="P176" s="356"/>
      <c r="Q176" s="356"/>
      <c r="R176" s="354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53">
        <v>4680115881594</v>
      </c>
      <c r="E177" s="354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6"/>
      <c r="P177" s="356"/>
      <c r="Q177" s="356"/>
      <c r="R177" s="354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53">
        <v>4680115881587</v>
      </c>
      <c r="E178" s="354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6"/>
      <c r="P178" s="356"/>
      <c r="Q178" s="356"/>
      <c r="R178" s="354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53">
        <v>4680115880962</v>
      </c>
      <c r="E179" s="354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6"/>
      <c r="P179" s="356"/>
      <c r="Q179" s="356"/>
      <c r="R179" s="354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53">
        <v>4680115881617</v>
      </c>
      <c r="E180" s="354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6"/>
      <c r="P180" s="356"/>
      <c r="Q180" s="356"/>
      <c r="R180" s="354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53">
        <v>4680115881228</v>
      </c>
      <c r="E181" s="354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6"/>
      <c r="P181" s="356"/>
      <c r="Q181" s="356"/>
      <c r="R181" s="354"/>
      <c r="S181" s="34"/>
      <c r="T181" s="34"/>
      <c r="U181" s="35" t="s">
        <v>65</v>
      </c>
      <c r="V181" s="344">
        <v>376.8</v>
      </c>
      <c r="W181" s="345">
        <f t="shared" si="9"/>
        <v>376.8</v>
      </c>
      <c r="X181" s="36">
        <f>IFERROR(IF(W181=0,"",ROUNDUP(W181/H181,0)*0.00753),"")</f>
        <v>1.18221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53">
        <v>4680115881037</v>
      </c>
      <c r="E182" s="354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6"/>
      <c r="P182" s="356"/>
      <c r="Q182" s="356"/>
      <c r="R182" s="354"/>
      <c r="S182" s="34"/>
      <c r="T182" s="34"/>
      <c r="U182" s="35" t="s">
        <v>65</v>
      </c>
      <c r="V182" s="344">
        <v>255.36</v>
      </c>
      <c r="W182" s="345">
        <f t="shared" si="9"/>
        <v>255.35999999999999</v>
      </c>
      <c r="X182" s="36">
        <f>IFERROR(IF(W182=0,"",ROUNDUP(W182/H182,0)*0.00937),"")</f>
        <v>0.71211999999999998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53">
        <v>4680115881211</v>
      </c>
      <c r="E183" s="354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6"/>
      <c r="P183" s="356"/>
      <c r="Q183" s="356"/>
      <c r="R183" s="354"/>
      <c r="S183" s="34"/>
      <c r="T183" s="34"/>
      <c r="U183" s="35" t="s">
        <v>65</v>
      </c>
      <c r="V183" s="344">
        <v>230.4</v>
      </c>
      <c r="W183" s="345">
        <f t="shared" si="9"/>
        <v>230.39999999999998</v>
      </c>
      <c r="X183" s="36">
        <f>IFERROR(IF(W183=0,"",ROUNDUP(W183/H183,0)*0.00753),"")</f>
        <v>0.72287999999999997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53">
        <v>4680115881020</v>
      </c>
      <c r="E184" s="354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6"/>
      <c r="P184" s="356"/>
      <c r="Q184" s="356"/>
      <c r="R184" s="354"/>
      <c r="S184" s="34"/>
      <c r="T184" s="34"/>
      <c r="U184" s="35" t="s">
        <v>65</v>
      </c>
      <c r="V184" s="344">
        <v>204.96</v>
      </c>
      <c r="W184" s="345">
        <f t="shared" si="9"/>
        <v>204.95999999999998</v>
      </c>
      <c r="X184" s="36">
        <f>IFERROR(IF(W184=0,"",ROUNDUP(W184/H184,0)*0.00937),"")</f>
        <v>0.57157000000000002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4301051407</v>
      </c>
      <c r="D185" s="353">
        <v>4680115882195</v>
      </c>
      <c r="E185" s="354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7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6"/>
      <c r="P185" s="356"/>
      <c r="Q185" s="356"/>
      <c r="R185" s="354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53">
        <v>4680115882607</v>
      </c>
      <c r="E186" s="354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6"/>
      <c r="P186" s="356"/>
      <c r="Q186" s="356"/>
      <c r="R186" s="354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4301051468</v>
      </c>
      <c r="D187" s="353">
        <v>4680115880092</v>
      </c>
      <c r="E187" s="354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4301051469</v>
      </c>
      <c r="D188" s="353">
        <v>4680115880221</v>
      </c>
      <c r="E188" s="354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6"/>
      <c r="P188" s="356"/>
      <c r="Q188" s="356"/>
      <c r="R188" s="354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53">
        <v>4680115882942</v>
      </c>
      <c r="E189" s="354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4">
        <v>64.8</v>
      </c>
      <c r="W189" s="345">
        <f t="shared" si="9"/>
        <v>64.8</v>
      </c>
      <c r="X189" s="36">
        <f t="shared" si="10"/>
        <v>0.27107999999999999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53">
        <v>4680115880504</v>
      </c>
      <c r="E190" s="354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4">
        <v>93.600000000000009</v>
      </c>
      <c r="W190" s="345">
        <f t="shared" si="9"/>
        <v>93.6</v>
      </c>
      <c r="X190" s="36">
        <f t="shared" si="10"/>
        <v>0.29366999999999999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4301051410</v>
      </c>
      <c r="D191" s="353">
        <v>4680115882164</v>
      </c>
      <c r="E191" s="354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73"/>
      <c r="B192" s="361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74"/>
      <c r="N192" s="348" t="s">
        <v>66</v>
      </c>
      <c r="O192" s="349"/>
      <c r="P192" s="349"/>
      <c r="Q192" s="349"/>
      <c r="R192" s="349"/>
      <c r="S192" s="349"/>
      <c r="T192" s="350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465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465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3.75353</v>
      </c>
      <c r="Y192" s="347"/>
      <c r="Z192" s="347"/>
    </row>
    <row r="193" spans="1:53" x14ac:dyDescent="0.2">
      <c r="A193" s="361"/>
      <c r="B193" s="361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74"/>
      <c r="N193" s="348" t="s">
        <v>66</v>
      </c>
      <c r="O193" s="349"/>
      <c r="P193" s="349"/>
      <c r="Q193" s="349"/>
      <c r="R193" s="349"/>
      <c r="S193" s="349"/>
      <c r="T193" s="350"/>
      <c r="U193" s="37" t="s">
        <v>65</v>
      </c>
      <c r="V193" s="346">
        <f>IFERROR(SUM(V175:V191),"0")</f>
        <v>1225.9199999999998</v>
      </c>
      <c r="W193" s="346">
        <f>IFERROR(SUM(W175:W191),"0")</f>
        <v>1225.9199999999998</v>
      </c>
      <c r="X193" s="37"/>
      <c r="Y193" s="347"/>
      <c r="Z193" s="347"/>
    </row>
    <row r="194" spans="1:53" ht="14.25" hidden="1" customHeight="1" x14ac:dyDescent="0.25">
      <c r="A194" s="360" t="s">
        <v>197</v>
      </c>
      <c r="B194" s="361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40"/>
      <c r="Z194" s="340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53">
        <v>4680115882874</v>
      </c>
      <c r="E195" s="354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6"/>
      <c r="P195" s="356"/>
      <c r="Q195" s="356"/>
      <c r="R195" s="354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53">
        <v>4680115884434</v>
      </c>
      <c r="E196" s="354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6"/>
      <c r="P196" s="356"/>
      <c r="Q196" s="356"/>
      <c r="R196" s="354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53">
        <v>4680115880801</v>
      </c>
      <c r="E197" s="354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6"/>
      <c r="P197" s="356"/>
      <c r="Q197" s="356"/>
      <c r="R197" s="354"/>
      <c r="S197" s="34"/>
      <c r="T197" s="34"/>
      <c r="U197" s="35" t="s">
        <v>65</v>
      </c>
      <c r="V197" s="344">
        <v>261.60000000000002</v>
      </c>
      <c r="W197" s="345">
        <f>IFERROR(IF(V197="",0,CEILING((V197/$H197),1)*$H197),"")</f>
        <v>261.59999999999997</v>
      </c>
      <c r="X197" s="36">
        <f>IFERROR(IF(W197=0,"",ROUNDUP(W197/H197,0)*0.00753),"")</f>
        <v>0.82077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53">
        <v>4680115880818</v>
      </c>
      <c r="E198" s="354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6"/>
      <c r="P198" s="356"/>
      <c r="Q198" s="356"/>
      <c r="R198" s="354"/>
      <c r="S198" s="34"/>
      <c r="T198" s="34"/>
      <c r="U198" s="35" t="s">
        <v>65</v>
      </c>
      <c r="V198" s="344">
        <v>259.2</v>
      </c>
      <c r="W198" s="345">
        <f>IFERROR(IF(V198="",0,CEILING((V198/$H198),1)*$H198),"")</f>
        <v>259.2</v>
      </c>
      <c r="X198" s="36">
        <f>IFERROR(IF(W198=0,"",ROUNDUP(W198/H198,0)*0.00753),"")</f>
        <v>0.81324000000000007</v>
      </c>
      <c r="Y198" s="56"/>
      <c r="Z198" s="57"/>
      <c r="AD198" s="58"/>
      <c r="BA198" s="169" t="s">
        <v>1</v>
      </c>
    </row>
    <row r="199" spans="1:53" x14ac:dyDescent="0.2">
      <c r="A199" s="373"/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74"/>
      <c r="N199" s="348" t="s">
        <v>66</v>
      </c>
      <c r="O199" s="349"/>
      <c r="P199" s="349"/>
      <c r="Q199" s="349"/>
      <c r="R199" s="349"/>
      <c r="S199" s="349"/>
      <c r="T199" s="350"/>
      <c r="U199" s="37" t="s">
        <v>67</v>
      </c>
      <c r="V199" s="346">
        <f>IFERROR(V195/H195,"0")+IFERROR(V196/H196,"0")+IFERROR(V197/H197,"0")+IFERROR(V198/H198,"0")</f>
        <v>217</v>
      </c>
      <c r="W199" s="346">
        <f>IFERROR(W195/H195,"0")+IFERROR(W196/H196,"0")+IFERROR(W197/H197,"0")+IFERROR(W198/H198,"0")</f>
        <v>217</v>
      </c>
      <c r="X199" s="346">
        <f>IFERROR(IF(X195="",0,X195),"0")+IFERROR(IF(X196="",0,X196),"0")+IFERROR(IF(X197="",0,X197),"0")+IFERROR(IF(X198="",0,X198),"0")</f>
        <v>1.63401</v>
      </c>
      <c r="Y199" s="347"/>
      <c r="Z199" s="347"/>
    </row>
    <row r="200" spans="1:53" x14ac:dyDescent="0.2">
      <c r="A200" s="361"/>
      <c r="B200" s="361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74"/>
      <c r="N200" s="348" t="s">
        <v>66</v>
      </c>
      <c r="O200" s="349"/>
      <c r="P200" s="349"/>
      <c r="Q200" s="349"/>
      <c r="R200" s="349"/>
      <c r="S200" s="349"/>
      <c r="T200" s="350"/>
      <c r="U200" s="37" t="s">
        <v>65</v>
      </c>
      <c r="V200" s="346">
        <f>IFERROR(SUM(V195:V198),"0")</f>
        <v>520.79999999999995</v>
      </c>
      <c r="W200" s="346">
        <f>IFERROR(SUM(W195:W198),"0")</f>
        <v>520.79999999999995</v>
      </c>
      <c r="X200" s="37"/>
      <c r="Y200" s="347"/>
      <c r="Z200" s="347"/>
    </row>
    <row r="201" spans="1:53" ht="16.5" hidden="1" customHeight="1" x14ac:dyDescent="0.25">
      <c r="A201" s="364" t="s">
        <v>305</v>
      </c>
      <c r="B201" s="361"/>
      <c r="C201" s="361"/>
      <c r="D201" s="361"/>
      <c r="E201" s="361"/>
      <c r="F201" s="361"/>
      <c r="G201" s="361"/>
      <c r="H201" s="361"/>
      <c r="I201" s="361"/>
      <c r="J201" s="361"/>
      <c r="K201" s="361"/>
      <c r="L201" s="361"/>
      <c r="M201" s="361"/>
      <c r="N201" s="361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39"/>
      <c r="Z201" s="339"/>
    </row>
    <row r="202" spans="1:53" ht="14.25" hidden="1" customHeight="1" x14ac:dyDescent="0.25">
      <c r="A202" s="360" t="s">
        <v>105</v>
      </c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1"/>
      <c r="N202" s="361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40"/>
      <c r="Z202" s="340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53">
        <v>4680115884274</v>
      </c>
      <c r="E203" s="354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4" t="s">
        <v>308</v>
      </c>
      <c r="O203" s="356"/>
      <c r="P203" s="356"/>
      <c r="Q203" s="356"/>
      <c r="R203" s="354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53">
        <v>4680115884298</v>
      </c>
      <c r="E204" s="354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79" t="s">
        <v>311</v>
      </c>
      <c r="O204" s="356"/>
      <c r="P204" s="356"/>
      <c r="Q204" s="356"/>
      <c r="R204" s="354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53">
        <v>4680115884250</v>
      </c>
      <c r="E205" s="354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4" t="s">
        <v>314</v>
      </c>
      <c r="O205" s="356"/>
      <c r="P205" s="356"/>
      <c r="Q205" s="356"/>
      <c r="R205" s="354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53">
        <v>4680115884281</v>
      </c>
      <c r="E206" s="354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9" t="s">
        <v>317</v>
      </c>
      <c r="O206" s="356"/>
      <c r="P206" s="356"/>
      <c r="Q206" s="356"/>
      <c r="R206" s="354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53">
        <v>4680115884199</v>
      </c>
      <c r="E207" s="354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508" t="s">
        <v>320</v>
      </c>
      <c r="O207" s="356"/>
      <c r="P207" s="356"/>
      <c r="Q207" s="356"/>
      <c r="R207" s="354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53">
        <v>4680115884267</v>
      </c>
      <c r="E208" s="354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1" t="s">
        <v>323</v>
      </c>
      <c r="O208" s="356"/>
      <c r="P208" s="356"/>
      <c r="Q208" s="356"/>
      <c r="R208" s="354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73"/>
      <c r="B209" s="361"/>
      <c r="C209" s="361"/>
      <c r="D209" s="361"/>
      <c r="E209" s="361"/>
      <c r="F209" s="361"/>
      <c r="G209" s="361"/>
      <c r="H209" s="361"/>
      <c r="I209" s="361"/>
      <c r="J209" s="361"/>
      <c r="K209" s="361"/>
      <c r="L209" s="361"/>
      <c r="M209" s="374"/>
      <c r="N209" s="348" t="s">
        <v>66</v>
      </c>
      <c r="O209" s="349"/>
      <c r="P209" s="349"/>
      <c r="Q209" s="349"/>
      <c r="R209" s="349"/>
      <c r="S209" s="349"/>
      <c r="T209" s="350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61"/>
      <c r="B210" s="361"/>
      <c r="C210" s="361"/>
      <c r="D210" s="361"/>
      <c r="E210" s="361"/>
      <c r="F210" s="361"/>
      <c r="G210" s="361"/>
      <c r="H210" s="361"/>
      <c r="I210" s="361"/>
      <c r="J210" s="361"/>
      <c r="K210" s="361"/>
      <c r="L210" s="361"/>
      <c r="M210" s="374"/>
      <c r="N210" s="348" t="s">
        <v>66</v>
      </c>
      <c r="O210" s="349"/>
      <c r="P210" s="349"/>
      <c r="Q210" s="349"/>
      <c r="R210" s="349"/>
      <c r="S210" s="349"/>
      <c r="T210" s="350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0" t="s">
        <v>60</v>
      </c>
      <c r="B211" s="361"/>
      <c r="C211" s="361"/>
      <c r="D211" s="361"/>
      <c r="E211" s="361"/>
      <c r="F211" s="361"/>
      <c r="G211" s="361"/>
      <c r="H211" s="361"/>
      <c r="I211" s="361"/>
      <c r="J211" s="361"/>
      <c r="K211" s="361"/>
      <c r="L211" s="361"/>
      <c r="M211" s="361"/>
      <c r="N211" s="361"/>
      <c r="O211" s="361"/>
      <c r="P211" s="361"/>
      <c r="Q211" s="361"/>
      <c r="R211" s="361"/>
      <c r="S211" s="361"/>
      <c r="T211" s="361"/>
      <c r="U211" s="361"/>
      <c r="V211" s="361"/>
      <c r="W211" s="361"/>
      <c r="X211" s="361"/>
      <c r="Y211" s="340"/>
      <c r="Z211" s="340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53">
        <v>4607091389845</v>
      </c>
      <c r="E212" s="354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6"/>
      <c r="P212" s="356"/>
      <c r="Q212" s="356"/>
      <c r="R212" s="354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74"/>
      <c r="N213" s="348" t="s">
        <v>66</v>
      </c>
      <c r="O213" s="349"/>
      <c r="P213" s="349"/>
      <c r="Q213" s="349"/>
      <c r="R213" s="349"/>
      <c r="S213" s="349"/>
      <c r="T213" s="350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74"/>
      <c r="N214" s="348" t="s">
        <v>66</v>
      </c>
      <c r="O214" s="349"/>
      <c r="P214" s="349"/>
      <c r="Q214" s="349"/>
      <c r="R214" s="349"/>
      <c r="S214" s="349"/>
      <c r="T214" s="350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64" t="s">
        <v>326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39"/>
      <c r="Z215" s="339"/>
    </row>
    <row r="216" spans="1:53" ht="14.25" hidden="1" customHeight="1" x14ac:dyDescent="0.25">
      <c r="A216" s="360" t="s">
        <v>105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0"/>
      <c r="Z216" s="340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53">
        <v>4680115884137</v>
      </c>
      <c r="E217" s="354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2" t="s">
        <v>329</v>
      </c>
      <c r="O217" s="356"/>
      <c r="P217" s="356"/>
      <c r="Q217" s="356"/>
      <c r="R217" s="354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53">
        <v>4680115884236</v>
      </c>
      <c r="E218" s="354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7" t="s">
        <v>332</v>
      </c>
      <c r="O218" s="356"/>
      <c r="P218" s="356"/>
      <c r="Q218" s="356"/>
      <c r="R218" s="354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53">
        <v>4680115884175</v>
      </c>
      <c r="E219" s="354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682" t="s">
        <v>335</v>
      </c>
      <c r="O219" s="356"/>
      <c r="P219" s="356"/>
      <c r="Q219" s="356"/>
      <c r="R219" s="354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53">
        <v>4680115884144</v>
      </c>
      <c r="E220" s="354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338</v>
      </c>
      <c r="O220" s="356"/>
      <c r="P220" s="356"/>
      <c r="Q220" s="356"/>
      <c r="R220" s="354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53">
        <v>4680115884182</v>
      </c>
      <c r="E221" s="354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1" t="s">
        <v>341</v>
      </c>
      <c r="O221" s="356"/>
      <c r="P221" s="356"/>
      <c r="Q221" s="356"/>
      <c r="R221" s="354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53">
        <v>4680115884205</v>
      </c>
      <c r="E222" s="354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3" t="s">
        <v>344</v>
      </c>
      <c r="O222" s="356"/>
      <c r="P222" s="356"/>
      <c r="Q222" s="356"/>
      <c r="R222" s="354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3"/>
      <c r="B223" s="361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74"/>
      <c r="N223" s="348" t="s">
        <v>66</v>
      </c>
      <c r="O223" s="349"/>
      <c r="P223" s="349"/>
      <c r="Q223" s="349"/>
      <c r="R223" s="349"/>
      <c r="S223" s="349"/>
      <c r="T223" s="350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61"/>
      <c r="B224" s="361"/>
      <c r="C224" s="361"/>
      <c r="D224" s="361"/>
      <c r="E224" s="361"/>
      <c r="F224" s="361"/>
      <c r="G224" s="361"/>
      <c r="H224" s="361"/>
      <c r="I224" s="361"/>
      <c r="J224" s="361"/>
      <c r="K224" s="361"/>
      <c r="L224" s="361"/>
      <c r="M224" s="374"/>
      <c r="N224" s="348" t="s">
        <v>66</v>
      </c>
      <c r="O224" s="349"/>
      <c r="P224" s="349"/>
      <c r="Q224" s="349"/>
      <c r="R224" s="349"/>
      <c r="S224" s="349"/>
      <c r="T224" s="350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64" t="s">
        <v>345</v>
      </c>
      <c r="B225" s="361"/>
      <c r="C225" s="361"/>
      <c r="D225" s="361"/>
      <c r="E225" s="361"/>
      <c r="F225" s="361"/>
      <c r="G225" s="361"/>
      <c r="H225" s="361"/>
      <c r="I225" s="361"/>
      <c r="J225" s="361"/>
      <c r="K225" s="361"/>
      <c r="L225" s="361"/>
      <c r="M225" s="361"/>
      <c r="N225" s="361"/>
      <c r="O225" s="361"/>
      <c r="P225" s="361"/>
      <c r="Q225" s="361"/>
      <c r="R225" s="361"/>
      <c r="S225" s="361"/>
      <c r="T225" s="361"/>
      <c r="U225" s="361"/>
      <c r="V225" s="361"/>
      <c r="W225" s="361"/>
      <c r="X225" s="361"/>
      <c r="Y225" s="339"/>
      <c r="Z225" s="339"/>
    </row>
    <row r="226" spans="1:53" ht="14.25" hidden="1" customHeight="1" x14ac:dyDescent="0.25">
      <c r="A226" s="360" t="s">
        <v>105</v>
      </c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1"/>
      <c r="N226" s="361"/>
      <c r="O226" s="361"/>
      <c r="P226" s="361"/>
      <c r="Q226" s="361"/>
      <c r="R226" s="361"/>
      <c r="S226" s="361"/>
      <c r="T226" s="361"/>
      <c r="U226" s="361"/>
      <c r="V226" s="361"/>
      <c r="W226" s="361"/>
      <c r="X226" s="361"/>
      <c r="Y226" s="340"/>
      <c r="Z226" s="340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53">
        <v>4607091387445</v>
      </c>
      <c r="E227" s="354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6"/>
      <c r="P227" s="356"/>
      <c r="Q227" s="356"/>
      <c r="R227" s="354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53">
        <v>4607091386004</v>
      </c>
      <c r="E228" s="354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6"/>
      <c r="P228" s="356"/>
      <c r="Q228" s="356"/>
      <c r="R228" s="354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53">
        <v>4607091386004</v>
      </c>
      <c r="E229" s="354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6"/>
      <c r="P229" s="356"/>
      <c r="Q229" s="356"/>
      <c r="R229" s="354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53">
        <v>4607091386073</v>
      </c>
      <c r="E230" s="354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53">
        <v>4607091387322</v>
      </c>
      <c r="E231" s="354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53">
        <v>4607091387322</v>
      </c>
      <c r="E232" s="354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53">
        <v>4607091387377</v>
      </c>
      <c r="E233" s="354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53">
        <v>4607091387353</v>
      </c>
      <c r="E234" s="354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53">
        <v>4607091386011</v>
      </c>
      <c r="E235" s="354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4">
        <v>55</v>
      </c>
      <c r="W235" s="345">
        <f t="shared" si="13"/>
        <v>55</v>
      </c>
      <c r="X235" s="36">
        <f t="shared" ref="X235:X241" si="14">IFERROR(IF(W235=0,"",ROUNDUP(W235/H235,0)*0.00937),"")</f>
        <v>0.10306999999999999</v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53">
        <v>4607091387308</v>
      </c>
      <c r="E236" s="354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53">
        <v>4607091387339</v>
      </c>
      <c r="E237" s="354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53">
        <v>4680115882638</v>
      </c>
      <c r="E238" s="354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6"/>
      <c r="P238" s="356"/>
      <c r="Q238" s="356"/>
      <c r="R238" s="354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53">
        <v>4680115881938</v>
      </c>
      <c r="E239" s="354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6"/>
      <c r="P239" s="356"/>
      <c r="Q239" s="356"/>
      <c r="R239" s="354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53">
        <v>4607091387346</v>
      </c>
      <c r="E240" s="354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53">
        <v>4607091389807</v>
      </c>
      <c r="E241" s="354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6"/>
      <c r="P241" s="356"/>
      <c r="Q241" s="356"/>
      <c r="R241" s="354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73"/>
      <c r="B242" s="361"/>
      <c r="C242" s="361"/>
      <c r="D242" s="361"/>
      <c r="E242" s="361"/>
      <c r="F242" s="361"/>
      <c r="G242" s="361"/>
      <c r="H242" s="361"/>
      <c r="I242" s="361"/>
      <c r="J242" s="361"/>
      <c r="K242" s="361"/>
      <c r="L242" s="361"/>
      <c r="M242" s="374"/>
      <c r="N242" s="348" t="s">
        <v>66</v>
      </c>
      <c r="O242" s="349"/>
      <c r="P242" s="349"/>
      <c r="Q242" s="349"/>
      <c r="R242" s="349"/>
      <c r="S242" s="349"/>
      <c r="T242" s="350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11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11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0.10306999999999999</v>
      </c>
      <c r="Y242" s="347"/>
      <c r="Z242" s="347"/>
    </row>
    <row r="243" spans="1:53" x14ac:dyDescent="0.2">
      <c r="A243" s="361"/>
      <c r="B243" s="361"/>
      <c r="C243" s="361"/>
      <c r="D243" s="361"/>
      <c r="E243" s="361"/>
      <c r="F243" s="361"/>
      <c r="G243" s="361"/>
      <c r="H243" s="361"/>
      <c r="I243" s="361"/>
      <c r="J243" s="361"/>
      <c r="K243" s="361"/>
      <c r="L243" s="361"/>
      <c r="M243" s="374"/>
      <c r="N243" s="348" t="s">
        <v>66</v>
      </c>
      <c r="O243" s="349"/>
      <c r="P243" s="349"/>
      <c r="Q243" s="349"/>
      <c r="R243" s="349"/>
      <c r="S243" s="349"/>
      <c r="T243" s="350"/>
      <c r="U243" s="37" t="s">
        <v>65</v>
      </c>
      <c r="V243" s="346">
        <f>IFERROR(SUM(V227:V241),"0")</f>
        <v>55</v>
      </c>
      <c r="W243" s="346">
        <f>IFERROR(SUM(W227:W241),"0")</f>
        <v>55</v>
      </c>
      <c r="X243" s="37"/>
      <c r="Y243" s="347"/>
      <c r="Z243" s="347"/>
    </row>
    <row r="244" spans="1:53" ht="14.25" hidden="1" customHeight="1" x14ac:dyDescent="0.25">
      <c r="A244" s="360" t="s">
        <v>97</v>
      </c>
      <c r="B244" s="361"/>
      <c r="C244" s="361"/>
      <c r="D244" s="361"/>
      <c r="E244" s="361"/>
      <c r="F244" s="361"/>
      <c r="G244" s="361"/>
      <c r="H244" s="361"/>
      <c r="I244" s="361"/>
      <c r="J244" s="361"/>
      <c r="K244" s="361"/>
      <c r="L244" s="361"/>
      <c r="M244" s="361"/>
      <c r="N244" s="361"/>
      <c r="O244" s="361"/>
      <c r="P244" s="361"/>
      <c r="Q244" s="361"/>
      <c r="R244" s="361"/>
      <c r="S244" s="361"/>
      <c r="T244" s="361"/>
      <c r="U244" s="361"/>
      <c r="V244" s="361"/>
      <c r="W244" s="361"/>
      <c r="X244" s="361"/>
      <c r="Y244" s="340"/>
      <c r="Z244" s="340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53">
        <v>4680115881914</v>
      </c>
      <c r="E245" s="354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6"/>
      <c r="P245" s="356"/>
      <c r="Q245" s="356"/>
      <c r="R245" s="354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74"/>
      <c r="N246" s="348" t="s">
        <v>66</v>
      </c>
      <c r="O246" s="349"/>
      <c r="P246" s="349"/>
      <c r="Q246" s="349"/>
      <c r="R246" s="349"/>
      <c r="S246" s="349"/>
      <c r="T246" s="350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74"/>
      <c r="N247" s="348" t="s">
        <v>66</v>
      </c>
      <c r="O247" s="349"/>
      <c r="P247" s="349"/>
      <c r="Q247" s="349"/>
      <c r="R247" s="349"/>
      <c r="S247" s="349"/>
      <c r="T247" s="350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0" t="s">
        <v>60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0"/>
      <c r="Z248" s="340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53">
        <v>4607091387193</v>
      </c>
      <c r="E249" s="354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6"/>
      <c r="P249" s="356"/>
      <c r="Q249" s="356"/>
      <c r="R249" s="354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378</v>
      </c>
      <c r="B250" s="54" t="s">
        <v>379</v>
      </c>
      <c r="C250" s="31">
        <v>4301031153</v>
      </c>
      <c r="D250" s="353">
        <v>4607091387230</v>
      </c>
      <c r="E250" s="354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6"/>
      <c r="P250" s="356"/>
      <c r="Q250" s="356"/>
      <c r="R250" s="354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53">
        <v>4607091387285</v>
      </c>
      <c r="E251" s="354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6"/>
      <c r="P251" s="356"/>
      <c r="Q251" s="356"/>
      <c r="R251" s="354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53">
        <v>4680115880481</v>
      </c>
      <c r="E252" s="354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6"/>
      <c r="P252" s="356"/>
      <c r="Q252" s="356"/>
      <c r="R252" s="354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73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74"/>
      <c r="N253" s="348" t="s">
        <v>66</v>
      </c>
      <c r="O253" s="349"/>
      <c r="P253" s="349"/>
      <c r="Q253" s="349"/>
      <c r="R253" s="349"/>
      <c r="S253" s="349"/>
      <c r="T253" s="350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74"/>
      <c r="N254" s="348" t="s">
        <v>66</v>
      </c>
      <c r="O254" s="349"/>
      <c r="P254" s="349"/>
      <c r="Q254" s="349"/>
      <c r="R254" s="349"/>
      <c r="S254" s="349"/>
      <c r="T254" s="350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hidden="1" customHeight="1" x14ac:dyDescent="0.25">
      <c r="A255" s="360" t="s">
        <v>68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0"/>
      <c r="Z255" s="340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53">
        <v>4607091387766</v>
      </c>
      <c r="E256" s="354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6"/>
      <c r="P256" s="356"/>
      <c r="Q256" s="356"/>
      <c r="R256" s="354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53">
        <v>4607091387957</v>
      </c>
      <c r="E257" s="354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6"/>
      <c r="P257" s="356"/>
      <c r="Q257" s="356"/>
      <c r="R257" s="354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53">
        <v>4607091387964</v>
      </c>
      <c r="E258" s="354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6"/>
      <c r="P258" s="356"/>
      <c r="Q258" s="356"/>
      <c r="R258" s="354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53">
        <v>4607091381672</v>
      </c>
      <c r="E259" s="354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6"/>
      <c r="P259" s="356"/>
      <c r="Q259" s="356"/>
      <c r="R259" s="354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53">
        <v>4607091387537</v>
      </c>
      <c r="E260" s="354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6"/>
      <c r="P260" s="356"/>
      <c r="Q260" s="356"/>
      <c r="R260" s="354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53">
        <v>4607091387513</v>
      </c>
      <c r="E261" s="354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53">
        <v>4680115880511</v>
      </c>
      <c r="E262" s="354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53">
        <v>4680115880412</v>
      </c>
      <c r="E263" s="354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6"/>
      <c r="P263" s="356"/>
      <c r="Q263" s="356"/>
      <c r="R263" s="354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73"/>
      <c r="B264" s="361"/>
      <c r="C264" s="361"/>
      <c r="D264" s="361"/>
      <c r="E264" s="361"/>
      <c r="F264" s="361"/>
      <c r="G264" s="361"/>
      <c r="H264" s="361"/>
      <c r="I264" s="361"/>
      <c r="J264" s="361"/>
      <c r="K264" s="361"/>
      <c r="L264" s="361"/>
      <c r="M264" s="374"/>
      <c r="N264" s="348" t="s">
        <v>66</v>
      </c>
      <c r="O264" s="349"/>
      <c r="P264" s="349"/>
      <c r="Q264" s="349"/>
      <c r="R264" s="349"/>
      <c r="S264" s="349"/>
      <c r="T264" s="350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61"/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74"/>
      <c r="N265" s="348" t="s">
        <v>66</v>
      </c>
      <c r="O265" s="349"/>
      <c r="P265" s="349"/>
      <c r="Q265" s="349"/>
      <c r="R265" s="349"/>
      <c r="S265" s="349"/>
      <c r="T265" s="350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0" t="s">
        <v>197</v>
      </c>
      <c r="B266" s="361"/>
      <c r="C266" s="361"/>
      <c r="D266" s="361"/>
      <c r="E266" s="361"/>
      <c r="F266" s="361"/>
      <c r="G266" s="361"/>
      <c r="H266" s="361"/>
      <c r="I266" s="361"/>
      <c r="J266" s="361"/>
      <c r="K266" s="361"/>
      <c r="L266" s="361"/>
      <c r="M266" s="361"/>
      <c r="N266" s="361"/>
      <c r="O266" s="361"/>
      <c r="P266" s="361"/>
      <c r="Q266" s="361"/>
      <c r="R266" s="361"/>
      <c r="S266" s="361"/>
      <c r="T266" s="361"/>
      <c r="U266" s="361"/>
      <c r="V266" s="361"/>
      <c r="W266" s="361"/>
      <c r="X266" s="361"/>
      <c r="Y266" s="340"/>
      <c r="Z266" s="340"/>
    </row>
    <row r="267" spans="1:53" ht="16.5" hidden="1" customHeight="1" x14ac:dyDescent="0.25">
      <c r="A267" s="54" t="s">
        <v>400</v>
      </c>
      <c r="B267" s="54" t="s">
        <v>401</v>
      </c>
      <c r="C267" s="31">
        <v>4301060326</v>
      </c>
      <c r="D267" s="353">
        <v>4607091380880</v>
      </c>
      <c r="E267" s="354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402</v>
      </c>
      <c r="B268" s="54" t="s">
        <v>403</v>
      </c>
      <c r="C268" s="31">
        <v>4301060308</v>
      </c>
      <c r="D268" s="353">
        <v>4607091384482</v>
      </c>
      <c r="E268" s="354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6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6"/>
      <c r="P268" s="356"/>
      <c r="Q268" s="356"/>
      <c r="R268" s="354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53">
        <v>4607091380897</v>
      </c>
      <c r="E269" s="354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6"/>
      <c r="P269" s="356"/>
      <c r="Q269" s="356"/>
      <c r="R269" s="354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idden="1" x14ac:dyDescent="0.2">
      <c r="A270" s="373"/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74"/>
      <c r="N270" s="348" t="s">
        <v>66</v>
      </c>
      <c r="O270" s="349"/>
      <c r="P270" s="349"/>
      <c r="Q270" s="349"/>
      <c r="R270" s="349"/>
      <c r="S270" s="349"/>
      <c r="T270" s="350"/>
      <c r="U270" s="37" t="s">
        <v>67</v>
      </c>
      <c r="V270" s="346">
        <f>IFERROR(V267/H267,"0")+IFERROR(V268/H268,"0")+IFERROR(V269/H269,"0")</f>
        <v>0</v>
      </c>
      <c r="W270" s="346">
        <f>IFERROR(W267/H267,"0")+IFERROR(W268/H268,"0")+IFERROR(W269/H269,"0")</f>
        <v>0</v>
      </c>
      <c r="X270" s="346">
        <f>IFERROR(IF(X267="",0,X267),"0")+IFERROR(IF(X268="",0,X268),"0")+IFERROR(IF(X269="",0,X269),"0")</f>
        <v>0</v>
      </c>
      <c r="Y270" s="347"/>
      <c r="Z270" s="347"/>
    </row>
    <row r="271" spans="1:53" hidden="1" x14ac:dyDescent="0.2">
      <c r="A271" s="361"/>
      <c r="B271" s="361"/>
      <c r="C271" s="361"/>
      <c r="D271" s="361"/>
      <c r="E271" s="361"/>
      <c r="F271" s="361"/>
      <c r="G271" s="361"/>
      <c r="H271" s="361"/>
      <c r="I271" s="361"/>
      <c r="J271" s="361"/>
      <c r="K271" s="361"/>
      <c r="L271" s="361"/>
      <c r="M271" s="374"/>
      <c r="N271" s="348" t="s">
        <v>66</v>
      </c>
      <c r="O271" s="349"/>
      <c r="P271" s="349"/>
      <c r="Q271" s="349"/>
      <c r="R271" s="349"/>
      <c r="S271" s="349"/>
      <c r="T271" s="350"/>
      <c r="U271" s="37" t="s">
        <v>65</v>
      </c>
      <c r="V271" s="346">
        <f>IFERROR(SUM(V267:V269),"0")</f>
        <v>0</v>
      </c>
      <c r="W271" s="346">
        <f>IFERROR(SUM(W267:W269),"0")</f>
        <v>0</v>
      </c>
      <c r="X271" s="37"/>
      <c r="Y271" s="347"/>
      <c r="Z271" s="347"/>
    </row>
    <row r="272" spans="1:53" ht="14.25" hidden="1" customHeight="1" x14ac:dyDescent="0.25">
      <c r="A272" s="360" t="s">
        <v>83</v>
      </c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1"/>
      <c r="N272" s="361"/>
      <c r="O272" s="361"/>
      <c r="P272" s="361"/>
      <c r="Q272" s="361"/>
      <c r="R272" s="361"/>
      <c r="S272" s="361"/>
      <c r="T272" s="361"/>
      <c r="U272" s="361"/>
      <c r="V272" s="361"/>
      <c r="W272" s="361"/>
      <c r="X272" s="361"/>
      <c r="Y272" s="340"/>
      <c r="Z272" s="340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53">
        <v>4607091388374</v>
      </c>
      <c r="E273" s="354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45" t="s">
        <v>408</v>
      </c>
      <c r="O273" s="356"/>
      <c r="P273" s="356"/>
      <c r="Q273" s="356"/>
      <c r="R273" s="354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53">
        <v>4607091388381</v>
      </c>
      <c r="E274" s="354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5" t="s">
        <v>411</v>
      </c>
      <c r="O274" s="356"/>
      <c r="P274" s="356"/>
      <c r="Q274" s="356"/>
      <c r="R274" s="354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4301030233</v>
      </c>
      <c r="D275" s="353">
        <v>4607091388404</v>
      </c>
      <c r="E275" s="354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6"/>
      <c r="P275" s="356"/>
      <c r="Q275" s="356"/>
      <c r="R275" s="354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73"/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74"/>
      <c r="N276" s="348" t="s">
        <v>66</v>
      </c>
      <c r="O276" s="349"/>
      <c r="P276" s="349"/>
      <c r="Q276" s="349"/>
      <c r="R276" s="349"/>
      <c r="S276" s="349"/>
      <c r="T276" s="350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hidden="1" x14ac:dyDescent="0.2">
      <c r="A277" s="361"/>
      <c r="B277" s="361"/>
      <c r="C277" s="361"/>
      <c r="D277" s="361"/>
      <c r="E277" s="361"/>
      <c r="F277" s="361"/>
      <c r="G277" s="361"/>
      <c r="H277" s="361"/>
      <c r="I277" s="361"/>
      <c r="J277" s="361"/>
      <c r="K277" s="361"/>
      <c r="L277" s="361"/>
      <c r="M277" s="374"/>
      <c r="N277" s="348" t="s">
        <v>66</v>
      </c>
      <c r="O277" s="349"/>
      <c r="P277" s="349"/>
      <c r="Q277" s="349"/>
      <c r="R277" s="349"/>
      <c r="S277" s="349"/>
      <c r="T277" s="350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hidden="1" customHeight="1" x14ac:dyDescent="0.25">
      <c r="A278" s="360" t="s">
        <v>414</v>
      </c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1"/>
      <c r="N278" s="361"/>
      <c r="O278" s="361"/>
      <c r="P278" s="361"/>
      <c r="Q278" s="361"/>
      <c r="R278" s="361"/>
      <c r="S278" s="361"/>
      <c r="T278" s="361"/>
      <c r="U278" s="361"/>
      <c r="V278" s="361"/>
      <c r="W278" s="361"/>
      <c r="X278" s="361"/>
      <c r="Y278" s="340"/>
      <c r="Z278" s="340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53">
        <v>4680115881808</v>
      </c>
      <c r="E279" s="354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6"/>
      <c r="P279" s="356"/>
      <c r="Q279" s="356"/>
      <c r="R279" s="354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53">
        <v>4680115881822</v>
      </c>
      <c r="E280" s="354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6"/>
      <c r="P280" s="356"/>
      <c r="Q280" s="356"/>
      <c r="R280" s="354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53">
        <v>4680115880016</v>
      </c>
      <c r="E281" s="354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6"/>
      <c r="P281" s="356"/>
      <c r="Q281" s="356"/>
      <c r="R281" s="354"/>
      <c r="S281" s="34"/>
      <c r="T281" s="34"/>
      <c r="U281" s="35" t="s">
        <v>65</v>
      </c>
      <c r="V281" s="344">
        <v>58</v>
      </c>
      <c r="W281" s="345">
        <f>IFERROR(IF(V281="",0,CEILING((V281/$H281),1)*$H281),"")</f>
        <v>58</v>
      </c>
      <c r="X281" s="36">
        <f>IFERROR(IF(W281=0,"",ROUNDUP(W281/H281,0)*0.00474),"")</f>
        <v>0.13746</v>
      </c>
      <c r="Y281" s="56"/>
      <c r="Z281" s="57"/>
      <c r="AD281" s="58"/>
      <c r="BA281" s="219" t="s">
        <v>1</v>
      </c>
    </row>
    <row r="282" spans="1:53" x14ac:dyDescent="0.2">
      <c r="A282" s="373"/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74"/>
      <c r="N282" s="348" t="s">
        <v>66</v>
      </c>
      <c r="O282" s="349"/>
      <c r="P282" s="349"/>
      <c r="Q282" s="349"/>
      <c r="R282" s="349"/>
      <c r="S282" s="349"/>
      <c r="T282" s="350"/>
      <c r="U282" s="37" t="s">
        <v>67</v>
      </c>
      <c r="V282" s="346">
        <f>IFERROR(V279/H279,"0")+IFERROR(V280/H280,"0")+IFERROR(V281/H281,"0")</f>
        <v>29</v>
      </c>
      <c r="W282" s="346">
        <f>IFERROR(W279/H279,"0")+IFERROR(W280/H280,"0")+IFERROR(W281/H281,"0")</f>
        <v>29</v>
      </c>
      <c r="X282" s="346">
        <f>IFERROR(IF(X279="",0,X279),"0")+IFERROR(IF(X280="",0,X280),"0")+IFERROR(IF(X281="",0,X281),"0")</f>
        <v>0.13746</v>
      </c>
      <c r="Y282" s="347"/>
      <c r="Z282" s="347"/>
    </row>
    <row r="283" spans="1:53" x14ac:dyDescent="0.2">
      <c r="A283" s="361"/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74"/>
      <c r="N283" s="348" t="s">
        <v>66</v>
      </c>
      <c r="O283" s="349"/>
      <c r="P283" s="349"/>
      <c r="Q283" s="349"/>
      <c r="R283" s="349"/>
      <c r="S283" s="349"/>
      <c r="T283" s="350"/>
      <c r="U283" s="37" t="s">
        <v>65</v>
      </c>
      <c r="V283" s="346">
        <f>IFERROR(SUM(V279:V281),"0")</f>
        <v>58</v>
      </c>
      <c r="W283" s="346">
        <f>IFERROR(SUM(W279:W281),"0")</f>
        <v>58</v>
      </c>
      <c r="X283" s="37"/>
      <c r="Y283" s="347"/>
      <c r="Z283" s="347"/>
    </row>
    <row r="284" spans="1:53" ht="16.5" hidden="1" customHeight="1" x14ac:dyDescent="0.25">
      <c r="A284" s="364" t="s">
        <v>423</v>
      </c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1"/>
      <c r="N284" s="361"/>
      <c r="O284" s="361"/>
      <c r="P284" s="361"/>
      <c r="Q284" s="361"/>
      <c r="R284" s="361"/>
      <c r="S284" s="361"/>
      <c r="T284" s="361"/>
      <c r="U284" s="361"/>
      <c r="V284" s="361"/>
      <c r="W284" s="361"/>
      <c r="X284" s="361"/>
      <c r="Y284" s="339"/>
      <c r="Z284" s="339"/>
    </row>
    <row r="285" spans="1:53" ht="14.25" hidden="1" customHeight="1" x14ac:dyDescent="0.25">
      <c r="A285" s="360" t="s">
        <v>105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40"/>
      <c r="Z285" s="340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53">
        <v>4607091387421</v>
      </c>
      <c r="E286" s="354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53">
        <v>4607091387421</v>
      </c>
      <c r="E287" s="354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6"/>
      <c r="P287" s="356"/>
      <c r="Q287" s="356"/>
      <c r="R287" s="354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53">
        <v>4607091387452</v>
      </c>
      <c r="E288" s="354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6"/>
      <c r="P288" s="356"/>
      <c r="Q288" s="356"/>
      <c r="R288" s="354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53">
        <v>4607091387452</v>
      </c>
      <c r="E289" s="354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6"/>
      <c r="P289" s="356"/>
      <c r="Q289" s="356"/>
      <c r="R289" s="354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53">
        <v>4607091387452</v>
      </c>
      <c r="E290" s="354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6"/>
      <c r="P290" s="356"/>
      <c r="Q290" s="356"/>
      <c r="R290" s="354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53">
        <v>4607091385984</v>
      </c>
      <c r="E291" s="354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53">
        <v>4607091387438</v>
      </c>
      <c r="E292" s="354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4">
        <v>75</v>
      </c>
      <c r="W292" s="345">
        <f t="shared" si="16"/>
        <v>75</v>
      </c>
      <c r="X292" s="36">
        <f>IFERROR(IF(W292=0,"",ROUNDUP(W292/H292,0)*0.00937),"")</f>
        <v>0.14055000000000001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53">
        <v>4607091387469</v>
      </c>
      <c r="E293" s="354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5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73"/>
      <c r="B294" s="361"/>
      <c r="C294" s="361"/>
      <c r="D294" s="361"/>
      <c r="E294" s="361"/>
      <c r="F294" s="361"/>
      <c r="G294" s="361"/>
      <c r="H294" s="361"/>
      <c r="I294" s="361"/>
      <c r="J294" s="361"/>
      <c r="K294" s="361"/>
      <c r="L294" s="361"/>
      <c r="M294" s="374"/>
      <c r="N294" s="348" t="s">
        <v>66</v>
      </c>
      <c r="O294" s="349"/>
      <c r="P294" s="349"/>
      <c r="Q294" s="349"/>
      <c r="R294" s="349"/>
      <c r="S294" s="349"/>
      <c r="T294" s="350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15</v>
      </c>
      <c r="W294" s="346">
        <f>IFERROR(W286/H286,"0")+IFERROR(W287/H287,"0")+IFERROR(W288/H288,"0")+IFERROR(W289/H289,"0")+IFERROR(W290/H290,"0")+IFERROR(W291/H291,"0")+IFERROR(W292/H292,"0")+IFERROR(W293/H293,"0")</f>
        <v>15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0.14055000000000001</v>
      </c>
      <c r="Y294" s="347"/>
      <c r="Z294" s="347"/>
    </row>
    <row r="295" spans="1:53" x14ac:dyDescent="0.2">
      <c r="A295" s="361"/>
      <c r="B295" s="361"/>
      <c r="C295" s="361"/>
      <c r="D295" s="361"/>
      <c r="E295" s="361"/>
      <c r="F295" s="361"/>
      <c r="G295" s="361"/>
      <c r="H295" s="361"/>
      <c r="I295" s="361"/>
      <c r="J295" s="361"/>
      <c r="K295" s="361"/>
      <c r="L295" s="361"/>
      <c r="M295" s="374"/>
      <c r="N295" s="348" t="s">
        <v>66</v>
      </c>
      <c r="O295" s="349"/>
      <c r="P295" s="349"/>
      <c r="Q295" s="349"/>
      <c r="R295" s="349"/>
      <c r="S295" s="349"/>
      <c r="T295" s="350"/>
      <c r="U295" s="37" t="s">
        <v>65</v>
      </c>
      <c r="V295" s="346">
        <f>IFERROR(SUM(V286:V293),"0")</f>
        <v>75</v>
      </c>
      <c r="W295" s="346">
        <f>IFERROR(SUM(W286:W293),"0")</f>
        <v>75</v>
      </c>
      <c r="X295" s="37"/>
      <c r="Y295" s="347"/>
      <c r="Z295" s="347"/>
    </row>
    <row r="296" spans="1:53" ht="14.25" hidden="1" customHeight="1" x14ac:dyDescent="0.25">
      <c r="A296" s="360" t="s">
        <v>60</v>
      </c>
      <c r="B296" s="361"/>
      <c r="C296" s="361"/>
      <c r="D296" s="361"/>
      <c r="E296" s="361"/>
      <c r="F296" s="361"/>
      <c r="G296" s="361"/>
      <c r="H296" s="361"/>
      <c r="I296" s="361"/>
      <c r="J296" s="361"/>
      <c r="K296" s="361"/>
      <c r="L296" s="361"/>
      <c r="M296" s="361"/>
      <c r="N296" s="361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40"/>
      <c r="Z296" s="340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53">
        <v>4607091387292</v>
      </c>
      <c r="E297" s="354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53">
        <v>4607091387315</v>
      </c>
      <c r="E298" s="354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73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74"/>
      <c r="N299" s="348" t="s">
        <v>66</v>
      </c>
      <c r="O299" s="349"/>
      <c r="P299" s="349"/>
      <c r="Q299" s="349"/>
      <c r="R299" s="349"/>
      <c r="S299" s="349"/>
      <c r="T299" s="350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61"/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74"/>
      <c r="N300" s="348" t="s">
        <v>66</v>
      </c>
      <c r="O300" s="349"/>
      <c r="P300" s="349"/>
      <c r="Q300" s="349"/>
      <c r="R300" s="349"/>
      <c r="S300" s="349"/>
      <c r="T300" s="350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64" t="s">
        <v>441</v>
      </c>
      <c r="B301" s="361"/>
      <c r="C301" s="361"/>
      <c r="D301" s="361"/>
      <c r="E301" s="361"/>
      <c r="F301" s="361"/>
      <c r="G301" s="361"/>
      <c r="H301" s="361"/>
      <c r="I301" s="361"/>
      <c r="J301" s="361"/>
      <c r="K301" s="361"/>
      <c r="L301" s="361"/>
      <c r="M301" s="361"/>
      <c r="N301" s="361"/>
      <c r="O301" s="361"/>
      <c r="P301" s="361"/>
      <c r="Q301" s="361"/>
      <c r="R301" s="361"/>
      <c r="S301" s="361"/>
      <c r="T301" s="361"/>
      <c r="U301" s="361"/>
      <c r="V301" s="361"/>
      <c r="W301" s="361"/>
      <c r="X301" s="361"/>
      <c r="Y301" s="339"/>
      <c r="Z301" s="339"/>
    </row>
    <row r="302" spans="1:53" ht="14.25" hidden="1" customHeight="1" x14ac:dyDescent="0.25">
      <c r="A302" s="360" t="s">
        <v>60</v>
      </c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1"/>
      <c r="N302" s="361"/>
      <c r="O302" s="361"/>
      <c r="P302" s="361"/>
      <c r="Q302" s="361"/>
      <c r="R302" s="361"/>
      <c r="S302" s="361"/>
      <c r="T302" s="361"/>
      <c r="U302" s="361"/>
      <c r="V302" s="361"/>
      <c r="W302" s="361"/>
      <c r="X302" s="361"/>
      <c r="Y302" s="340"/>
      <c r="Z302" s="340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53">
        <v>4607091383836</v>
      </c>
      <c r="E303" s="354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4">
        <v>64.8</v>
      </c>
      <c r="W303" s="345">
        <f>IFERROR(IF(V303="",0,CEILING((V303/$H303),1)*$H303),"")</f>
        <v>64.8</v>
      </c>
      <c r="X303" s="36">
        <f>IFERROR(IF(W303=0,"",ROUNDUP(W303/H303,0)*0.00753),"")</f>
        <v>0.27107999999999999</v>
      </c>
      <c r="Y303" s="56"/>
      <c r="Z303" s="57"/>
      <c r="AD303" s="58"/>
      <c r="BA303" s="230" t="s">
        <v>1</v>
      </c>
    </row>
    <row r="304" spans="1:53" x14ac:dyDescent="0.2">
      <c r="A304" s="373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74"/>
      <c r="N304" s="348" t="s">
        <v>66</v>
      </c>
      <c r="O304" s="349"/>
      <c r="P304" s="349"/>
      <c r="Q304" s="349"/>
      <c r="R304" s="349"/>
      <c r="S304" s="349"/>
      <c r="T304" s="350"/>
      <c r="U304" s="37" t="s">
        <v>67</v>
      </c>
      <c r="V304" s="346">
        <f>IFERROR(V303/H303,"0")</f>
        <v>36</v>
      </c>
      <c r="W304" s="346">
        <f>IFERROR(W303/H303,"0")</f>
        <v>36</v>
      </c>
      <c r="X304" s="346">
        <f>IFERROR(IF(X303="",0,X303),"0")</f>
        <v>0.27107999999999999</v>
      </c>
      <c r="Y304" s="347"/>
      <c r="Z304" s="347"/>
    </row>
    <row r="305" spans="1:53" x14ac:dyDescent="0.2">
      <c r="A305" s="361"/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74"/>
      <c r="N305" s="348" t="s">
        <v>66</v>
      </c>
      <c r="O305" s="349"/>
      <c r="P305" s="349"/>
      <c r="Q305" s="349"/>
      <c r="R305" s="349"/>
      <c r="S305" s="349"/>
      <c r="T305" s="350"/>
      <c r="U305" s="37" t="s">
        <v>65</v>
      </c>
      <c r="V305" s="346">
        <f>IFERROR(SUM(V303:V303),"0")</f>
        <v>64.8</v>
      </c>
      <c r="W305" s="346">
        <f>IFERROR(SUM(W303:W303),"0")</f>
        <v>64.8</v>
      </c>
      <c r="X305" s="37"/>
      <c r="Y305" s="347"/>
      <c r="Z305" s="347"/>
    </row>
    <row r="306" spans="1:53" ht="14.25" hidden="1" customHeight="1" x14ac:dyDescent="0.25">
      <c r="A306" s="360" t="s">
        <v>68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0"/>
      <c r="Z306" s="340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53">
        <v>4607091387919</v>
      </c>
      <c r="E307" s="354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4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6"/>
      <c r="P307" s="356"/>
      <c r="Q307" s="356"/>
      <c r="R307" s="354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53">
        <v>4680115883604</v>
      </c>
      <c r="E308" s="354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6"/>
      <c r="P308" s="356"/>
      <c r="Q308" s="356"/>
      <c r="R308" s="354"/>
      <c r="S308" s="34"/>
      <c r="T308" s="34"/>
      <c r="U308" s="35" t="s">
        <v>65</v>
      </c>
      <c r="V308" s="344">
        <v>73.5</v>
      </c>
      <c r="W308" s="345">
        <f>IFERROR(IF(V308="",0,CEILING((V308/$H308),1)*$H308),"")</f>
        <v>73.5</v>
      </c>
      <c r="X308" s="36">
        <f>IFERROR(IF(W308=0,"",ROUNDUP(W308/H308,0)*0.00753),"")</f>
        <v>0.26355000000000001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53">
        <v>4680115883567</v>
      </c>
      <c r="E309" s="354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6"/>
      <c r="P309" s="356"/>
      <c r="Q309" s="356"/>
      <c r="R309" s="354"/>
      <c r="S309" s="34"/>
      <c r="T309" s="34"/>
      <c r="U309" s="35" t="s">
        <v>65</v>
      </c>
      <c r="V309" s="344">
        <v>77.699999999999989</v>
      </c>
      <c r="W309" s="345">
        <f>IFERROR(IF(V309="",0,CEILING((V309/$H309),1)*$H309),"")</f>
        <v>77.7</v>
      </c>
      <c r="X309" s="36">
        <f>IFERROR(IF(W309=0,"",ROUNDUP(W309/H309,0)*0.00753),"")</f>
        <v>0.27861000000000002</v>
      </c>
      <c r="Y309" s="56"/>
      <c r="Z309" s="57"/>
      <c r="AD309" s="58"/>
      <c r="BA309" s="233" t="s">
        <v>1</v>
      </c>
    </row>
    <row r="310" spans="1:53" x14ac:dyDescent="0.2">
      <c r="A310" s="373"/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74"/>
      <c r="N310" s="348" t="s">
        <v>66</v>
      </c>
      <c r="O310" s="349"/>
      <c r="P310" s="349"/>
      <c r="Q310" s="349"/>
      <c r="R310" s="349"/>
      <c r="S310" s="349"/>
      <c r="T310" s="350"/>
      <c r="U310" s="37" t="s">
        <v>67</v>
      </c>
      <c r="V310" s="346">
        <f>IFERROR(V307/H307,"0")+IFERROR(V308/H308,"0")+IFERROR(V309/H309,"0")</f>
        <v>72</v>
      </c>
      <c r="W310" s="346">
        <f>IFERROR(W307/H307,"0")+IFERROR(W308/H308,"0")+IFERROR(W309/H309,"0")</f>
        <v>72</v>
      </c>
      <c r="X310" s="346">
        <f>IFERROR(IF(X307="",0,X307),"0")+IFERROR(IF(X308="",0,X308),"0")+IFERROR(IF(X309="",0,X309),"0")</f>
        <v>0.54215999999999998</v>
      </c>
      <c r="Y310" s="347"/>
      <c r="Z310" s="347"/>
    </row>
    <row r="311" spans="1:53" x14ac:dyDescent="0.2">
      <c r="A311" s="361"/>
      <c r="B311" s="361"/>
      <c r="C311" s="361"/>
      <c r="D311" s="361"/>
      <c r="E311" s="361"/>
      <c r="F311" s="361"/>
      <c r="G311" s="361"/>
      <c r="H311" s="361"/>
      <c r="I311" s="361"/>
      <c r="J311" s="361"/>
      <c r="K311" s="361"/>
      <c r="L311" s="361"/>
      <c r="M311" s="374"/>
      <c r="N311" s="348" t="s">
        <v>66</v>
      </c>
      <c r="O311" s="349"/>
      <c r="P311" s="349"/>
      <c r="Q311" s="349"/>
      <c r="R311" s="349"/>
      <c r="S311" s="349"/>
      <c r="T311" s="350"/>
      <c r="U311" s="37" t="s">
        <v>65</v>
      </c>
      <c r="V311" s="346">
        <f>IFERROR(SUM(V307:V309),"0")</f>
        <v>151.19999999999999</v>
      </c>
      <c r="W311" s="346">
        <f>IFERROR(SUM(W307:W309),"0")</f>
        <v>151.19999999999999</v>
      </c>
      <c r="X311" s="37"/>
      <c r="Y311" s="347"/>
      <c r="Z311" s="347"/>
    </row>
    <row r="312" spans="1:53" ht="14.25" hidden="1" customHeight="1" x14ac:dyDescent="0.25">
      <c r="A312" s="360" t="s">
        <v>197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340"/>
      <c r="Z312" s="340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53">
        <v>4607091388831</v>
      </c>
      <c r="E313" s="354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6"/>
      <c r="P313" s="356"/>
      <c r="Q313" s="356"/>
      <c r="R313" s="354"/>
      <c r="S313" s="34"/>
      <c r="T313" s="34"/>
      <c r="U313" s="35" t="s">
        <v>65</v>
      </c>
      <c r="V313" s="344">
        <v>134.52000000000001</v>
      </c>
      <c r="W313" s="345">
        <f>IFERROR(IF(V313="",0,CEILING((V313/$H313),1)*$H313),"")</f>
        <v>134.51999999999998</v>
      </c>
      <c r="X313" s="36">
        <f>IFERROR(IF(W313=0,"",ROUNDUP(W313/H313,0)*0.00753),"")</f>
        <v>0.44427</v>
      </c>
      <c r="Y313" s="56"/>
      <c r="Z313" s="57"/>
      <c r="AD313" s="58"/>
      <c r="BA313" s="234" t="s">
        <v>1</v>
      </c>
    </row>
    <row r="314" spans="1:53" x14ac:dyDescent="0.2">
      <c r="A314" s="37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74"/>
      <c r="N314" s="348" t="s">
        <v>66</v>
      </c>
      <c r="O314" s="349"/>
      <c r="P314" s="349"/>
      <c r="Q314" s="349"/>
      <c r="R314" s="349"/>
      <c r="S314" s="349"/>
      <c r="T314" s="350"/>
      <c r="U314" s="37" t="s">
        <v>67</v>
      </c>
      <c r="V314" s="346">
        <f>IFERROR(V313/H313,"0")</f>
        <v>59.000000000000007</v>
      </c>
      <c r="W314" s="346">
        <f>IFERROR(W313/H313,"0")</f>
        <v>59</v>
      </c>
      <c r="X314" s="346">
        <f>IFERROR(IF(X313="",0,X313),"0")</f>
        <v>0.44427</v>
      </c>
      <c r="Y314" s="347"/>
      <c r="Z314" s="347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74"/>
      <c r="N315" s="348" t="s">
        <v>66</v>
      </c>
      <c r="O315" s="349"/>
      <c r="P315" s="349"/>
      <c r="Q315" s="349"/>
      <c r="R315" s="349"/>
      <c r="S315" s="349"/>
      <c r="T315" s="350"/>
      <c r="U315" s="37" t="s">
        <v>65</v>
      </c>
      <c r="V315" s="346">
        <f>IFERROR(SUM(V313:V313),"0")</f>
        <v>134.52000000000001</v>
      </c>
      <c r="W315" s="346">
        <f>IFERROR(SUM(W313:W313),"0")</f>
        <v>134.51999999999998</v>
      </c>
      <c r="X315" s="37"/>
      <c r="Y315" s="347"/>
      <c r="Z315" s="347"/>
    </row>
    <row r="316" spans="1:53" ht="14.25" hidden="1" customHeight="1" x14ac:dyDescent="0.25">
      <c r="A316" s="360" t="s">
        <v>83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0"/>
      <c r="Z316" s="340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53">
        <v>4607091383102</v>
      </c>
      <c r="E317" s="354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5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6"/>
      <c r="P317" s="356"/>
      <c r="Q317" s="356"/>
      <c r="R317" s="354"/>
      <c r="S317" s="34"/>
      <c r="T317" s="34"/>
      <c r="U317" s="35" t="s">
        <v>65</v>
      </c>
      <c r="V317" s="344">
        <v>30.6</v>
      </c>
      <c r="W317" s="345">
        <f>IFERROR(IF(V317="",0,CEILING((V317/$H317),1)*$H317),"")</f>
        <v>30.599999999999998</v>
      </c>
      <c r="X317" s="36">
        <f>IFERROR(IF(W317=0,"",ROUNDUP(W317/H317,0)*0.00753),"")</f>
        <v>9.0359999999999996E-2</v>
      </c>
      <c r="Y317" s="56"/>
      <c r="Z317" s="57"/>
      <c r="AD317" s="58"/>
      <c r="BA317" s="235" t="s">
        <v>1</v>
      </c>
    </row>
    <row r="318" spans="1:53" x14ac:dyDescent="0.2">
      <c r="A318" s="37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74"/>
      <c r="N318" s="348" t="s">
        <v>66</v>
      </c>
      <c r="O318" s="349"/>
      <c r="P318" s="349"/>
      <c r="Q318" s="349"/>
      <c r="R318" s="349"/>
      <c r="S318" s="349"/>
      <c r="T318" s="350"/>
      <c r="U318" s="37" t="s">
        <v>67</v>
      </c>
      <c r="V318" s="346">
        <f>IFERROR(V317/H317,"0")</f>
        <v>12.000000000000002</v>
      </c>
      <c r="W318" s="346">
        <f>IFERROR(W317/H317,"0")</f>
        <v>12</v>
      </c>
      <c r="X318" s="346">
        <f>IFERROR(IF(X317="",0,X317),"0")</f>
        <v>9.0359999999999996E-2</v>
      </c>
      <c r="Y318" s="347"/>
      <c r="Z318" s="347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74"/>
      <c r="N319" s="348" t="s">
        <v>66</v>
      </c>
      <c r="O319" s="349"/>
      <c r="P319" s="349"/>
      <c r="Q319" s="349"/>
      <c r="R319" s="349"/>
      <c r="S319" s="349"/>
      <c r="T319" s="350"/>
      <c r="U319" s="37" t="s">
        <v>65</v>
      </c>
      <c r="V319" s="346">
        <f>IFERROR(SUM(V317:V317),"0")</f>
        <v>30.6</v>
      </c>
      <c r="W319" s="346">
        <f>IFERROR(SUM(W317:W317),"0")</f>
        <v>30.599999999999998</v>
      </c>
      <c r="X319" s="37"/>
      <c r="Y319" s="347"/>
      <c r="Z319" s="347"/>
    </row>
    <row r="320" spans="1:53" ht="27.75" hidden="1" customHeight="1" x14ac:dyDescent="0.2">
      <c r="A320" s="392" t="s">
        <v>454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48"/>
      <c r="Z320" s="48"/>
    </row>
    <row r="321" spans="1:53" ht="16.5" hidden="1" customHeight="1" x14ac:dyDescent="0.25">
      <c r="A321" s="364" t="s">
        <v>455</v>
      </c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1"/>
      <c r="N321" s="361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39"/>
      <c r="Z321" s="339"/>
    </row>
    <row r="322" spans="1:53" ht="14.25" hidden="1" customHeight="1" x14ac:dyDescent="0.25">
      <c r="A322" s="360" t="s">
        <v>68</v>
      </c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1"/>
      <c r="N322" s="361"/>
      <c r="O322" s="361"/>
      <c r="P322" s="361"/>
      <c r="Q322" s="361"/>
      <c r="R322" s="361"/>
      <c r="S322" s="361"/>
      <c r="T322" s="361"/>
      <c r="U322" s="361"/>
      <c r="V322" s="361"/>
      <c r="W322" s="361"/>
      <c r="X322" s="361"/>
      <c r="Y322" s="340"/>
      <c r="Z322" s="340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53">
        <v>4607091383928</v>
      </c>
      <c r="E323" s="354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6"/>
      <c r="P323" s="356"/>
      <c r="Q323" s="356"/>
      <c r="R323" s="354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73"/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74"/>
      <c r="N324" s="348" t="s">
        <v>66</v>
      </c>
      <c r="O324" s="349"/>
      <c r="P324" s="349"/>
      <c r="Q324" s="349"/>
      <c r="R324" s="349"/>
      <c r="S324" s="349"/>
      <c r="T324" s="350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61"/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74"/>
      <c r="N325" s="348" t="s">
        <v>66</v>
      </c>
      <c r="O325" s="349"/>
      <c r="P325" s="349"/>
      <c r="Q325" s="349"/>
      <c r="R325" s="349"/>
      <c r="S325" s="349"/>
      <c r="T325" s="350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392" t="s">
        <v>458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48"/>
      <c r="Z326" s="48"/>
    </row>
    <row r="327" spans="1:53" ht="16.5" hidden="1" customHeight="1" x14ac:dyDescent="0.25">
      <c r="A327" s="364" t="s">
        <v>459</v>
      </c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1"/>
      <c r="N327" s="361"/>
      <c r="O327" s="361"/>
      <c r="P327" s="361"/>
      <c r="Q327" s="361"/>
      <c r="R327" s="361"/>
      <c r="S327" s="361"/>
      <c r="T327" s="361"/>
      <c r="U327" s="361"/>
      <c r="V327" s="361"/>
      <c r="W327" s="361"/>
      <c r="X327" s="361"/>
      <c r="Y327" s="339"/>
      <c r="Z327" s="339"/>
    </row>
    <row r="328" spans="1:53" ht="14.25" hidden="1" customHeight="1" x14ac:dyDescent="0.25">
      <c r="A328" s="360" t="s">
        <v>105</v>
      </c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1"/>
      <c r="N328" s="361"/>
      <c r="O328" s="361"/>
      <c r="P328" s="361"/>
      <c r="Q328" s="361"/>
      <c r="R328" s="361"/>
      <c r="S328" s="361"/>
      <c r="T328" s="361"/>
      <c r="U328" s="361"/>
      <c r="V328" s="361"/>
      <c r="W328" s="361"/>
      <c r="X328" s="361"/>
      <c r="Y328" s="340"/>
      <c r="Z328" s="340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53">
        <v>4607091383997</v>
      </c>
      <c r="E329" s="354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hidden="1" customHeight="1" x14ac:dyDescent="0.25">
      <c r="A330" s="54" t="s">
        <v>460</v>
      </c>
      <c r="B330" s="54" t="s">
        <v>462</v>
      </c>
      <c r="C330" s="31">
        <v>4301011339</v>
      </c>
      <c r="D330" s="353">
        <v>4607091383997</v>
      </c>
      <c r="E330" s="354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4">
        <v>0</v>
      </c>
      <c r="W330" s="345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53">
        <v>4607091384130</v>
      </c>
      <c r="E331" s="354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463</v>
      </c>
      <c r="B332" s="54" t="s">
        <v>465</v>
      </c>
      <c r="C332" s="31">
        <v>4301011326</v>
      </c>
      <c r="D332" s="353">
        <v>4607091384130</v>
      </c>
      <c r="E332" s="354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4">
        <v>0</v>
      </c>
      <c r="W332" s="345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53">
        <v>4607091384147</v>
      </c>
      <c r="E333" s="354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466</v>
      </c>
      <c r="B334" s="54" t="s">
        <v>468</v>
      </c>
      <c r="C334" s="31">
        <v>4301011330</v>
      </c>
      <c r="D334" s="353">
        <v>4607091384147</v>
      </c>
      <c r="E334" s="354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5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4">
        <v>0</v>
      </c>
      <c r="W334" s="34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53">
        <v>4607091384154</v>
      </c>
      <c r="E335" s="354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53">
        <v>4607091384161</v>
      </c>
      <c r="E336" s="354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6"/>
      <c r="P336" s="356"/>
      <c r="Q336" s="356"/>
      <c r="R336" s="354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idden="1" x14ac:dyDescent="0.2">
      <c r="A337" s="373"/>
      <c r="B337" s="361"/>
      <c r="C337" s="361"/>
      <c r="D337" s="361"/>
      <c r="E337" s="361"/>
      <c r="F337" s="361"/>
      <c r="G337" s="361"/>
      <c r="H337" s="361"/>
      <c r="I337" s="361"/>
      <c r="J337" s="361"/>
      <c r="K337" s="361"/>
      <c r="L337" s="361"/>
      <c r="M337" s="374"/>
      <c r="N337" s="348" t="s">
        <v>66</v>
      </c>
      <c r="O337" s="349"/>
      <c r="P337" s="349"/>
      <c r="Q337" s="349"/>
      <c r="R337" s="349"/>
      <c r="S337" s="349"/>
      <c r="T337" s="350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0</v>
      </c>
      <c r="W337" s="346">
        <f>IFERROR(W329/H329,"0")+IFERROR(W330/H330,"0")+IFERROR(W331/H331,"0")+IFERROR(W332/H332,"0")+IFERROR(W333/H333,"0")+IFERROR(W334/H334,"0")+IFERROR(W335/H335,"0")+IFERROR(W336/H336,"0")</f>
        <v>0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347"/>
      <c r="Z337" s="347"/>
    </row>
    <row r="338" spans="1:53" hidden="1" x14ac:dyDescent="0.2">
      <c r="A338" s="36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74"/>
      <c r="N338" s="348" t="s">
        <v>66</v>
      </c>
      <c r="O338" s="349"/>
      <c r="P338" s="349"/>
      <c r="Q338" s="349"/>
      <c r="R338" s="349"/>
      <c r="S338" s="349"/>
      <c r="T338" s="350"/>
      <c r="U338" s="37" t="s">
        <v>65</v>
      </c>
      <c r="V338" s="346">
        <f>IFERROR(SUM(V329:V336),"0")</f>
        <v>0</v>
      </c>
      <c r="W338" s="346">
        <f>IFERROR(SUM(W329:W336),"0")</f>
        <v>0</v>
      </c>
      <c r="X338" s="37"/>
      <c r="Y338" s="347"/>
      <c r="Z338" s="347"/>
    </row>
    <row r="339" spans="1:53" ht="14.25" hidden="1" customHeight="1" x14ac:dyDescent="0.25">
      <c r="A339" s="360" t="s">
        <v>97</v>
      </c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1"/>
      <c r="N339" s="361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40"/>
      <c r="Z339" s="340"/>
    </row>
    <row r="340" spans="1:53" ht="27" hidden="1" customHeight="1" x14ac:dyDescent="0.25">
      <c r="A340" s="54" t="s">
        <v>473</v>
      </c>
      <c r="B340" s="54" t="s">
        <v>474</v>
      </c>
      <c r="C340" s="31">
        <v>4301020178</v>
      </c>
      <c r="D340" s="353">
        <v>4607091383980</v>
      </c>
      <c r="E340" s="354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6"/>
      <c r="P340" s="356"/>
      <c r="Q340" s="356"/>
      <c r="R340" s="354"/>
      <c r="S340" s="34"/>
      <c r="T340" s="34"/>
      <c r="U340" s="35" t="s">
        <v>65</v>
      </c>
      <c r="V340" s="344">
        <v>0</v>
      </c>
      <c r="W340" s="34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53">
        <v>4680115883314</v>
      </c>
      <c r="E341" s="354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6"/>
      <c r="P341" s="356"/>
      <c r="Q341" s="356"/>
      <c r="R341" s="354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53">
        <v>4607091384178</v>
      </c>
      <c r="E342" s="354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6"/>
      <c r="P342" s="356"/>
      <c r="Q342" s="356"/>
      <c r="R342" s="354"/>
      <c r="S342" s="34"/>
      <c r="T342" s="34"/>
      <c r="U342" s="35" t="s">
        <v>65</v>
      </c>
      <c r="V342" s="344">
        <v>44</v>
      </c>
      <c r="W342" s="345">
        <f>IFERROR(IF(V342="",0,CEILING((V342/$H342),1)*$H342),"")</f>
        <v>44</v>
      </c>
      <c r="X342" s="36">
        <f>IFERROR(IF(W342=0,"",ROUNDUP(W342/H342,0)*0.00937),"")</f>
        <v>0.10306999999999999</v>
      </c>
      <c r="Y342" s="56"/>
      <c r="Z342" s="57"/>
      <c r="AD342" s="58"/>
      <c r="BA342" s="247" t="s">
        <v>1</v>
      </c>
    </row>
    <row r="343" spans="1:53" x14ac:dyDescent="0.2">
      <c r="A343" s="373"/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74"/>
      <c r="N343" s="348" t="s">
        <v>66</v>
      </c>
      <c r="O343" s="349"/>
      <c r="P343" s="349"/>
      <c r="Q343" s="349"/>
      <c r="R343" s="349"/>
      <c r="S343" s="349"/>
      <c r="T343" s="350"/>
      <c r="U343" s="37" t="s">
        <v>67</v>
      </c>
      <c r="V343" s="346">
        <f>IFERROR(V340/H340,"0")+IFERROR(V341/H341,"0")+IFERROR(V342/H342,"0")</f>
        <v>11</v>
      </c>
      <c r="W343" s="346">
        <f>IFERROR(W340/H340,"0")+IFERROR(W341/H341,"0")+IFERROR(W342/H342,"0")</f>
        <v>11</v>
      </c>
      <c r="X343" s="346">
        <f>IFERROR(IF(X340="",0,X340),"0")+IFERROR(IF(X341="",0,X341),"0")+IFERROR(IF(X342="",0,X342),"0")</f>
        <v>0.10306999999999999</v>
      </c>
      <c r="Y343" s="347"/>
      <c r="Z343" s="347"/>
    </row>
    <row r="344" spans="1:53" x14ac:dyDescent="0.2">
      <c r="A344" s="361"/>
      <c r="B344" s="361"/>
      <c r="C344" s="361"/>
      <c r="D344" s="361"/>
      <c r="E344" s="361"/>
      <c r="F344" s="361"/>
      <c r="G344" s="361"/>
      <c r="H344" s="361"/>
      <c r="I344" s="361"/>
      <c r="J344" s="361"/>
      <c r="K344" s="361"/>
      <c r="L344" s="361"/>
      <c r="M344" s="374"/>
      <c r="N344" s="348" t="s">
        <v>66</v>
      </c>
      <c r="O344" s="349"/>
      <c r="P344" s="349"/>
      <c r="Q344" s="349"/>
      <c r="R344" s="349"/>
      <c r="S344" s="349"/>
      <c r="T344" s="350"/>
      <c r="U344" s="37" t="s">
        <v>65</v>
      </c>
      <c r="V344" s="346">
        <f>IFERROR(SUM(V340:V342),"0")</f>
        <v>44</v>
      </c>
      <c r="W344" s="346">
        <f>IFERROR(SUM(W340:W342),"0")</f>
        <v>44</v>
      </c>
      <c r="X344" s="37"/>
      <c r="Y344" s="347"/>
      <c r="Z344" s="347"/>
    </row>
    <row r="345" spans="1:53" ht="14.25" hidden="1" customHeight="1" x14ac:dyDescent="0.25">
      <c r="A345" s="360" t="s">
        <v>68</v>
      </c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1"/>
      <c r="N345" s="361"/>
      <c r="O345" s="361"/>
      <c r="P345" s="361"/>
      <c r="Q345" s="361"/>
      <c r="R345" s="361"/>
      <c r="S345" s="361"/>
      <c r="T345" s="361"/>
      <c r="U345" s="361"/>
      <c r="V345" s="361"/>
      <c r="W345" s="361"/>
      <c r="X345" s="361"/>
      <c r="Y345" s="340"/>
      <c r="Z345" s="340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53">
        <v>4607091383928</v>
      </c>
      <c r="E346" s="354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8" t="s">
        <v>481</v>
      </c>
      <c r="O346" s="356"/>
      <c r="P346" s="356"/>
      <c r="Q346" s="356"/>
      <c r="R346" s="354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482</v>
      </c>
      <c r="B347" s="54" t="s">
        <v>483</v>
      </c>
      <c r="C347" s="31">
        <v>4301051298</v>
      </c>
      <c r="D347" s="353">
        <v>4607091384260</v>
      </c>
      <c r="E347" s="354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5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6"/>
      <c r="P347" s="356"/>
      <c r="Q347" s="356"/>
      <c r="R347" s="354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73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74"/>
      <c r="N348" s="348" t="s">
        <v>66</v>
      </c>
      <c r="O348" s="349"/>
      <c r="P348" s="349"/>
      <c r="Q348" s="349"/>
      <c r="R348" s="349"/>
      <c r="S348" s="349"/>
      <c r="T348" s="350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hidden="1" x14ac:dyDescent="0.2">
      <c r="A349" s="361"/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74"/>
      <c r="N349" s="348" t="s">
        <v>66</v>
      </c>
      <c r="O349" s="349"/>
      <c r="P349" s="349"/>
      <c r="Q349" s="349"/>
      <c r="R349" s="349"/>
      <c r="S349" s="349"/>
      <c r="T349" s="350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hidden="1" customHeight="1" x14ac:dyDescent="0.25">
      <c r="A350" s="360" t="s">
        <v>197</v>
      </c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1"/>
      <c r="N350" s="361"/>
      <c r="O350" s="361"/>
      <c r="P350" s="361"/>
      <c r="Q350" s="361"/>
      <c r="R350" s="361"/>
      <c r="S350" s="361"/>
      <c r="T350" s="361"/>
      <c r="U350" s="361"/>
      <c r="V350" s="361"/>
      <c r="W350" s="361"/>
      <c r="X350" s="361"/>
      <c r="Y350" s="340"/>
      <c r="Z350" s="340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53">
        <v>4607091384673</v>
      </c>
      <c r="E351" s="354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6"/>
      <c r="P351" s="356"/>
      <c r="Q351" s="356"/>
      <c r="R351" s="354"/>
      <c r="S351" s="34"/>
      <c r="T351" s="34"/>
      <c r="U351" s="35" t="s">
        <v>65</v>
      </c>
      <c r="V351" s="344">
        <v>607.1</v>
      </c>
      <c r="W351" s="345">
        <f>IFERROR(IF(V351="",0,CEILING((V351/$H351),1)*$H351),"")</f>
        <v>608.4</v>
      </c>
      <c r="X351" s="36">
        <f>IFERROR(IF(W351=0,"",ROUNDUP(W351/H351,0)*0.02175),"")</f>
        <v>1.6964999999999999</v>
      </c>
      <c r="Y351" s="56"/>
      <c r="Z351" s="57"/>
      <c r="AD351" s="58"/>
      <c r="BA351" s="250" t="s">
        <v>1</v>
      </c>
    </row>
    <row r="352" spans="1:53" x14ac:dyDescent="0.2">
      <c r="A352" s="37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74"/>
      <c r="N352" s="348" t="s">
        <v>66</v>
      </c>
      <c r="O352" s="349"/>
      <c r="P352" s="349"/>
      <c r="Q352" s="349"/>
      <c r="R352" s="349"/>
      <c r="S352" s="349"/>
      <c r="T352" s="350"/>
      <c r="U352" s="37" t="s">
        <v>67</v>
      </c>
      <c r="V352" s="346">
        <f>IFERROR(V351/H351,"0")</f>
        <v>77.833333333333343</v>
      </c>
      <c r="W352" s="346">
        <f>IFERROR(W351/H351,"0")</f>
        <v>78</v>
      </c>
      <c r="X352" s="346">
        <f>IFERROR(IF(X351="",0,X351),"0")</f>
        <v>1.6964999999999999</v>
      </c>
      <c r="Y352" s="347"/>
      <c r="Z352" s="347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74"/>
      <c r="N353" s="348" t="s">
        <v>66</v>
      </c>
      <c r="O353" s="349"/>
      <c r="P353" s="349"/>
      <c r="Q353" s="349"/>
      <c r="R353" s="349"/>
      <c r="S353" s="349"/>
      <c r="T353" s="350"/>
      <c r="U353" s="37" t="s">
        <v>65</v>
      </c>
      <c r="V353" s="346">
        <f>IFERROR(SUM(V351:V351),"0")</f>
        <v>607.1</v>
      </c>
      <c r="W353" s="346">
        <f>IFERROR(SUM(W351:W351),"0")</f>
        <v>608.4</v>
      </c>
      <c r="X353" s="37"/>
      <c r="Y353" s="347"/>
      <c r="Z353" s="347"/>
    </row>
    <row r="354" spans="1:53" ht="16.5" hidden="1" customHeight="1" x14ac:dyDescent="0.25">
      <c r="A354" s="364" t="s">
        <v>486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39"/>
      <c r="Z354" s="339"/>
    </row>
    <row r="355" spans="1:53" ht="14.25" hidden="1" customHeight="1" x14ac:dyDescent="0.25">
      <c r="A355" s="360" t="s">
        <v>105</v>
      </c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1"/>
      <c r="N355" s="361"/>
      <c r="O355" s="361"/>
      <c r="P355" s="361"/>
      <c r="Q355" s="361"/>
      <c r="R355" s="361"/>
      <c r="S355" s="361"/>
      <c r="T355" s="361"/>
      <c r="U355" s="361"/>
      <c r="V355" s="361"/>
      <c r="W355" s="361"/>
      <c r="X355" s="361"/>
      <c r="Y355" s="340"/>
      <c r="Z355" s="340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53">
        <v>4607091384185</v>
      </c>
      <c r="E356" s="354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6"/>
      <c r="P356" s="356"/>
      <c r="Q356" s="356"/>
      <c r="R356" s="354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53">
        <v>4607091384192</v>
      </c>
      <c r="E357" s="354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53">
        <v>4680115881907</v>
      </c>
      <c r="E358" s="354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3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6"/>
      <c r="P358" s="356"/>
      <c r="Q358" s="356"/>
      <c r="R358" s="354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53">
        <v>4680115883925</v>
      </c>
      <c r="E359" s="354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6"/>
      <c r="P359" s="356"/>
      <c r="Q359" s="356"/>
      <c r="R359" s="354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53">
        <v>4607091384680</v>
      </c>
      <c r="E360" s="354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6"/>
      <c r="P360" s="356"/>
      <c r="Q360" s="356"/>
      <c r="R360" s="354"/>
      <c r="S360" s="34"/>
      <c r="T360" s="34"/>
      <c r="U360" s="35" t="s">
        <v>65</v>
      </c>
      <c r="V360" s="344">
        <v>168</v>
      </c>
      <c r="W360" s="345">
        <f>IFERROR(IF(V360="",0,CEILING((V360/$H360),1)*$H360),"")</f>
        <v>168</v>
      </c>
      <c r="X360" s="36">
        <f>IFERROR(IF(W360=0,"",ROUNDUP(W360/H360,0)*0.00937),"")</f>
        <v>0.39354</v>
      </c>
      <c r="Y360" s="56"/>
      <c r="Z360" s="57"/>
      <c r="AD360" s="58"/>
      <c r="BA360" s="255" t="s">
        <v>1</v>
      </c>
    </row>
    <row r="361" spans="1:53" x14ac:dyDescent="0.2">
      <c r="A361" s="373"/>
      <c r="B361" s="361"/>
      <c r="C361" s="361"/>
      <c r="D361" s="361"/>
      <c r="E361" s="361"/>
      <c r="F361" s="361"/>
      <c r="G361" s="361"/>
      <c r="H361" s="361"/>
      <c r="I361" s="361"/>
      <c r="J361" s="361"/>
      <c r="K361" s="361"/>
      <c r="L361" s="361"/>
      <c r="M361" s="374"/>
      <c r="N361" s="348" t="s">
        <v>66</v>
      </c>
      <c r="O361" s="349"/>
      <c r="P361" s="349"/>
      <c r="Q361" s="349"/>
      <c r="R361" s="349"/>
      <c r="S361" s="349"/>
      <c r="T361" s="350"/>
      <c r="U361" s="37" t="s">
        <v>67</v>
      </c>
      <c r="V361" s="346">
        <f>IFERROR(V356/H356,"0")+IFERROR(V357/H357,"0")+IFERROR(V358/H358,"0")+IFERROR(V359/H359,"0")+IFERROR(V360/H360,"0")</f>
        <v>42</v>
      </c>
      <c r="W361" s="346">
        <f>IFERROR(W356/H356,"0")+IFERROR(W357/H357,"0")+IFERROR(W358/H358,"0")+IFERROR(W359/H359,"0")+IFERROR(W360/H360,"0")</f>
        <v>42</v>
      </c>
      <c r="X361" s="346">
        <f>IFERROR(IF(X356="",0,X356),"0")+IFERROR(IF(X357="",0,X357),"0")+IFERROR(IF(X358="",0,X358),"0")+IFERROR(IF(X359="",0,X359),"0")+IFERROR(IF(X360="",0,X360),"0")</f>
        <v>0.39354</v>
      </c>
      <c r="Y361" s="347"/>
      <c r="Z361" s="347"/>
    </row>
    <row r="362" spans="1:53" x14ac:dyDescent="0.2">
      <c r="A362" s="361"/>
      <c r="B362" s="361"/>
      <c r="C362" s="361"/>
      <c r="D362" s="361"/>
      <c r="E362" s="361"/>
      <c r="F362" s="361"/>
      <c r="G362" s="361"/>
      <c r="H362" s="361"/>
      <c r="I362" s="361"/>
      <c r="J362" s="361"/>
      <c r="K362" s="361"/>
      <c r="L362" s="361"/>
      <c r="M362" s="374"/>
      <c r="N362" s="348" t="s">
        <v>66</v>
      </c>
      <c r="O362" s="349"/>
      <c r="P362" s="349"/>
      <c r="Q362" s="349"/>
      <c r="R362" s="349"/>
      <c r="S362" s="349"/>
      <c r="T362" s="350"/>
      <c r="U362" s="37" t="s">
        <v>65</v>
      </c>
      <c r="V362" s="346">
        <f>IFERROR(SUM(V356:V360),"0")</f>
        <v>168</v>
      </c>
      <c r="W362" s="346">
        <f>IFERROR(SUM(W356:W360),"0")</f>
        <v>168</v>
      </c>
      <c r="X362" s="37"/>
      <c r="Y362" s="347"/>
      <c r="Z362" s="347"/>
    </row>
    <row r="363" spans="1:53" ht="14.25" hidden="1" customHeight="1" x14ac:dyDescent="0.25">
      <c r="A363" s="360" t="s">
        <v>60</v>
      </c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1"/>
      <c r="N363" s="361"/>
      <c r="O363" s="361"/>
      <c r="P363" s="361"/>
      <c r="Q363" s="361"/>
      <c r="R363" s="361"/>
      <c r="S363" s="361"/>
      <c r="T363" s="361"/>
      <c r="U363" s="361"/>
      <c r="V363" s="361"/>
      <c r="W363" s="361"/>
      <c r="X363" s="361"/>
      <c r="Y363" s="340"/>
      <c r="Z363" s="340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53">
        <v>4607091384802</v>
      </c>
      <c r="E364" s="354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53">
        <v>4607091384826</v>
      </c>
      <c r="E365" s="354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5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6"/>
      <c r="P365" s="356"/>
      <c r="Q365" s="356"/>
      <c r="R365" s="354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73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74"/>
      <c r="N366" s="348" t="s">
        <v>66</v>
      </c>
      <c r="O366" s="349"/>
      <c r="P366" s="349"/>
      <c r="Q366" s="349"/>
      <c r="R366" s="349"/>
      <c r="S366" s="349"/>
      <c r="T366" s="350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61"/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74"/>
      <c r="N367" s="348" t="s">
        <v>66</v>
      </c>
      <c r="O367" s="349"/>
      <c r="P367" s="349"/>
      <c r="Q367" s="349"/>
      <c r="R367" s="349"/>
      <c r="S367" s="349"/>
      <c r="T367" s="350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0" t="s">
        <v>68</v>
      </c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1"/>
      <c r="N368" s="361"/>
      <c r="O368" s="361"/>
      <c r="P368" s="361"/>
      <c r="Q368" s="361"/>
      <c r="R368" s="361"/>
      <c r="S368" s="361"/>
      <c r="T368" s="361"/>
      <c r="U368" s="361"/>
      <c r="V368" s="361"/>
      <c r="W368" s="361"/>
      <c r="X368" s="361"/>
      <c r="Y368" s="340"/>
      <c r="Z368" s="340"/>
    </row>
    <row r="369" spans="1:53" ht="27" hidden="1" customHeight="1" x14ac:dyDescent="0.25">
      <c r="A369" s="54" t="s">
        <v>501</v>
      </c>
      <c r="B369" s="54" t="s">
        <v>502</v>
      </c>
      <c r="C369" s="31">
        <v>4301051303</v>
      </c>
      <c r="D369" s="353">
        <v>4607091384246</v>
      </c>
      <c r="E369" s="354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6"/>
      <c r="P369" s="356"/>
      <c r="Q369" s="356"/>
      <c r="R369" s="354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53">
        <v>4680115881976</v>
      </c>
      <c r="E370" s="354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6"/>
      <c r="P370" s="356"/>
      <c r="Q370" s="356"/>
      <c r="R370" s="354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53">
        <v>4607091384253</v>
      </c>
      <c r="E371" s="354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6"/>
      <c r="P371" s="356"/>
      <c r="Q371" s="356"/>
      <c r="R371" s="354"/>
      <c r="S371" s="34"/>
      <c r="T371" s="34"/>
      <c r="U371" s="35" t="s">
        <v>65</v>
      </c>
      <c r="V371" s="344">
        <v>252</v>
      </c>
      <c r="W371" s="345">
        <f>IFERROR(IF(V371="",0,CEILING((V371/$H371),1)*$H371),"")</f>
        <v>252</v>
      </c>
      <c r="X371" s="36">
        <f>IFERROR(IF(W371=0,"",ROUNDUP(W371/H371,0)*0.00753),"")</f>
        <v>0.79065000000000007</v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53">
        <v>4680115881969</v>
      </c>
      <c r="E372" s="354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6"/>
      <c r="P372" s="356"/>
      <c r="Q372" s="356"/>
      <c r="R372" s="354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73"/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74"/>
      <c r="N373" s="348" t="s">
        <v>66</v>
      </c>
      <c r="O373" s="349"/>
      <c r="P373" s="349"/>
      <c r="Q373" s="349"/>
      <c r="R373" s="349"/>
      <c r="S373" s="349"/>
      <c r="T373" s="350"/>
      <c r="U373" s="37" t="s">
        <v>67</v>
      </c>
      <c r="V373" s="346">
        <f>IFERROR(V369/H369,"0")+IFERROR(V370/H370,"0")+IFERROR(V371/H371,"0")+IFERROR(V372/H372,"0")</f>
        <v>105</v>
      </c>
      <c r="W373" s="346">
        <f>IFERROR(W369/H369,"0")+IFERROR(W370/H370,"0")+IFERROR(W371/H371,"0")+IFERROR(W372/H372,"0")</f>
        <v>105</v>
      </c>
      <c r="X373" s="346">
        <f>IFERROR(IF(X369="",0,X369),"0")+IFERROR(IF(X370="",0,X370),"0")+IFERROR(IF(X371="",0,X371),"0")+IFERROR(IF(X372="",0,X372),"0")</f>
        <v>0.79065000000000007</v>
      </c>
      <c r="Y373" s="347"/>
      <c r="Z373" s="347"/>
    </row>
    <row r="374" spans="1:53" x14ac:dyDescent="0.2">
      <c r="A374" s="361"/>
      <c r="B374" s="361"/>
      <c r="C374" s="361"/>
      <c r="D374" s="361"/>
      <c r="E374" s="361"/>
      <c r="F374" s="361"/>
      <c r="G374" s="361"/>
      <c r="H374" s="361"/>
      <c r="I374" s="361"/>
      <c r="J374" s="361"/>
      <c r="K374" s="361"/>
      <c r="L374" s="361"/>
      <c r="M374" s="374"/>
      <c r="N374" s="348" t="s">
        <v>66</v>
      </c>
      <c r="O374" s="349"/>
      <c r="P374" s="349"/>
      <c r="Q374" s="349"/>
      <c r="R374" s="349"/>
      <c r="S374" s="349"/>
      <c r="T374" s="350"/>
      <c r="U374" s="37" t="s">
        <v>65</v>
      </c>
      <c r="V374" s="346">
        <f>IFERROR(SUM(V369:V372),"0")</f>
        <v>252</v>
      </c>
      <c r="W374" s="346">
        <f>IFERROR(SUM(W369:W372),"0")</f>
        <v>252</v>
      </c>
      <c r="X374" s="37"/>
      <c r="Y374" s="347"/>
      <c r="Z374" s="347"/>
    </row>
    <row r="375" spans="1:53" ht="14.25" hidden="1" customHeight="1" x14ac:dyDescent="0.25">
      <c r="A375" s="360" t="s">
        <v>197</v>
      </c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1"/>
      <c r="N375" s="361"/>
      <c r="O375" s="361"/>
      <c r="P375" s="361"/>
      <c r="Q375" s="361"/>
      <c r="R375" s="361"/>
      <c r="S375" s="361"/>
      <c r="T375" s="361"/>
      <c r="U375" s="361"/>
      <c r="V375" s="361"/>
      <c r="W375" s="361"/>
      <c r="X375" s="361"/>
      <c r="Y375" s="340"/>
      <c r="Z375" s="340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53">
        <v>4607091389357</v>
      </c>
      <c r="E376" s="354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6"/>
      <c r="P376" s="356"/>
      <c r="Q376" s="356"/>
      <c r="R376" s="354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7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74"/>
      <c r="N377" s="348" t="s">
        <v>66</v>
      </c>
      <c r="O377" s="349"/>
      <c r="P377" s="349"/>
      <c r="Q377" s="349"/>
      <c r="R377" s="349"/>
      <c r="S377" s="349"/>
      <c r="T377" s="350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74"/>
      <c r="N378" s="348" t="s">
        <v>66</v>
      </c>
      <c r="O378" s="349"/>
      <c r="P378" s="349"/>
      <c r="Q378" s="349"/>
      <c r="R378" s="349"/>
      <c r="S378" s="349"/>
      <c r="T378" s="350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392" t="s">
        <v>511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48"/>
      <c r="Z379" s="48"/>
    </row>
    <row r="380" spans="1:53" ht="16.5" hidden="1" customHeight="1" x14ac:dyDescent="0.25">
      <c r="A380" s="364" t="s">
        <v>512</v>
      </c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1"/>
      <c r="N380" s="361"/>
      <c r="O380" s="361"/>
      <c r="P380" s="361"/>
      <c r="Q380" s="361"/>
      <c r="R380" s="361"/>
      <c r="S380" s="361"/>
      <c r="T380" s="361"/>
      <c r="U380" s="361"/>
      <c r="V380" s="361"/>
      <c r="W380" s="361"/>
      <c r="X380" s="361"/>
      <c r="Y380" s="339"/>
      <c r="Z380" s="339"/>
    </row>
    <row r="381" spans="1:53" ht="14.25" hidden="1" customHeight="1" x14ac:dyDescent="0.25">
      <c r="A381" s="360" t="s">
        <v>105</v>
      </c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1"/>
      <c r="N381" s="361"/>
      <c r="O381" s="361"/>
      <c r="P381" s="361"/>
      <c r="Q381" s="361"/>
      <c r="R381" s="361"/>
      <c r="S381" s="361"/>
      <c r="T381" s="361"/>
      <c r="U381" s="361"/>
      <c r="V381" s="361"/>
      <c r="W381" s="361"/>
      <c r="X381" s="361"/>
      <c r="Y381" s="340"/>
      <c r="Z381" s="340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53">
        <v>4607091389708</v>
      </c>
      <c r="E382" s="354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4">
        <v>27</v>
      </c>
      <c r="W382" s="345">
        <f>IFERROR(IF(V382="",0,CEILING((V382/$H382),1)*$H382),"")</f>
        <v>27</v>
      </c>
      <c r="X382" s="36">
        <f>IFERROR(IF(W382=0,"",ROUNDUP(W382/H382,0)*0.00753),"")</f>
        <v>7.5300000000000006E-2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53">
        <v>4607091389692</v>
      </c>
      <c r="E383" s="354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6"/>
      <c r="P383" s="356"/>
      <c r="Q383" s="356"/>
      <c r="R383" s="354"/>
      <c r="S383" s="34"/>
      <c r="T383" s="34"/>
      <c r="U383" s="35" t="s">
        <v>65</v>
      </c>
      <c r="V383" s="344">
        <v>48.6</v>
      </c>
      <c r="W383" s="345">
        <f>IFERROR(IF(V383="",0,CEILING((V383/$H383),1)*$H383),"")</f>
        <v>48.6</v>
      </c>
      <c r="X383" s="36">
        <f>IFERROR(IF(W383=0,"",ROUNDUP(W383/H383,0)*0.00753),"")</f>
        <v>0.13553999999999999</v>
      </c>
      <c r="Y383" s="56"/>
      <c r="Z383" s="57"/>
      <c r="AD383" s="58"/>
      <c r="BA383" s="264" t="s">
        <v>1</v>
      </c>
    </row>
    <row r="384" spans="1:53" x14ac:dyDescent="0.2">
      <c r="A384" s="373"/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74"/>
      <c r="N384" s="348" t="s">
        <v>66</v>
      </c>
      <c r="O384" s="349"/>
      <c r="P384" s="349"/>
      <c r="Q384" s="349"/>
      <c r="R384" s="349"/>
      <c r="S384" s="349"/>
      <c r="T384" s="350"/>
      <c r="U384" s="37" t="s">
        <v>67</v>
      </c>
      <c r="V384" s="346">
        <f>IFERROR(V382/H382,"0")+IFERROR(V383/H383,"0")</f>
        <v>28</v>
      </c>
      <c r="W384" s="346">
        <f>IFERROR(W382/H382,"0")+IFERROR(W383/H383,"0")</f>
        <v>28</v>
      </c>
      <c r="X384" s="346">
        <f>IFERROR(IF(X382="",0,X382),"0")+IFERROR(IF(X383="",0,X383),"0")</f>
        <v>0.21084</v>
      </c>
      <c r="Y384" s="347"/>
      <c r="Z384" s="347"/>
    </row>
    <row r="385" spans="1:53" x14ac:dyDescent="0.2">
      <c r="A385" s="361"/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74"/>
      <c r="N385" s="348" t="s">
        <v>66</v>
      </c>
      <c r="O385" s="349"/>
      <c r="P385" s="349"/>
      <c r="Q385" s="349"/>
      <c r="R385" s="349"/>
      <c r="S385" s="349"/>
      <c r="T385" s="350"/>
      <c r="U385" s="37" t="s">
        <v>65</v>
      </c>
      <c r="V385" s="346">
        <f>IFERROR(SUM(V382:V383),"0")</f>
        <v>75.599999999999994</v>
      </c>
      <c r="W385" s="346">
        <f>IFERROR(SUM(W382:W383),"0")</f>
        <v>75.599999999999994</v>
      </c>
      <c r="X385" s="37"/>
      <c r="Y385" s="347"/>
      <c r="Z385" s="347"/>
    </row>
    <row r="386" spans="1:53" ht="14.25" hidden="1" customHeight="1" x14ac:dyDescent="0.25">
      <c r="A386" s="360" t="s">
        <v>60</v>
      </c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1"/>
      <c r="N386" s="361"/>
      <c r="O386" s="361"/>
      <c r="P386" s="361"/>
      <c r="Q386" s="361"/>
      <c r="R386" s="361"/>
      <c r="S386" s="361"/>
      <c r="T386" s="361"/>
      <c r="U386" s="361"/>
      <c r="V386" s="361"/>
      <c r="W386" s="361"/>
      <c r="X386" s="361"/>
      <c r="Y386" s="340"/>
      <c r="Z386" s="340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53">
        <v>4607091389753</v>
      </c>
      <c r="E387" s="354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53">
        <v>4607091389760</v>
      </c>
      <c r="E388" s="354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521</v>
      </c>
      <c r="B389" s="54" t="s">
        <v>522</v>
      </c>
      <c r="C389" s="31">
        <v>4301031175</v>
      </c>
      <c r="D389" s="353">
        <v>4607091389746</v>
      </c>
      <c r="E389" s="354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6"/>
      <c r="P389" s="356"/>
      <c r="Q389" s="356"/>
      <c r="R389" s="354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53">
        <v>4680115882928</v>
      </c>
      <c r="E390" s="354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6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53">
        <v>4680115883147</v>
      </c>
      <c r="E391" s="354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6"/>
      <c r="P391" s="356"/>
      <c r="Q391" s="356"/>
      <c r="R391" s="354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53">
        <v>4607091384338</v>
      </c>
      <c r="E392" s="354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6"/>
      <c r="P392" s="356"/>
      <c r="Q392" s="356"/>
      <c r="R392" s="354"/>
      <c r="S392" s="34"/>
      <c r="T392" s="34"/>
      <c r="U392" s="35" t="s">
        <v>65</v>
      </c>
      <c r="V392" s="344">
        <v>71.399999999999991</v>
      </c>
      <c r="W392" s="345">
        <f t="shared" si="18"/>
        <v>71.400000000000006</v>
      </c>
      <c r="X392" s="36">
        <f t="shared" si="19"/>
        <v>0.17068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53">
        <v>4680115883154</v>
      </c>
      <c r="E393" s="354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6"/>
      <c r="P393" s="356"/>
      <c r="Q393" s="356"/>
      <c r="R393" s="354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53">
        <v>4607091389524</v>
      </c>
      <c r="E394" s="354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6"/>
      <c r="P394" s="356"/>
      <c r="Q394" s="356"/>
      <c r="R394" s="354"/>
      <c r="S394" s="34"/>
      <c r="T394" s="34"/>
      <c r="U394" s="35" t="s">
        <v>65</v>
      </c>
      <c r="V394" s="344">
        <v>42</v>
      </c>
      <c r="W394" s="345">
        <f t="shared" si="18"/>
        <v>42</v>
      </c>
      <c r="X394" s="36">
        <f t="shared" si="19"/>
        <v>0.1004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53">
        <v>4680115883161</v>
      </c>
      <c r="E395" s="354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6"/>
      <c r="P395" s="356"/>
      <c r="Q395" s="356"/>
      <c r="R395" s="354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53">
        <v>4607091384345</v>
      </c>
      <c r="E396" s="354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6"/>
      <c r="P396" s="356"/>
      <c r="Q396" s="356"/>
      <c r="R396" s="354"/>
      <c r="S396" s="34"/>
      <c r="T396" s="34"/>
      <c r="U396" s="35" t="s">
        <v>65</v>
      </c>
      <c r="V396" s="344">
        <v>67.199999999999989</v>
      </c>
      <c r="W396" s="345">
        <f t="shared" si="18"/>
        <v>67.2</v>
      </c>
      <c r="X396" s="36">
        <f t="shared" si="19"/>
        <v>0.16064000000000001</v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53">
        <v>4680115883178</v>
      </c>
      <c r="E397" s="354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6"/>
      <c r="P397" s="356"/>
      <c r="Q397" s="356"/>
      <c r="R397" s="354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53">
        <v>4607091389531</v>
      </c>
      <c r="E398" s="354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4">
        <v>105</v>
      </c>
      <c r="W398" s="345">
        <f t="shared" si="18"/>
        <v>105</v>
      </c>
      <c r="X398" s="36">
        <f t="shared" si="19"/>
        <v>0.251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53">
        <v>4680115883185</v>
      </c>
      <c r="E399" s="354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6"/>
      <c r="P399" s="356"/>
      <c r="Q399" s="356"/>
      <c r="R399" s="354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73"/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74"/>
      <c r="N400" s="348" t="s">
        <v>66</v>
      </c>
      <c r="O400" s="349"/>
      <c r="P400" s="349"/>
      <c r="Q400" s="349"/>
      <c r="R400" s="349"/>
      <c r="S400" s="349"/>
      <c r="T400" s="350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136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136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0.68271999999999999</v>
      </c>
      <c r="Y400" s="347"/>
      <c r="Z400" s="347"/>
    </row>
    <row r="401" spans="1:53" x14ac:dyDescent="0.2">
      <c r="A401" s="361"/>
      <c r="B401" s="361"/>
      <c r="C401" s="361"/>
      <c r="D401" s="361"/>
      <c r="E401" s="361"/>
      <c r="F401" s="361"/>
      <c r="G401" s="361"/>
      <c r="H401" s="361"/>
      <c r="I401" s="361"/>
      <c r="J401" s="361"/>
      <c r="K401" s="361"/>
      <c r="L401" s="361"/>
      <c r="M401" s="374"/>
      <c r="N401" s="348" t="s">
        <v>66</v>
      </c>
      <c r="O401" s="349"/>
      <c r="P401" s="349"/>
      <c r="Q401" s="349"/>
      <c r="R401" s="349"/>
      <c r="S401" s="349"/>
      <c r="T401" s="350"/>
      <c r="U401" s="37" t="s">
        <v>65</v>
      </c>
      <c r="V401" s="346">
        <f>IFERROR(SUM(V387:V399),"0")</f>
        <v>285.59999999999997</v>
      </c>
      <c r="W401" s="346">
        <f>IFERROR(SUM(W387:W399),"0")</f>
        <v>285.60000000000002</v>
      </c>
      <c r="X401" s="37"/>
      <c r="Y401" s="347"/>
      <c r="Z401" s="347"/>
    </row>
    <row r="402" spans="1:53" ht="14.25" hidden="1" customHeight="1" x14ac:dyDescent="0.25">
      <c r="A402" s="360" t="s">
        <v>68</v>
      </c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340"/>
      <c r="Z402" s="340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53">
        <v>4607091389685</v>
      </c>
      <c r="E403" s="354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53">
        <v>4607091389654</v>
      </c>
      <c r="E404" s="354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4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4">
        <v>67.320000000000007</v>
      </c>
      <c r="W404" s="345">
        <f>IFERROR(IF(V404="",0,CEILING((V404/$H404),1)*$H404),"")</f>
        <v>67.319999999999993</v>
      </c>
      <c r="X404" s="36">
        <f>IFERROR(IF(W404=0,"",ROUNDUP(W404/H404,0)*0.00753),"")</f>
        <v>0.25602000000000003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53">
        <v>4607091384352</v>
      </c>
      <c r="E405" s="354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6"/>
      <c r="P405" s="356"/>
      <c r="Q405" s="356"/>
      <c r="R405" s="354"/>
      <c r="S405" s="34"/>
      <c r="T405" s="34"/>
      <c r="U405" s="35" t="s">
        <v>65</v>
      </c>
      <c r="V405" s="344">
        <v>136.80000000000001</v>
      </c>
      <c r="W405" s="345">
        <f>IFERROR(IF(V405="",0,CEILING((V405/$H405),1)*$H405),"")</f>
        <v>136.79999999999998</v>
      </c>
      <c r="X405" s="36">
        <f>IFERROR(IF(W405=0,"",ROUNDUP(W405/H405,0)*0.00937),"")</f>
        <v>0.53408999999999995</v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53">
        <v>4607091389661</v>
      </c>
      <c r="E406" s="354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6"/>
      <c r="P406" s="356"/>
      <c r="Q406" s="356"/>
      <c r="R406" s="354"/>
      <c r="S406" s="34"/>
      <c r="T406" s="34"/>
      <c r="U406" s="35" t="s">
        <v>65</v>
      </c>
      <c r="V406" s="344">
        <v>129.80000000000001</v>
      </c>
      <c r="W406" s="345">
        <f>IFERROR(IF(V406="",0,CEILING((V406/$H406),1)*$H406),"")</f>
        <v>129.80000000000001</v>
      </c>
      <c r="X406" s="36">
        <f>IFERROR(IF(W406=0,"",ROUNDUP(W406/H406,0)*0.00937),"")</f>
        <v>0.55283000000000004</v>
      </c>
      <c r="Y406" s="56"/>
      <c r="Z406" s="57"/>
      <c r="AD406" s="58"/>
      <c r="BA406" s="281" t="s">
        <v>1</v>
      </c>
    </row>
    <row r="407" spans="1:53" x14ac:dyDescent="0.2">
      <c r="A407" s="373"/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74"/>
      <c r="N407" s="348" t="s">
        <v>66</v>
      </c>
      <c r="O407" s="349"/>
      <c r="P407" s="349"/>
      <c r="Q407" s="349"/>
      <c r="R407" s="349"/>
      <c r="S407" s="349"/>
      <c r="T407" s="350"/>
      <c r="U407" s="37" t="s">
        <v>67</v>
      </c>
      <c r="V407" s="346">
        <f>IFERROR(V403/H403,"0")+IFERROR(V404/H404,"0")+IFERROR(V405/H405,"0")+IFERROR(V406/H406,"0")</f>
        <v>150</v>
      </c>
      <c r="W407" s="346">
        <f>IFERROR(W403/H403,"0")+IFERROR(W404/H404,"0")+IFERROR(W405/H405,"0")+IFERROR(W406/H406,"0")</f>
        <v>150</v>
      </c>
      <c r="X407" s="346">
        <f>IFERROR(IF(X403="",0,X403),"0")+IFERROR(IF(X404="",0,X404),"0")+IFERROR(IF(X405="",0,X405),"0")+IFERROR(IF(X406="",0,X406),"0")</f>
        <v>1.34294</v>
      </c>
      <c r="Y407" s="347"/>
      <c r="Z407" s="347"/>
    </row>
    <row r="408" spans="1:53" x14ac:dyDescent="0.2">
      <c r="A408" s="361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74"/>
      <c r="N408" s="348" t="s">
        <v>66</v>
      </c>
      <c r="O408" s="349"/>
      <c r="P408" s="349"/>
      <c r="Q408" s="349"/>
      <c r="R408" s="349"/>
      <c r="S408" s="349"/>
      <c r="T408" s="350"/>
      <c r="U408" s="37" t="s">
        <v>65</v>
      </c>
      <c r="V408" s="346">
        <f>IFERROR(SUM(V403:V406),"0")</f>
        <v>333.92</v>
      </c>
      <c r="W408" s="346">
        <f>IFERROR(SUM(W403:W406),"0")</f>
        <v>333.91999999999996</v>
      </c>
      <c r="X408" s="37"/>
      <c r="Y408" s="347"/>
      <c r="Z408" s="347"/>
    </row>
    <row r="409" spans="1:53" ht="14.25" hidden="1" customHeight="1" x14ac:dyDescent="0.25">
      <c r="A409" s="360" t="s">
        <v>197</v>
      </c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1"/>
      <c r="N409" s="361"/>
      <c r="O409" s="361"/>
      <c r="P409" s="361"/>
      <c r="Q409" s="361"/>
      <c r="R409" s="361"/>
      <c r="S409" s="361"/>
      <c r="T409" s="361"/>
      <c r="U409" s="361"/>
      <c r="V409" s="361"/>
      <c r="W409" s="361"/>
      <c r="X409" s="361"/>
      <c r="Y409" s="340"/>
      <c r="Z409" s="340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53">
        <v>4680115881648</v>
      </c>
      <c r="E410" s="354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6"/>
      <c r="P410" s="356"/>
      <c r="Q410" s="356"/>
      <c r="R410" s="354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7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74"/>
      <c r="N411" s="348" t="s">
        <v>66</v>
      </c>
      <c r="O411" s="349"/>
      <c r="P411" s="349"/>
      <c r="Q411" s="349"/>
      <c r="R411" s="349"/>
      <c r="S411" s="349"/>
      <c r="T411" s="350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74"/>
      <c r="N412" s="348" t="s">
        <v>66</v>
      </c>
      <c r="O412" s="349"/>
      <c r="P412" s="349"/>
      <c r="Q412" s="349"/>
      <c r="R412" s="349"/>
      <c r="S412" s="349"/>
      <c r="T412" s="350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0" t="s">
        <v>83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0"/>
      <c r="Z413" s="340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53">
        <v>4680115884335</v>
      </c>
      <c r="E414" s="354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5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53">
        <v>4680115884342</v>
      </c>
      <c r="E415" s="354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6"/>
      <c r="P415" s="356"/>
      <c r="Q415" s="356"/>
      <c r="R415" s="354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53">
        <v>4680115884113</v>
      </c>
      <c r="E416" s="354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6"/>
      <c r="P416" s="356"/>
      <c r="Q416" s="356"/>
      <c r="R416" s="354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73"/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74"/>
      <c r="N417" s="348" t="s">
        <v>66</v>
      </c>
      <c r="O417" s="349"/>
      <c r="P417" s="349"/>
      <c r="Q417" s="349"/>
      <c r="R417" s="349"/>
      <c r="S417" s="349"/>
      <c r="T417" s="350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61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74"/>
      <c r="N418" s="348" t="s">
        <v>66</v>
      </c>
      <c r="O418" s="349"/>
      <c r="P418" s="349"/>
      <c r="Q418" s="349"/>
      <c r="R418" s="349"/>
      <c r="S418" s="349"/>
      <c r="T418" s="350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64" t="s">
        <v>561</v>
      </c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1"/>
      <c r="N419" s="361"/>
      <c r="O419" s="361"/>
      <c r="P419" s="361"/>
      <c r="Q419" s="361"/>
      <c r="R419" s="361"/>
      <c r="S419" s="361"/>
      <c r="T419" s="361"/>
      <c r="U419" s="361"/>
      <c r="V419" s="361"/>
      <c r="W419" s="361"/>
      <c r="X419" s="361"/>
      <c r="Y419" s="339"/>
      <c r="Z419" s="339"/>
    </row>
    <row r="420" spans="1:53" ht="14.25" hidden="1" customHeight="1" x14ac:dyDescent="0.25">
      <c r="A420" s="360" t="s">
        <v>97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0"/>
      <c r="Z420" s="340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53">
        <v>4607091389388</v>
      </c>
      <c r="E421" s="354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6"/>
      <c r="P421" s="356"/>
      <c r="Q421" s="356"/>
      <c r="R421" s="354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53">
        <v>4607091389364</v>
      </c>
      <c r="E422" s="354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6"/>
      <c r="P422" s="356"/>
      <c r="Q422" s="356"/>
      <c r="R422" s="354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73"/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74"/>
      <c r="N423" s="348" t="s">
        <v>66</v>
      </c>
      <c r="O423" s="349"/>
      <c r="P423" s="349"/>
      <c r="Q423" s="349"/>
      <c r="R423" s="349"/>
      <c r="S423" s="349"/>
      <c r="T423" s="350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61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74"/>
      <c r="N424" s="348" t="s">
        <v>66</v>
      </c>
      <c r="O424" s="349"/>
      <c r="P424" s="349"/>
      <c r="Q424" s="349"/>
      <c r="R424" s="349"/>
      <c r="S424" s="349"/>
      <c r="T424" s="350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0" t="s">
        <v>60</v>
      </c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1"/>
      <c r="N425" s="361"/>
      <c r="O425" s="361"/>
      <c r="P425" s="361"/>
      <c r="Q425" s="361"/>
      <c r="R425" s="361"/>
      <c r="S425" s="361"/>
      <c r="T425" s="361"/>
      <c r="U425" s="361"/>
      <c r="V425" s="361"/>
      <c r="W425" s="361"/>
      <c r="X425" s="361"/>
      <c r="Y425" s="340"/>
      <c r="Z425" s="340"/>
    </row>
    <row r="426" spans="1:53" ht="27" hidden="1" customHeight="1" x14ac:dyDescent="0.25">
      <c r="A426" s="54" t="s">
        <v>566</v>
      </c>
      <c r="B426" s="54" t="s">
        <v>567</v>
      </c>
      <c r="C426" s="31">
        <v>4301031212</v>
      </c>
      <c r="D426" s="353">
        <v>4607091389739</v>
      </c>
      <c r="E426" s="354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6"/>
      <c r="P426" s="356"/>
      <c r="Q426" s="356"/>
      <c r="R426" s="354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53">
        <v>4680115883048</v>
      </c>
      <c r="E427" s="354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53">
        <v>4607091389425</v>
      </c>
      <c r="E428" s="354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53">
        <v>4680115882911</v>
      </c>
      <c r="E429" s="354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6"/>
      <c r="P429" s="356"/>
      <c r="Q429" s="356"/>
      <c r="R429" s="354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53">
        <v>4680115880771</v>
      </c>
      <c r="E430" s="354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6"/>
      <c r="P430" s="356"/>
      <c r="Q430" s="356"/>
      <c r="R430" s="354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53">
        <v>4607091389500</v>
      </c>
      <c r="E431" s="354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6"/>
      <c r="P431" s="356"/>
      <c r="Q431" s="356"/>
      <c r="R431" s="354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53">
        <v>4680115881983</v>
      </c>
      <c r="E432" s="354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6"/>
      <c r="P432" s="356"/>
      <c r="Q432" s="356"/>
      <c r="R432" s="354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73"/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74"/>
      <c r="N433" s="348" t="s">
        <v>66</v>
      </c>
      <c r="O433" s="349"/>
      <c r="P433" s="349"/>
      <c r="Q433" s="349"/>
      <c r="R433" s="349"/>
      <c r="S433" s="349"/>
      <c r="T433" s="350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hidden="1" x14ac:dyDescent="0.2">
      <c r="A434" s="361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74"/>
      <c r="N434" s="348" t="s">
        <v>66</v>
      </c>
      <c r="O434" s="349"/>
      <c r="P434" s="349"/>
      <c r="Q434" s="349"/>
      <c r="R434" s="349"/>
      <c r="S434" s="349"/>
      <c r="T434" s="350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hidden="1" customHeight="1" x14ac:dyDescent="0.25">
      <c r="A435" s="360" t="s">
        <v>92</v>
      </c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340"/>
      <c r="Z435" s="340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53">
        <v>4680115884090</v>
      </c>
      <c r="E436" s="354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6"/>
      <c r="P436" s="356"/>
      <c r="Q436" s="356"/>
      <c r="R436" s="354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7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74"/>
      <c r="N437" s="348" t="s">
        <v>66</v>
      </c>
      <c r="O437" s="349"/>
      <c r="P437" s="349"/>
      <c r="Q437" s="349"/>
      <c r="R437" s="349"/>
      <c r="S437" s="349"/>
      <c r="T437" s="350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74"/>
      <c r="N438" s="348" t="s">
        <v>66</v>
      </c>
      <c r="O438" s="349"/>
      <c r="P438" s="349"/>
      <c r="Q438" s="349"/>
      <c r="R438" s="349"/>
      <c r="S438" s="349"/>
      <c r="T438" s="350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0" t="s">
        <v>582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0"/>
      <c r="Z439" s="340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53">
        <v>4680115884564</v>
      </c>
      <c r="E440" s="354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6"/>
      <c r="P440" s="356"/>
      <c r="Q440" s="356"/>
      <c r="R440" s="354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7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74"/>
      <c r="N441" s="348" t="s">
        <v>66</v>
      </c>
      <c r="O441" s="349"/>
      <c r="P441" s="349"/>
      <c r="Q441" s="349"/>
      <c r="R441" s="349"/>
      <c r="S441" s="349"/>
      <c r="T441" s="350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74"/>
      <c r="N442" s="348" t="s">
        <v>66</v>
      </c>
      <c r="O442" s="349"/>
      <c r="P442" s="349"/>
      <c r="Q442" s="349"/>
      <c r="R442" s="349"/>
      <c r="S442" s="349"/>
      <c r="T442" s="350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392" t="s">
        <v>585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48"/>
      <c r="Z443" s="48"/>
    </row>
    <row r="444" spans="1:53" ht="16.5" hidden="1" customHeight="1" x14ac:dyDescent="0.25">
      <c r="A444" s="364" t="s">
        <v>585</v>
      </c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1"/>
      <c r="N444" s="361"/>
      <c r="O444" s="361"/>
      <c r="P444" s="361"/>
      <c r="Q444" s="361"/>
      <c r="R444" s="361"/>
      <c r="S444" s="361"/>
      <c r="T444" s="361"/>
      <c r="U444" s="361"/>
      <c r="V444" s="361"/>
      <c r="W444" s="361"/>
      <c r="X444" s="361"/>
      <c r="Y444" s="339"/>
      <c r="Z444" s="339"/>
    </row>
    <row r="445" spans="1:53" ht="14.25" hidden="1" customHeight="1" x14ac:dyDescent="0.25">
      <c r="A445" s="360" t="s">
        <v>105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0"/>
      <c r="Z445" s="340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53">
        <v>4607091389067</v>
      </c>
      <c r="E446" s="354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5" t="s">
        <v>588</v>
      </c>
      <c r="O446" s="356"/>
      <c r="P446" s="356"/>
      <c r="Q446" s="356"/>
      <c r="R446" s="354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589</v>
      </c>
      <c r="B447" s="54" t="s">
        <v>590</v>
      </c>
      <c r="C447" s="31">
        <v>4301011363</v>
      </c>
      <c r="D447" s="353">
        <v>4607091383522</v>
      </c>
      <c r="E447" s="354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4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6"/>
      <c r="P447" s="356"/>
      <c r="Q447" s="356"/>
      <c r="R447" s="354"/>
      <c r="S447" s="34"/>
      <c r="T447" s="34"/>
      <c r="U447" s="35" t="s">
        <v>65</v>
      </c>
      <c r="V447" s="344">
        <v>0</v>
      </c>
      <c r="W447" s="345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53">
        <v>4607091383522</v>
      </c>
      <c r="E448" s="354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9" t="s">
        <v>592</v>
      </c>
      <c r="O448" s="356"/>
      <c r="P448" s="356"/>
      <c r="Q448" s="356"/>
      <c r="R448" s="354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53">
        <v>4607091384437</v>
      </c>
      <c r="E449" s="354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595</v>
      </c>
      <c r="O449" s="356"/>
      <c r="P449" s="356"/>
      <c r="Q449" s="356"/>
      <c r="R449" s="354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53">
        <v>4680115884502</v>
      </c>
      <c r="E450" s="354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8" t="s">
        <v>598</v>
      </c>
      <c r="O450" s="356"/>
      <c r="P450" s="356"/>
      <c r="Q450" s="356"/>
      <c r="R450" s="354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599</v>
      </c>
      <c r="B451" s="54" t="s">
        <v>600</v>
      </c>
      <c r="C451" s="31">
        <v>4301011771</v>
      </c>
      <c r="D451" s="353">
        <v>4607091389104</v>
      </c>
      <c r="E451" s="354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6" t="s">
        <v>601</v>
      </c>
      <c r="O451" s="356"/>
      <c r="P451" s="356"/>
      <c r="Q451" s="356"/>
      <c r="R451" s="354"/>
      <c r="S451" s="34"/>
      <c r="T451" s="34"/>
      <c r="U451" s="35" t="s">
        <v>65</v>
      </c>
      <c r="V451" s="344">
        <v>0</v>
      </c>
      <c r="W451" s="34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53">
        <v>4680115884519</v>
      </c>
      <c r="E452" s="354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10" t="s">
        <v>604</v>
      </c>
      <c r="O452" s="356"/>
      <c r="P452" s="356"/>
      <c r="Q452" s="356"/>
      <c r="R452" s="354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53">
        <v>4680115880603</v>
      </c>
      <c r="E453" s="354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0" t="s">
        <v>607</v>
      </c>
      <c r="O453" s="356"/>
      <c r="P453" s="356"/>
      <c r="Q453" s="356"/>
      <c r="R453" s="354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53">
        <v>4607091389999</v>
      </c>
      <c r="E454" s="354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6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53">
        <v>4607091389999</v>
      </c>
      <c r="E455" s="354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9" t="s">
        <v>611</v>
      </c>
      <c r="O455" s="356"/>
      <c r="P455" s="356"/>
      <c r="Q455" s="356"/>
      <c r="R455" s="354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53">
        <v>4680115882782</v>
      </c>
      <c r="E456" s="354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1" t="s">
        <v>614</v>
      </c>
      <c r="O456" s="356"/>
      <c r="P456" s="356"/>
      <c r="Q456" s="356"/>
      <c r="R456" s="354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53">
        <v>4607091389098</v>
      </c>
      <c r="E457" s="354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6"/>
      <c r="P457" s="356"/>
      <c r="Q457" s="356"/>
      <c r="R457" s="354"/>
      <c r="S457" s="34"/>
      <c r="T457" s="34"/>
      <c r="U457" s="35" t="s">
        <v>65</v>
      </c>
      <c r="V457" s="344">
        <v>208.8</v>
      </c>
      <c r="W457" s="345">
        <f t="shared" si="21"/>
        <v>208.79999999999998</v>
      </c>
      <c r="X457" s="36">
        <f>IFERROR(IF(W457=0,"",ROUNDUP(W457/H457,0)*0.00753),"")</f>
        <v>0.65510999999999997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53">
        <v>4607091389982</v>
      </c>
      <c r="E458" s="354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6"/>
      <c r="P458" s="356"/>
      <c r="Q458" s="356"/>
      <c r="R458" s="354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73"/>
      <c r="B459" s="361"/>
      <c r="C459" s="361"/>
      <c r="D459" s="361"/>
      <c r="E459" s="361"/>
      <c r="F459" s="361"/>
      <c r="G459" s="361"/>
      <c r="H459" s="361"/>
      <c r="I459" s="361"/>
      <c r="J459" s="361"/>
      <c r="K459" s="361"/>
      <c r="L459" s="361"/>
      <c r="M459" s="374"/>
      <c r="N459" s="348" t="s">
        <v>66</v>
      </c>
      <c r="O459" s="349"/>
      <c r="P459" s="349"/>
      <c r="Q459" s="349"/>
      <c r="R459" s="349"/>
      <c r="S459" s="349"/>
      <c r="T459" s="350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87.000000000000014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87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0.65510999999999997</v>
      </c>
      <c r="Y459" s="347"/>
      <c r="Z459" s="347"/>
    </row>
    <row r="460" spans="1:53" x14ac:dyDescent="0.2">
      <c r="A460" s="361"/>
      <c r="B460" s="361"/>
      <c r="C460" s="361"/>
      <c r="D460" s="361"/>
      <c r="E460" s="361"/>
      <c r="F460" s="361"/>
      <c r="G460" s="361"/>
      <c r="H460" s="361"/>
      <c r="I460" s="361"/>
      <c r="J460" s="361"/>
      <c r="K460" s="361"/>
      <c r="L460" s="361"/>
      <c r="M460" s="374"/>
      <c r="N460" s="348" t="s">
        <v>66</v>
      </c>
      <c r="O460" s="349"/>
      <c r="P460" s="349"/>
      <c r="Q460" s="349"/>
      <c r="R460" s="349"/>
      <c r="S460" s="349"/>
      <c r="T460" s="350"/>
      <c r="U460" s="37" t="s">
        <v>65</v>
      </c>
      <c r="V460" s="346">
        <f>IFERROR(SUM(V446:V458),"0")</f>
        <v>208.8</v>
      </c>
      <c r="W460" s="346">
        <f>IFERROR(SUM(W446:W458),"0")</f>
        <v>208.79999999999998</v>
      </c>
      <c r="X460" s="37"/>
      <c r="Y460" s="347"/>
      <c r="Z460" s="347"/>
    </row>
    <row r="461" spans="1:53" ht="14.25" hidden="1" customHeight="1" x14ac:dyDescent="0.25">
      <c r="A461" s="360" t="s">
        <v>97</v>
      </c>
      <c r="B461" s="361"/>
      <c r="C461" s="361"/>
      <c r="D461" s="361"/>
      <c r="E461" s="361"/>
      <c r="F461" s="361"/>
      <c r="G461" s="361"/>
      <c r="H461" s="361"/>
      <c r="I461" s="361"/>
      <c r="J461" s="361"/>
      <c r="K461" s="361"/>
      <c r="L461" s="361"/>
      <c r="M461" s="361"/>
      <c r="N461" s="361"/>
      <c r="O461" s="361"/>
      <c r="P461" s="361"/>
      <c r="Q461" s="361"/>
      <c r="R461" s="361"/>
      <c r="S461" s="361"/>
      <c r="T461" s="361"/>
      <c r="U461" s="361"/>
      <c r="V461" s="361"/>
      <c r="W461" s="361"/>
      <c r="X461" s="361"/>
      <c r="Y461" s="340"/>
      <c r="Z461" s="340"/>
    </row>
    <row r="462" spans="1:53" ht="16.5" hidden="1" customHeight="1" x14ac:dyDescent="0.25">
      <c r="A462" s="54" t="s">
        <v>620</v>
      </c>
      <c r="B462" s="54" t="s">
        <v>621</v>
      </c>
      <c r="C462" s="31">
        <v>4301020222</v>
      </c>
      <c r="D462" s="353">
        <v>4607091388930</v>
      </c>
      <c r="E462" s="354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6"/>
      <c r="P462" s="356"/>
      <c r="Q462" s="356"/>
      <c r="R462" s="354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53">
        <v>4680115880054</v>
      </c>
      <c r="E463" s="354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6"/>
      <c r="P463" s="356"/>
      <c r="Q463" s="356"/>
      <c r="R463" s="354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hidden="1" x14ac:dyDescent="0.2">
      <c r="A464" s="373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74"/>
      <c r="N464" s="348" t="s">
        <v>66</v>
      </c>
      <c r="O464" s="349"/>
      <c r="P464" s="349"/>
      <c r="Q464" s="349"/>
      <c r="R464" s="349"/>
      <c r="S464" s="349"/>
      <c r="T464" s="350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hidden="1" x14ac:dyDescent="0.2">
      <c r="A465" s="361"/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74"/>
      <c r="N465" s="348" t="s">
        <v>66</v>
      </c>
      <c r="O465" s="349"/>
      <c r="P465" s="349"/>
      <c r="Q465" s="349"/>
      <c r="R465" s="349"/>
      <c r="S465" s="349"/>
      <c r="T465" s="350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hidden="1" customHeight="1" x14ac:dyDescent="0.25">
      <c r="A466" s="360" t="s">
        <v>60</v>
      </c>
      <c r="B466" s="361"/>
      <c r="C466" s="361"/>
      <c r="D466" s="361"/>
      <c r="E466" s="361"/>
      <c r="F466" s="361"/>
      <c r="G466" s="361"/>
      <c r="H466" s="361"/>
      <c r="I466" s="361"/>
      <c r="J466" s="361"/>
      <c r="K466" s="361"/>
      <c r="L466" s="361"/>
      <c r="M466" s="361"/>
      <c r="N466" s="361"/>
      <c r="O466" s="361"/>
      <c r="P466" s="361"/>
      <c r="Q466" s="361"/>
      <c r="R466" s="361"/>
      <c r="S466" s="361"/>
      <c r="T466" s="361"/>
      <c r="U466" s="361"/>
      <c r="V466" s="361"/>
      <c r="W466" s="361"/>
      <c r="X466" s="361"/>
      <c r="Y466" s="340"/>
      <c r="Z466" s="340"/>
    </row>
    <row r="467" spans="1:53" ht="27" hidden="1" customHeight="1" x14ac:dyDescent="0.25">
      <c r="A467" s="54" t="s">
        <v>624</v>
      </c>
      <c r="B467" s="54" t="s">
        <v>625</v>
      </c>
      <c r="C467" s="31">
        <v>4301031252</v>
      </c>
      <c r="D467" s="353">
        <v>4680115883116</v>
      </c>
      <c r="E467" s="354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6"/>
      <c r="P467" s="356"/>
      <c r="Q467" s="356"/>
      <c r="R467" s="354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626</v>
      </c>
      <c r="B468" s="54" t="s">
        <v>627</v>
      </c>
      <c r="C468" s="31">
        <v>4301031248</v>
      </c>
      <c r="D468" s="353">
        <v>4680115883093</v>
      </c>
      <c r="E468" s="354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628</v>
      </c>
      <c r="B469" s="54" t="s">
        <v>629</v>
      </c>
      <c r="C469" s="31">
        <v>4301031250</v>
      </c>
      <c r="D469" s="353">
        <v>4680115883109</v>
      </c>
      <c r="E469" s="354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53">
        <v>4680115882072</v>
      </c>
      <c r="E470" s="354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53">
        <v>4680115882102</v>
      </c>
      <c r="E471" s="354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53">
        <v>4680115882096</v>
      </c>
      <c r="E472" s="354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idden="1" x14ac:dyDescent="0.2">
      <c r="A473" s="373"/>
      <c r="B473" s="361"/>
      <c r="C473" s="361"/>
      <c r="D473" s="361"/>
      <c r="E473" s="361"/>
      <c r="F473" s="361"/>
      <c r="G473" s="361"/>
      <c r="H473" s="361"/>
      <c r="I473" s="361"/>
      <c r="J473" s="361"/>
      <c r="K473" s="361"/>
      <c r="L473" s="361"/>
      <c r="M473" s="374"/>
      <c r="N473" s="348" t="s">
        <v>66</v>
      </c>
      <c r="O473" s="349"/>
      <c r="P473" s="349"/>
      <c r="Q473" s="349"/>
      <c r="R473" s="349"/>
      <c r="S473" s="349"/>
      <c r="T473" s="350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hidden="1" x14ac:dyDescent="0.2">
      <c r="A474" s="361"/>
      <c r="B474" s="361"/>
      <c r="C474" s="361"/>
      <c r="D474" s="361"/>
      <c r="E474" s="361"/>
      <c r="F474" s="361"/>
      <c r="G474" s="361"/>
      <c r="H474" s="361"/>
      <c r="I474" s="361"/>
      <c r="J474" s="361"/>
      <c r="K474" s="361"/>
      <c r="L474" s="361"/>
      <c r="M474" s="374"/>
      <c r="N474" s="348" t="s">
        <v>66</v>
      </c>
      <c r="O474" s="349"/>
      <c r="P474" s="349"/>
      <c r="Q474" s="349"/>
      <c r="R474" s="349"/>
      <c r="S474" s="349"/>
      <c r="T474" s="350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hidden="1" customHeight="1" x14ac:dyDescent="0.25">
      <c r="A475" s="360" t="s">
        <v>68</v>
      </c>
      <c r="B475" s="361"/>
      <c r="C475" s="361"/>
      <c r="D475" s="361"/>
      <c r="E475" s="361"/>
      <c r="F475" s="361"/>
      <c r="G475" s="361"/>
      <c r="H475" s="361"/>
      <c r="I475" s="361"/>
      <c r="J475" s="361"/>
      <c r="K475" s="361"/>
      <c r="L475" s="361"/>
      <c r="M475" s="361"/>
      <c r="N475" s="361"/>
      <c r="O475" s="361"/>
      <c r="P475" s="361"/>
      <c r="Q475" s="361"/>
      <c r="R475" s="361"/>
      <c r="S475" s="361"/>
      <c r="T475" s="361"/>
      <c r="U475" s="361"/>
      <c r="V475" s="361"/>
      <c r="W475" s="361"/>
      <c r="X475" s="361"/>
      <c r="Y475" s="340"/>
      <c r="Z475" s="340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53">
        <v>4607091383409</v>
      </c>
      <c r="E476" s="354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6"/>
      <c r="P476" s="356"/>
      <c r="Q476" s="356"/>
      <c r="R476" s="354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53">
        <v>4607091383416</v>
      </c>
      <c r="E477" s="354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73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74"/>
      <c r="N478" s="348" t="s">
        <v>66</v>
      </c>
      <c r="O478" s="349"/>
      <c r="P478" s="349"/>
      <c r="Q478" s="349"/>
      <c r="R478" s="349"/>
      <c r="S478" s="349"/>
      <c r="T478" s="350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61"/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74"/>
      <c r="N479" s="348" t="s">
        <v>66</v>
      </c>
      <c r="O479" s="349"/>
      <c r="P479" s="349"/>
      <c r="Q479" s="349"/>
      <c r="R479" s="349"/>
      <c r="S479" s="349"/>
      <c r="T479" s="350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392" t="s">
        <v>640</v>
      </c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3"/>
      <c r="P480" s="393"/>
      <c r="Q480" s="393"/>
      <c r="R480" s="393"/>
      <c r="S480" s="393"/>
      <c r="T480" s="393"/>
      <c r="U480" s="393"/>
      <c r="V480" s="393"/>
      <c r="W480" s="393"/>
      <c r="X480" s="393"/>
      <c r="Y480" s="48"/>
      <c r="Z480" s="48"/>
    </row>
    <row r="481" spans="1:53" ht="16.5" hidden="1" customHeight="1" x14ac:dyDescent="0.25">
      <c r="A481" s="364" t="s">
        <v>641</v>
      </c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1"/>
      <c r="N481" s="361"/>
      <c r="O481" s="361"/>
      <c r="P481" s="361"/>
      <c r="Q481" s="361"/>
      <c r="R481" s="361"/>
      <c r="S481" s="361"/>
      <c r="T481" s="361"/>
      <c r="U481" s="361"/>
      <c r="V481" s="361"/>
      <c r="W481" s="361"/>
      <c r="X481" s="361"/>
      <c r="Y481" s="339"/>
      <c r="Z481" s="339"/>
    </row>
    <row r="482" spans="1:53" ht="14.25" hidden="1" customHeight="1" x14ac:dyDescent="0.25">
      <c r="A482" s="360" t="s">
        <v>105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340"/>
      <c r="Z482" s="340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53">
        <v>4640242181011</v>
      </c>
      <c r="E483" s="354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3" t="s">
        <v>644</v>
      </c>
      <c r="O483" s="356"/>
      <c r="P483" s="356"/>
      <c r="Q483" s="356"/>
      <c r="R483" s="354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53">
        <v>4640242180441</v>
      </c>
      <c r="E484" s="354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7" t="s">
        <v>647</v>
      </c>
      <c r="O484" s="356"/>
      <c r="P484" s="356"/>
      <c r="Q484" s="356"/>
      <c r="R484" s="354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53">
        <v>4640242180564</v>
      </c>
      <c r="E485" s="354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6" t="s">
        <v>650</v>
      </c>
      <c r="O485" s="356"/>
      <c r="P485" s="356"/>
      <c r="Q485" s="356"/>
      <c r="R485" s="354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53">
        <v>4640242180922</v>
      </c>
      <c r="E486" s="354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82" t="s">
        <v>653</v>
      </c>
      <c r="O486" s="356"/>
      <c r="P486" s="356"/>
      <c r="Q486" s="356"/>
      <c r="R486" s="354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53">
        <v>4640242180038</v>
      </c>
      <c r="E487" s="354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10" t="s">
        <v>656</v>
      </c>
      <c r="O487" s="356"/>
      <c r="P487" s="356"/>
      <c r="Q487" s="356"/>
      <c r="R487" s="354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73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74"/>
      <c r="N488" s="348" t="s">
        <v>66</v>
      </c>
      <c r="O488" s="349"/>
      <c r="P488" s="349"/>
      <c r="Q488" s="349"/>
      <c r="R488" s="349"/>
      <c r="S488" s="349"/>
      <c r="T488" s="350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61"/>
      <c r="B489" s="361"/>
      <c r="C489" s="361"/>
      <c r="D489" s="361"/>
      <c r="E489" s="361"/>
      <c r="F489" s="361"/>
      <c r="G489" s="361"/>
      <c r="H489" s="361"/>
      <c r="I489" s="361"/>
      <c r="J489" s="361"/>
      <c r="K489" s="361"/>
      <c r="L489" s="361"/>
      <c r="M489" s="374"/>
      <c r="N489" s="348" t="s">
        <v>66</v>
      </c>
      <c r="O489" s="349"/>
      <c r="P489" s="349"/>
      <c r="Q489" s="349"/>
      <c r="R489" s="349"/>
      <c r="S489" s="349"/>
      <c r="T489" s="350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0" t="s">
        <v>97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0"/>
      <c r="Z490" s="340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53">
        <v>4640242180526</v>
      </c>
      <c r="E491" s="354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63" t="s">
        <v>659</v>
      </c>
      <c r="O491" s="356"/>
      <c r="P491" s="356"/>
      <c r="Q491" s="356"/>
      <c r="R491" s="354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53">
        <v>4640242180519</v>
      </c>
      <c r="E492" s="354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0" t="s">
        <v>662</v>
      </c>
      <c r="O492" s="356"/>
      <c r="P492" s="356"/>
      <c r="Q492" s="356"/>
      <c r="R492" s="354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53">
        <v>4640242180090</v>
      </c>
      <c r="E493" s="354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6" t="s">
        <v>665</v>
      </c>
      <c r="O493" s="356"/>
      <c r="P493" s="356"/>
      <c r="Q493" s="356"/>
      <c r="R493" s="354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73"/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74"/>
      <c r="N494" s="348" t="s">
        <v>66</v>
      </c>
      <c r="O494" s="349"/>
      <c r="P494" s="349"/>
      <c r="Q494" s="349"/>
      <c r="R494" s="349"/>
      <c r="S494" s="349"/>
      <c r="T494" s="350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61"/>
      <c r="B495" s="361"/>
      <c r="C495" s="361"/>
      <c r="D495" s="361"/>
      <c r="E495" s="361"/>
      <c r="F495" s="361"/>
      <c r="G495" s="361"/>
      <c r="H495" s="361"/>
      <c r="I495" s="361"/>
      <c r="J495" s="361"/>
      <c r="K495" s="361"/>
      <c r="L495" s="361"/>
      <c r="M495" s="374"/>
      <c r="N495" s="348" t="s">
        <v>66</v>
      </c>
      <c r="O495" s="349"/>
      <c r="P495" s="349"/>
      <c r="Q495" s="349"/>
      <c r="R495" s="349"/>
      <c r="S495" s="349"/>
      <c r="T495" s="350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0" t="s">
        <v>60</v>
      </c>
      <c r="B496" s="361"/>
      <c r="C496" s="361"/>
      <c r="D496" s="361"/>
      <c r="E496" s="361"/>
      <c r="F496" s="361"/>
      <c r="G496" s="361"/>
      <c r="H496" s="361"/>
      <c r="I496" s="361"/>
      <c r="J496" s="361"/>
      <c r="K496" s="361"/>
      <c r="L496" s="361"/>
      <c r="M496" s="361"/>
      <c r="N496" s="361"/>
      <c r="O496" s="361"/>
      <c r="P496" s="361"/>
      <c r="Q496" s="361"/>
      <c r="R496" s="361"/>
      <c r="S496" s="361"/>
      <c r="T496" s="361"/>
      <c r="U496" s="361"/>
      <c r="V496" s="361"/>
      <c r="W496" s="361"/>
      <c r="X496" s="361"/>
      <c r="Y496" s="340"/>
      <c r="Z496" s="340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53">
        <v>4640242180816</v>
      </c>
      <c r="E497" s="354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6" t="s">
        <v>668</v>
      </c>
      <c r="O497" s="356"/>
      <c r="P497" s="356"/>
      <c r="Q497" s="356"/>
      <c r="R497" s="354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53">
        <v>4640242180595</v>
      </c>
      <c r="E498" s="354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3" t="s">
        <v>671</v>
      </c>
      <c r="O498" s="356"/>
      <c r="P498" s="356"/>
      <c r="Q498" s="356"/>
      <c r="R498" s="354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53">
        <v>4640242180908</v>
      </c>
      <c r="E499" s="354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6"/>
      <c r="P499" s="356"/>
      <c r="Q499" s="356"/>
      <c r="R499" s="354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53">
        <v>4640242180489</v>
      </c>
      <c r="E500" s="354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6"/>
      <c r="P500" s="356"/>
      <c r="Q500" s="356"/>
      <c r="R500" s="354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73"/>
      <c r="B501" s="361"/>
      <c r="C501" s="361"/>
      <c r="D501" s="361"/>
      <c r="E501" s="361"/>
      <c r="F501" s="361"/>
      <c r="G501" s="361"/>
      <c r="H501" s="361"/>
      <c r="I501" s="361"/>
      <c r="J501" s="361"/>
      <c r="K501" s="361"/>
      <c r="L501" s="361"/>
      <c r="M501" s="374"/>
      <c r="N501" s="348" t="s">
        <v>66</v>
      </c>
      <c r="O501" s="349"/>
      <c r="P501" s="349"/>
      <c r="Q501" s="349"/>
      <c r="R501" s="349"/>
      <c r="S501" s="349"/>
      <c r="T501" s="350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61"/>
      <c r="B502" s="361"/>
      <c r="C502" s="361"/>
      <c r="D502" s="361"/>
      <c r="E502" s="361"/>
      <c r="F502" s="361"/>
      <c r="G502" s="361"/>
      <c r="H502" s="361"/>
      <c r="I502" s="361"/>
      <c r="J502" s="361"/>
      <c r="K502" s="361"/>
      <c r="L502" s="361"/>
      <c r="M502" s="374"/>
      <c r="N502" s="348" t="s">
        <v>66</v>
      </c>
      <c r="O502" s="349"/>
      <c r="P502" s="349"/>
      <c r="Q502" s="349"/>
      <c r="R502" s="349"/>
      <c r="S502" s="349"/>
      <c r="T502" s="350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0" t="s">
        <v>68</v>
      </c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1"/>
      <c r="N503" s="361"/>
      <c r="O503" s="361"/>
      <c r="P503" s="361"/>
      <c r="Q503" s="361"/>
      <c r="R503" s="361"/>
      <c r="S503" s="361"/>
      <c r="T503" s="361"/>
      <c r="U503" s="361"/>
      <c r="V503" s="361"/>
      <c r="W503" s="361"/>
      <c r="X503" s="361"/>
      <c r="Y503" s="340"/>
      <c r="Z503" s="340"/>
    </row>
    <row r="504" spans="1:53" ht="27" hidden="1" customHeight="1" x14ac:dyDescent="0.25">
      <c r="A504" s="54" t="s">
        <v>678</v>
      </c>
      <c r="B504" s="54" t="s">
        <v>679</v>
      </c>
      <c r="C504" s="31">
        <v>4301051310</v>
      </c>
      <c r="D504" s="353">
        <v>4680115880870</v>
      </c>
      <c r="E504" s="354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6"/>
      <c r="P504" s="356"/>
      <c r="Q504" s="356"/>
      <c r="R504" s="354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53">
        <v>4640242180540</v>
      </c>
      <c r="E505" s="354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520" t="s">
        <v>682</v>
      </c>
      <c r="O505" s="356"/>
      <c r="P505" s="356"/>
      <c r="Q505" s="356"/>
      <c r="R505" s="354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53">
        <v>4640242181233</v>
      </c>
      <c r="E506" s="354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519" t="s">
        <v>685</v>
      </c>
      <c r="O506" s="356"/>
      <c r="P506" s="356"/>
      <c r="Q506" s="356"/>
      <c r="R506" s="354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53">
        <v>4640242180557</v>
      </c>
      <c r="E507" s="354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6"/>
      <c r="P507" s="356"/>
      <c r="Q507" s="356"/>
      <c r="R507" s="354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53">
        <v>4640242181226</v>
      </c>
      <c r="E508" s="354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5" t="s">
        <v>691</v>
      </c>
      <c r="O508" s="356"/>
      <c r="P508" s="356"/>
      <c r="Q508" s="356"/>
      <c r="R508" s="354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hidden="1" x14ac:dyDescent="0.2">
      <c r="A509" s="373"/>
      <c r="B509" s="361"/>
      <c r="C509" s="361"/>
      <c r="D509" s="361"/>
      <c r="E509" s="361"/>
      <c r="F509" s="361"/>
      <c r="G509" s="361"/>
      <c r="H509" s="361"/>
      <c r="I509" s="361"/>
      <c r="J509" s="361"/>
      <c r="K509" s="361"/>
      <c r="L509" s="361"/>
      <c r="M509" s="374"/>
      <c r="N509" s="348" t="s">
        <v>66</v>
      </c>
      <c r="O509" s="349"/>
      <c r="P509" s="349"/>
      <c r="Q509" s="349"/>
      <c r="R509" s="349"/>
      <c r="S509" s="349"/>
      <c r="T509" s="350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hidden="1" x14ac:dyDescent="0.2">
      <c r="A510" s="361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74"/>
      <c r="N510" s="348" t="s">
        <v>66</v>
      </c>
      <c r="O510" s="349"/>
      <c r="P510" s="349"/>
      <c r="Q510" s="349"/>
      <c r="R510" s="349"/>
      <c r="S510" s="349"/>
      <c r="T510" s="350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403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404"/>
      <c r="N511" s="436" t="s">
        <v>692</v>
      </c>
      <c r="O511" s="396"/>
      <c r="P511" s="396"/>
      <c r="Q511" s="396"/>
      <c r="R511" s="396"/>
      <c r="S511" s="396"/>
      <c r="T511" s="397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5004.7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5006.0000000000009</v>
      </c>
      <c r="X511" s="37"/>
      <c r="Y511" s="347"/>
      <c r="Z511" s="347"/>
    </row>
    <row r="512" spans="1:53" x14ac:dyDescent="0.2">
      <c r="A512" s="361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404"/>
      <c r="N512" s="436" t="s">
        <v>693</v>
      </c>
      <c r="O512" s="396"/>
      <c r="P512" s="396"/>
      <c r="Q512" s="396"/>
      <c r="R512" s="396"/>
      <c r="S512" s="396"/>
      <c r="T512" s="397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5470.98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5472.3739999999989</v>
      </c>
      <c r="X512" s="37"/>
      <c r="Y512" s="347"/>
      <c r="Z512" s="347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404"/>
      <c r="N513" s="436" t="s">
        <v>694</v>
      </c>
      <c r="O513" s="396"/>
      <c r="P513" s="396"/>
      <c r="Q513" s="396"/>
      <c r="R513" s="396"/>
      <c r="S513" s="396"/>
      <c r="T513" s="397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13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13</v>
      </c>
      <c r="X513" s="37"/>
      <c r="Y513" s="347"/>
      <c r="Z513" s="347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4"/>
      <c r="N514" s="436" t="s">
        <v>696</v>
      </c>
      <c r="O514" s="396"/>
      <c r="P514" s="396"/>
      <c r="Q514" s="396"/>
      <c r="R514" s="396"/>
      <c r="S514" s="396"/>
      <c r="T514" s="397"/>
      <c r="U514" s="37" t="s">
        <v>65</v>
      </c>
      <c r="V514" s="346">
        <f>GrossWeightTotal+PalletQtyTotal*25</f>
        <v>5795.98</v>
      </c>
      <c r="W514" s="346">
        <f>GrossWeightTotalR+PalletQtyTotalR*25</f>
        <v>5797.3739999999989</v>
      </c>
      <c r="X514" s="37"/>
      <c r="Y514" s="347"/>
      <c r="Z514" s="347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4"/>
      <c r="N515" s="436" t="s">
        <v>697</v>
      </c>
      <c r="O515" s="396"/>
      <c r="P515" s="396"/>
      <c r="Q515" s="396"/>
      <c r="R515" s="396"/>
      <c r="S515" s="396"/>
      <c r="T515" s="397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1794.8333333333333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1795</v>
      </c>
      <c r="X515" s="37"/>
      <c r="Y515" s="347"/>
      <c r="Z515" s="347"/>
    </row>
    <row r="516" spans="1:29" ht="14.25" hidden="1" customHeight="1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4"/>
      <c r="N516" s="436" t="s">
        <v>698</v>
      </c>
      <c r="O516" s="396"/>
      <c r="P516" s="396"/>
      <c r="Q516" s="396"/>
      <c r="R516" s="396"/>
      <c r="S516" s="396"/>
      <c r="T516" s="397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14.944240000000001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41" t="s">
        <v>59</v>
      </c>
      <c r="C518" s="370" t="s">
        <v>95</v>
      </c>
      <c r="D518" s="451"/>
      <c r="E518" s="451"/>
      <c r="F518" s="452"/>
      <c r="G518" s="370" t="s">
        <v>219</v>
      </c>
      <c r="H518" s="451"/>
      <c r="I518" s="451"/>
      <c r="J518" s="451"/>
      <c r="K518" s="451"/>
      <c r="L518" s="451"/>
      <c r="M518" s="451"/>
      <c r="N518" s="451"/>
      <c r="O518" s="452"/>
      <c r="P518" s="341" t="s">
        <v>454</v>
      </c>
      <c r="Q518" s="370" t="s">
        <v>458</v>
      </c>
      <c r="R518" s="452"/>
      <c r="S518" s="370" t="s">
        <v>511</v>
      </c>
      <c r="T518" s="452"/>
      <c r="U518" s="341" t="s">
        <v>585</v>
      </c>
      <c r="V518" s="341" t="s">
        <v>640</v>
      </c>
      <c r="Z518" s="52"/>
      <c r="AC518" s="342"/>
    </row>
    <row r="519" spans="1:29" ht="14.25" customHeight="1" thickTop="1" x14ac:dyDescent="0.2">
      <c r="A519" s="475" t="s">
        <v>701</v>
      </c>
      <c r="B519" s="370" t="s">
        <v>59</v>
      </c>
      <c r="C519" s="370" t="s">
        <v>96</v>
      </c>
      <c r="D519" s="370" t="s">
        <v>104</v>
      </c>
      <c r="E519" s="370" t="s">
        <v>95</v>
      </c>
      <c r="F519" s="370" t="s">
        <v>211</v>
      </c>
      <c r="G519" s="370" t="s">
        <v>220</v>
      </c>
      <c r="H519" s="370" t="s">
        <v>227</v>
      </c>
      <c r="I519" s="370" t="s">
        <v>246</v>
      </c>
      <c r="J519" s="370" t="s">
        <v>305</v>
      </c>
      <c r="K519" s="342"/>
      <c r="L519" s="370" t="s">
        <v>326</v>
      </c>
      <c r="M519" s="370" t="s">
        <v>345</v>
      </c>
      <c r="N519" s="370" t="s">
        <v>423</v>
      </c>
      <c r="O519" s="370" t="s">
        <v>441</v>
      </c>
      <c r="P519" s="370" t="s">
        <v>455</v>
      </c>
      <c r="Q519" s="370" t="s">
        <v>459</v>
      </c>
      <c r="R519" s="370" t="s">
        <v>486</v>
      </c>
      <c r="S519" s="370" t="s">
        <v>512</v>
      </c>
      <c r="T519" s="370" t="s">
        <v>561</v>
      </c>
      <c r="U519" s="370" t="s">
        <v>585</v>
      </c>
      <c r="V519" s="370" t="s">
        <v>641</v>
      </c>
      <c r="Z519" s="52"/>
      <c r="AC519" s="342"/>
    </row>
    <row r="520" spans="1:29" ht="13.5" customHeight="1" thickBot="1" x14ac:dyDescent="0.25">
      <c r="A520" s="476"/>
      <c r="B520" s="371"/>
      <c r="C520" s="371"/>
      <c r="D520" s="371"/>
      <c r="E520" s="371"/>
      <c r="F520" s="371"/>
      <c r="G520" s="371"/>
      <c r="H520" s="371"/>
      <c r="I520" s="371"/>
      <c r="J520" s="371"/>
      <c r="K520" s="342"/>
      <c r="L520" s="371"/>
      <c r="M520" s="371"/>
      <c r="N520" s="371"/>
      <c r="O520" s="371"/>
      <c r="P520" s="371"/>
      <c r="Q520" s="371"/>
      <c r="R520" s="371"/>
      <c r="S520" s="371"/>
      <c r="T520" s="371"/>
      <c r="U520" s="371"/>
      <c r="V520" s="371"/>
      <c r="Z520" s="52"/>
      <c r="AC520" s="342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105.84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608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1746.7199999999998</v>
      </c>
      <c r="J521" s="46">
        <f>IFERROR(W203*1,"0")+IFERROR(W204*1,"0")+IFERROR(W205*1,"0")+IFERROR(W206*1,"0")+IFERROR(W207*1,"0")+IFERROR(W208*1,"0")+IFERROR(W212*1,"0")</f>
        <v>0</v>
      </c>
      <c r="K521" s="342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113</v>
      </c>
      <c r="N521" s="46">
        <f>IFERROR(W286*1,"0")+IFERROR(W287*1,"0")+IFERROR(W288*1,"0")+IFERROR(W289*1,"0")+IFERROR(W290*1,"0")+IFERROR(W291*1,"0")+IFERROR(W292*1,"0")+IFERROR(W293*1,"0")+IFERROR(W297*1,"0")+IFERROR(W298*1,"0")</f>
        <v>75</v>
      </c>
      <c r="O521" s="46">
        <f>IFERROR(W303*1,"0")+IFERROR(W307*1,"0")+IFERROR(W308*1,"0")+IFERROR(W309*1,"0")+IFERROR(W313*1,"0")+IFERROR(W317*1,"0")</f>
        <v>381.12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652.4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420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695.11999999999989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208.79999999999998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42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5,92"/>
        <filter val="1 794,83"/>
        <filter val="103,50"/>
        <filter val="105,00"/>
        <filter val="105,84"/>
        <filter val="11,00"/>
        <filter val="12,00"/>
        <filter val="129,80"/>
        <filter val="13"/>
        <filter val="134,52"/>
        <filter val="136,00"/>
        <filter val="136,80"/>
        <filter val="15,00"/>
        <filter val="150,00"/>
        <filter val="151,20"/>
        <filter val="157,00"/>
        <filter val="168,00"/>
        <filter val="20,00"/>
        <filter val="202,50"/>
        <filter val="204,96"/>
        <filter val="208,80"/>
        <filter val="217,00"/>
        <filter val="23,00"/>
        <filter val="230,40"/>
        <filter val="246,00"/>
        <filter val="252,00"/>
        <filter val="255,36"/>
        <filter val="259,20"/>
        <filter val="261,60"/>
        <filter val="27,00"/>
        <filter val="28,00"/>
        <filter val="285,60"/>
        <filter val="29,00"/>
        <filter val="30,60"/>
        <filter val="333,92"/>
        <filter val="36,00"/>
        <filter val="376,80"/>
        <filter val="42,00"/>
        <filter val="44,00"/>
        <filter val="448,50"/>
        <filter val="465,00"/>
        <filter val="48,60"/>
        <filter val="5 004,70"/>
        <filter val="5 470,98"/>
        <filter val="5 795,98"/>
        <filter val="520,80"/>
        <filter val="55,00"/>
        <filter val="56,00"/>
        <filter val="58,00"/>
        <filter val="59,00"/>
        <filter val="607,10"/>
        <filter val="64,80"/>
        <filter val="67,20"/>
        <filter val="67,32"/>
        <filter val="71,40"/>
        <filter val="72,00"/>
        <filter val="73,50"/>
        <filter val="75,00"/>
        <filter val="75,60"/>
        <filter val="77,70"/>
        <filter val="77,83"/>
        <filter val="87,00"/>
        <filter val="93,60"/>
      </filters>
    </filterColumn>
  </autoFilter>
  <mergeCells count="929">
    <mergeCell ref="P1:R1"/>
    <mergeCell ref="D17:E18"/>
    <mergeCell ref="D471:E471"/>
    <mergeCell ref="N313:R313"/>
    <mergeCell ref="V17:V18"/>
    <mergeCell ref="D123:E123"/>
    <mergeCell ref="X17:X18"/>
    <mergeCell ref="D250:E250"/>
    <mergeCell ref="D50:E50"/>
    <mergeCell ref="D110:E110"/>
    <mergeCell ref="D44:E44"/>
    <mergeCell ref="N265:T265"/>
    <mergeCell ref="D286:E286"/>
    <mergeCell ref="N79:R79"/>
    <mergeCell ref="O5:P5"/>
    <mergeCell ref="A433:M434"/>
    <mergeCell ref="J9:L9"/>
    <mergeCell ref="R5:S5"/>
    <mergeCell ref="A8:C8"/>
    <mergeCell ref="N373:T373"/>
    <mergeCell ref="D394:E394"/>
    <mergeCell ref="D450:E450"/>
    <mergeCell ref="D279:E279"/>
    <mergeCell ref="D152:E152"/>
    <mergeCell ref="A10:C10"/>
    <mergeCell ref="N311:T311"/>
    <mergeCell ref="A43:X43"/>
    <mergeCell ref="A141:M142"/>
    <mergeCell ref="N182:R182"/>
    <mergeCell ref="D184:E184"/>
    <mergeCell ref="N474:T474"/>
    <mergeCell ref="A377:M378"/>
    <mergeCell ref="A63:X63"/>
    <mergeCell ref="N274:R274"/>
    <mergeCell ref="N249:R249"/>
    <mergeCell ref="D121:E121"/>
    <mergeCell ref="A199:M200"/>
    <mergeCell ref="A441:M442"/>
    <mergeCell ref="A270:M271"/>
    <mergeCell ref="N40:R40"/>
    <mergeCell ref="A15:L15"/>
    <mergeCell ref="A48:X48"/>
    <mergeCell ref="D163:E163"/>
    <mergeCell ref="N384:T384"/>
    <mergeCell ref="D405:E405"/>
    <mergeCell ref="D234:E234"/>
    <mergeCell ref="N213:T213"/>
    <mergeCell ref="N185:R185"/>
    <mergeCell ref="B519:B520"/>
    <mergeCell ref="S17:T17"/>
    <mergeCell ref="N340:R340"/>
    <mergeCell ref="D519:D520"/>
    <mergeCell ref="D331:E331"/>
    <mergeCell ref="N310:T310"/>
    <mergeCell ref="A272:X272"/>
    <mergeCell ref="D57:E57"/>
    <mergeCell ref="Y17:Y18"/>
    <mergeCell ref="D293:E293"/>
    <mergeCell ref="D32:E32"/>
    <mergeCell ref="N151:R151"/>
    <mergeCell ref="D268:E268"/>
    <mergeCell ref="D97:E97"/>
    <mergeCell ref="N374:T374"/>
    <mergeCell ref="D395:E395"/>
    <mergeCell ref="N180:R180"/>
    <mergeCell ref="N361:T361"/>
    <mergeCell ref="N514:T514"/>
    <mergeCell ref="C519:C520"/>
    <mergeCell ref="N88:R88"/>
    <mergeCell ref="E519:E520"/>
    <mergeCell ref="A480:X480"/>
    <mergeCell ref="D196:E196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N454:R454"/>
    <mergeCell ref="N470:R470"/>
    <mergeCell ref="D342:E342"/>
    <mergeCell ref="D171:E171"/>
    <mergeCell ref="D336:E336"/>
    <mergeCell ref="A482:X482"/>
    <mergeCell ref="A322:X322"/>
    <mergeCell ref="D107:E107"/>
    <mergeCell ref="A13:L13"/>
    <mergeCell ref="N165:T165"/>
    <mergeCell ref="A19:X19"/>
    <mergeCell ref="A117:X117"/>
    <mergeCell ref="A318:M319"/>
    <mergeCell ref="N259:R259"/>
    <mergeCell ref="A137:X137"/>
    <mergeCell ref="A379:X379"/>
    <mergeCell ref="D291:E291"/>
    <mergeCell ref="D239:E239"/>
    <mergeCell ref="D95:E95"/>
    <mergeCell ref="D341:E341"/>
    <mergeCell ref="D170:E170"/>
    <mergeCell ref="N72:R72"/>
    <mergeCell ref="N370:R370"/>
    <mergeCell ref="A133:M134"/>
    <mergeCell ref="D120:E120"/>
    <mergeCell ref="N297:R297"/>
    <mergeCell ref="F17:F18"/>
    <mergeCell ref="N235:R235"/>
    <mergeCell ref="N23:T23"/>
    <mergeCell ref="N261:R261"/>
    <mergeCell ref="N90:R90"/>
    <mergeCell ref="N217:R217"/>
    <mergeCell ref="D105:E105"/>
    <mergeCell ref="D132:E132"/>
    <mergeCell ref="D399:E399"/>
    <mergeCell ref="N38:T38"/>
    <mergeCell ref="D59:E59"/>
    <mergeCell ref="D178:E178"/>
    <mergeCell ref="D169:E169"/>
    <mergeCell ref="N219:R219"/>
    <mergeCell ref="N513:T513"/>
    <mergeCell ref="N242:T242"/>
    <mergeCell ref="N469:R469"/>
    <mergeCell ref="D468:E468"/>
    <mergeCell ref="A490:X490"/>
    <mergeCell ref="N388:R388"/>
    <mergeCell ref="N479:T479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D221:E221"/>
    <mergeCell ref="N57:R57"/>
    <mergeCell ref="D457:E457"/>
    <mergeCell ref="P519:P520"/>
    <mergeCell ref="M17:M18"/>
    <mergeCell ref="N67:R67"/>
    <mergeCell ref="N303:R303"/>
    <mergeCell ref="N132:R132"/>
    <mergeCell ref="N223:T223"/>
    <mergeCell ref="N430:R430"/>
    <mergeCell ref="N230:R230"/>
    <mergeCell ref="A253:M254"/>
    <mergeCell ref="A324:M325"/>
    <mergeCell ref="A299:M300"/>
    <mergeCell ref="N69:R69"/>
    <mergeCell ref="N196:R196"/>
    <mergeCell ref="D177:E177"/>
    <mergeCell ref="N288:R288"/>
    <mergeCell ref="D164:E164"/>
    <mergeCell ref="D462:E462"/>
    <mergeCell ref="N369:R369"/>
    <mergeCell ref="N198:R198"/>
    <mergeCell ref="D241:E241"/>
    <mergeCell ref="D508:E508"/>
    <mergeCell ref="N356:R356"/>
    <mergeCell ref="N318:T318"/>
    <mergeCell ref="D228:E228"/>
    <mergeCell ref="D6:L6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A246:M247"/>
    <mergeCell ref="N210:T210"/>
    <mergeCell ref="D22:E22"/>
    <mergeCell ref="N203:R203"/>
    <mergeCell ref="D149:E149"/>
    <mergeCell ref="N239:R239"/>
    <mergeCell ref="A326:X326"/>
    <mergeCell ref="N122:R122"/>
    <mergeCell ref="N51:R51"/>
    <mergeCell ref="N105:R105"/>
    <mergeCell ref="A301:X301"/>
    <mergeCell ref="N341:R341"/>
    <mergeCell ref="D257:E257"/>
    <mergeCell ref="N192:T192"/>
    <mergeCell ref="D151:E151"/>
    <mergeCell ref="N519:N520"/>
    <mergeCell ref="A9:C9"/>
    <mergeCell ref="N200:T200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N208:R208"/>
    <mergeCell ref="N116:T116"/>
    <mergeCell ref="N183:R183"/>
    <mergeCell ref="N352:T352"/>
    <mergeCell ref="N103:T103"/>
    <mergeCell ref="N483:R483"/>
    <mergeCell ref="A417:M418"/>
    <mergeCell ref="D447:E447"/>
    <mergeCell ref="N434:T434"/>
    <mergeCell ref="D449:E449"/>
    <mergeCell ref="N107:R107"/>
    <mergeCell ref="D150:E150"/>
    <mergeCell ref="N305:T305"/>
    <mergeCell ref="Q518:R518"/>
    <mergeCell ref="N188:R188"/>
    <mergeCell ref="D80:E80"/>
    <mergeCell ref="N66:R66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D292:E292"/>
    <mergeCell ref="N246:T246"/>
    <mergeCell ref="D227:E227"/>
    <mergeCell ref="N243:T243"/>
    <mergeCell ref="N92:T92"/>
    <mergeCell ref="D333:E333"/>
    <mergeCell ref="D404:E404"/>
    <mergeCell ref="N84:T84"/>
    <mergeCell ref="N227:R227"/>
    <mergeCell ref="Z17:Z18"/>
    <mergeCell ref="N271:T271"/>
    <mergeCell ref="A464:M465"/>
    <mergeCell ref="D446:E446"/>
    <mergeCell ref="N111:R111"/>
    <mergeCell ref="N467:R467"/>
    <mergeCell ref="D317:E317"/>
    <mergeCell ref="D212:E212"/>
    <mergeCell ref="D146:E146"/>
    <mergeCell ref="N125:T125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56:E256"/>
    <mergeCell ref="D207:E207"/>
    <mergeCell ref="N362:T362"/>
    <mergeCell ref="D383:E383"/>
    <mergeCell ref="A216:X216"/>
    <mergeCell ref="N114:R114"/>
    <mergeCell ref="H1:O1"/>
    <mergeCell ref="N270:T270"/>
    <mergeCell ref="D186:E186"/>
    <mergeCell ref="D217:E217"/>
    <mergeCell ref="D484:E484"/>
    <mergeCell ref="N22:R22"/>
    <mergeCell ref="O9:P9"/>
    <mergeCell ref="D65:E65"/>
    <mergeCell ref="A443:X443"/>
    <mergeCell ref="D428:E428"/>
    <mergeCell ref="N478:T478"/>
    <mergeCell ref="A381:X381"/>
    <mergeCell ref="D415:E415"/>
    <mergeCell ref="A201:X201"/>
    <mergeCell ref="N173:T173"/>
    <mergeCell ref="N349:T349"/>
    <mergeCell ref="D370:E370"/>
    <mergeCell ref="N206:R206"/>
    <mergeCell ref="D222:E222"/>
    <mergeCell ref="G17:G18"/>
    <mergeCell ref="A345:X345"/>
    <mergeCell ref="A316:X316"/>
    <mergeCell ref="H10:L10"/>
    <mergeCell ref="N287:R287"/>
    <mergeCell ref="N485:R485"/>
    <mergeCell ref="A509:M510"/>
    <mergeCell ref="N279:R279"/>
    <mergeCell ref="N472:R472"/>
    <mergeCell ref="N410:R410"/>
    <mergeCell ref="D393:E393"/>
    <mergeCell ref="D89:E89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280:R280"/>
    <mergeCell ref="N109:R109"/>
    <mergeCell ref="D497:E497"/>
    <mergeCell ref="D364:E364"/>
    <mergeCell ref="A503:X503"/>
    <mergeCell ref="Q519:Q520"/>
    <mergeCell ref="D506:E506"/>
    <mergeCell ref="N493:R493"/>
    <mergeCell ref="N407:T407"/>
    <mergeCell ref="G519:G520"/>
    <mergeCell ref="D140:E140"/>
    <mergeCell ref="D267:E267"/>
    <mergeCell ref="I519:I520"/>
    <mergeCell ref="A41:M42"/>
    <mergeCell ref="D359:E359"/>
    <mergeCell ref="N96:R96"/>
    <mergeCell ref="A264:M265"/>
    <mergeCell ref="H17:H18"/>
    <mergeCell ref="N332:R332"/>
    <mergeCell ref="A86:X86"/>
    <mergeCell ref="D204:E204"/>
    <mergeCell ref="D198:E198"/>
    <mergeCell ref="D440:E440"/>
    <mergeCell ref="D269:E269"/>
    <mergeCell ref="D427:E427"/>
    <mergeCell ref="N98:R98"/>
    <mergeCell ref="N396:R396"/>
    <mergeCell ref="D75:E75"/>
    <mergeCell ref="D206:E206"/>
    <mergeCell ref="A144:X144"/>
    <mergeCell ref="A386:X386"/>
    <mergeCell ref="D504:E504"/>
    <mergeCell ref="N283:T283"/>
    <mergeCell ref="D491:E491"/>
    <mergeCell ref="N155:T155"/>
    <mergeCell ref="D347:E347"/>
    <mergeCell ref="N264:T264"/>
    <mergeCell ref="D176:E176"/>
    <mergeCell ref="D114:E114"/>
    <mergeCell ref="N489:T489"/>
    <mergeCell ref="D64:E64"/>
    <mergeCell ref="A266:X266"/>
    <mergeCell ref="N477:R477"/>
    <mergeCell ref="A407:M408"/>
    <mergeCell ref="D476:E476"/>
    <mergeCell ref="N172:T172"/>
    <mergeCell ref="N108:R108"/>
    <mergeCell ref="N199:T199"/>
    <mergeCell ref="N95:R95"/>
    <mergeCell ref="N70:R70"/>
    <mergeCell ref="N393:R393"/>
    <mergeCell ref="D138:E138"/>
    <mergeCell ref="N331:R331"/>
    <mergeCell ref="D203:E203"/>
    <mergeCell ref="N330:R330"/>
    <mergeCell ref="N159:R159"/>
    <mergeCell ref="N268:R268"/>
    <mergeCell ref="D477:E477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D51:E51"/>
    <mergeCell ref="A473:M474"/>
    <mergeCell ref="N97:R97"/>
    <mergeCell ref="N395:R395"/>
    <mergeCell ref="A215:X215"/>
    <mergeCell ref="N277:T277"/>
    <mergeCell ref="D298:E298"/>
    <mergeCell ref="D181:E181"/>
    <mergeCell ref="D273:E273"/>
    <mergeCell ref="A160:M161"/>
    <mergeCell ref="N123:R123"/>
    <mergeCell ref="D7:L7"/>
    <mergeCell ref="N171:R171"/>
    <mergeCell ref="A55:X55"/>
    <mergeCell ref="N315:T315"/>
    <mergeCell ref="N121:R121"/>
    <mergeCell ref="N382:R382"/>
    <mergeCell ref="N238:R238"/>
    <mergeCell ref="N471:R471"/>
    <mergeCell ref="D346:E346"/>
    <mergeCell ref="N32:R32"/>
    <mergeCell ref="N41:T41"/>
    <mergeCell ref="A209:M210"/>
    <mergeCell ref="N421:R421"/>
    <mergeCell ref="N187:R187"/>
    <mergeCell ref="N34:T34"/>
    <mergeCell ref="N414:R414"/>
    <mergeCell ref="D159:E159"/>
    <mergeCell ref="A37:M38"/>
    <mergeCell ref="O8:P8"/>
    <mergeCell ref="D10:E10"/>
    <mergeCell ref="F10:G10"/>
    <mergeCell ref="N110:R110"/>
    <mergeCell ref="D99:E99"/>
    <mergeCell ref="A174:X174"/>
    <mergeCell ref="N26:R26"/>
    <mergeCell ref="N153:R153"/>
    <mergeCell ref="D463:E463"/>
    <mergeCell ref="N338:T338"/>
    <mergeCell ref="N405:R405"/>
    <mergeCell ref="N234:R234"/>
    <mergeCell ref="D36:E36"/>
    <mergeCell ref="A45:M46"/>
    <mergeCell ref="A343:M344"/>
    <mergeCell ref="N184:R184"/>
    <mergeCell ref="D397:E397"/>
    <mergeCell ref="N314:T314"/>
    <mergeCell ref="N164:R164"/>
    <mergeCell ref="N293:R293"/>
    <mergeCell ref="N317:R317"/>
    <mergeCell ref="N146:R146"/>
    <mergeCell ref="A314:M315"/>
    <mergeCell ref="A167:X167"/>
    <mergeCell ref="D323:E323"/>
    <mergeCell ref="D280:E280"/>
    <mergeCell ref="D109:E109"/>
    <mergeCell ref="N101:R101"/>
    <mergeCell ref="N324:T324"/>
    <mergeCell ref="N253:T253"/>
    <mergeCell ref="H519:H520"/>
    <mergeCell ref="N499:R499"/>
    <mergeCell ref="A213:M214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258:R258"/>
    <mergeCell ref="N87:R87"/>
    <mergeCell ref="N500:R500"/>
    <mergeCell ref="N451:R451"/>
    <mergeCell ref="N329:R329"/>
    <mergeCell ref="D372:E372"/>
    <mergeCell ref="D335:E335"/>
    <mergeCell ref="N245:R245"/>
    <mergeCell ref="N158:R158"/>
    <mergeCell ref="T5:U5"/>
    <mergeCell ref="D119:E119"/>
    <mergeCell ref="D190:E190"/>
    <mergeCell ref="A128:X128"/>
    <mergeCell ref="U17:U18"/>
    <mergeCell ref="A255:X255"/>
    <mergeCell ref="D40:E40"/>
    <mergeCell ref="D233:E233"/>
    <mergeCell ref="D111:E111"/>
    <mergeCell ref="T6:U9"/>
    <mergeCell ref="N168:R168"/>
    <mergeCell ref="A49:X49"/>
    <mergeCell ref="N247:T247"/>
    <mergeCell ref="N89:R89"/>
    <mergeCell ref="N37:T37"/>
    <mergeCell ref="A35:X35"/>
    <mergeCell ref="D232:E232"/>
    <mergeCell ref="N140:R140"/>
    <mergeCell ref="D183:E183"/>
    <mergeCell ref="A136:X136"/>
    <mergeCell ref="A21:X21"/>
    <mergeCell ref="N232:R232"/>
    <mergeCell ref="N254:T254"/>
    <mergeCell ref="D219:E219"/>
    <mergeCell ref="F519:F520"/>
    <mergeCell ref="D416:E416"/>
    <mergeCell ref="D106:E106"/>
    <mergeCell ref="D391:E391"/>
    <mergeCell ref="N441:T441"/>
    <mergeCell ref="D220:E220"/>
    <mergeCell ref="N456:R456"/>
    <mergeCell ref="A39:X39"/>
    <mergeCell ref="A402:X402"/>
    <mergeCell ref="N299:T299"/>
    <mergeCell ref="D251:E251"/>
    <mergeCell ref="N99:R99"/>
    <mergeCell ref="D487:E487"/>
    <mergeCell ref="N397:R397"/>
    <mergeCell ref="N468:R468"/>
    <mergeCell ref="N74:R74"/>
    <mergeCell ref="N145:R145"/>
    <mergeCell ref="N372:R372"/>
    <mergeCell ref="A339:X339"/>
    <mergeCell ref="D182:E182"/>
    <mergeCell ref="N163:R163"/>
    <mergeCell ref="A494:M495"/>
    <mergeCell ref="N289:R289"/>
    <mergeCell ref="D403:E403"/>
    <mergeCell ref="D507:E507"/>
    <mergeCell ref="D330:E330"/>
    <mergeCell ref="N304:T304"/>
    <mergeCell ref="N449:R449"/>
    <mergeCell ref="D492:E492"/>
    <mergeCell ref="N344:T344"/>
    <mergeCell ref="N319:T319"/>
    <mergeCell ref="A423:M424"/>
    <mergeCell ref="N484:R484"/>
    <mergeCell ref="N450:R450"/>
    <mergeCell ref="D396:E396"/>
    <mergeCell ref="D456:E456"/>
    <mergeCell ref="D414:E414"/>
    <mergeCell ref="N464:T464"/>
    <mergeCell ref="N506:R506"/>
    <mergeCell ref="N505:R505"/>
    <mergeCell ref="A496:X496"/>
    <mergeCell ref="D467:E467"/>
    <mergeCell ref="A413:X413"/>
    <mergeCell ref="A368:X368"/>
    <mergeCell ref="N427:R427"/>
    <mergeCell ref="D469:E469"/>
    <mergeCell ref="N325:T325"/>
    <mergeCell ref="D340:E340"/>
    <mergeCell ref="A475:X475"/>
    <mergeCell ref="D180:E180"/>
    <mergeCell ref="D398:E398"/>
    <mergeCell ref="D454:E454"/>
    <mergeCell ref="N359:R359"/>
    <mergeCell ref="D365:E365"/>
    <mergeCell ref="A437:M438"/>
    <mergeCell ref="N334:R334"/>
    <mergeCell ref="N394:R394"/>
    <mergeCell ref="D470:E470"/>
    <mergeCell ref="N424:T424"/>
    <mergeCell ref="A384:M385"/>
    <mergeCell ref="N347:R347"/>
    <mergeCell ref="D451:E451"/>
    <mergeCell ref="N260:R260"/>
    <mergeCell ref="D275:E275"/>
    <mergeCell ref="D185:E185"/>
    <mergeCell ref="A194:X194"/>
    <mergeCell ref="A366:M367"/>
    <mergeCell ref="N263:R263"/>
    <mergeCell ref="D188:E188"/>
    <mergeCell ref="N465:T465"/>
    <mergeCell ref="N294:T294"/>
    <mergeCell ref="N366:T366"/>
    <mergeCell ref="D28:E28"/>
    <mergeCell ref="D30:E30"/>
    <mergeCell ref="A244:X244"/>
    <mergeCell ref="N452:R452"/>
    <mergeCell ref="N377:T377"/>
    <mergeCell ref="N209:T209"/>
    <mergeCell ref="D230:E230"/>
    <mergeCell ref="D168:E168"/>
    <mergeCell ref="A411:M412"/>
    <mergeCell ref="N308:R308"/>
    <mergeCell ref="N138:R138"/>
    <mergeCell ref="N76:R76"/>
    <mergeCell ref="N154:T154"/>
    <mergeCell ref="N77:R77"/>
    <mergeCell ref="N169:R169"/>
    <mergeCell ref="N91:T91"/>
    <mergeCell ref="N85:T85"/>
    <mergeCell ref="D130:E130"/>
    <mergeCell ref="D74:E74"/>
    <mergeCell ref="D68:E68"/>
    <mergeCell ref="N33:T33"/>
    <mergeCell ref="D29:E29"/>
    <mergeCell ref="N437:T437"/>
    <mergeCell ref="A225:X225"/>
    <mergeCell ref="N58:R58"/>
    <mergeCell ref="D179:E179"/>
    <mergeCell ref="D9:E9"/>
    <mergeCell ref="D118:E118"/>
    <mergeCell ref="F9:G9"/>
    <mergeCell ref="N224:T224"/>
    <mergeCell ref="A127:X127"/>
    <mergeCell ref="A320:X320"/>
    <mergeCell ref="A60:M61"/>
    <mergeCell ref="N150:R150"/>
    <mergeCell ref="D96:E96"/>
    <mergeCell ref="N152:R152"/>
    <mergeCell ref="D27:E27"/>
    <mergeCell ref="N15:R16"/>
    <mergeCell ref="N160:T160"/>
    <mergeCell ref="N141:T141"/>
    <mergeCell ref="A62:X62"/>
    <mergeCell ref="D129:E129"/>
    <mergeCell ref="R6:S9"/>
    <mergeCell ref="N207:R207"/>
    <mergeCell ref="N36:R36"/>
    <mergeCell ref="D79:E79"/>
    <mergeCell ref="A306:X306"/>
    <mergeCell ref="N126:T126"/>
    <mergeCell ref="N433:T433"/>
    <mergeCell ref="N73:R73"/>
    <mergeCell ref="AD17:AD18"/>
    <mergeCell ref="D113:E113"/>
    <mergeCell ref="A52:M53"/>
    <mergeCell ref="A310:M311"/>
    <mergeCell ref="D88:E88"/>
    <mergeCell ref="N403:R403"/>
    <mergeCell ref="A337:M338"/>
    <mergeCell ref="D148:E148"/>
    <mergeCell ref="N80:R80"/>
    <mergeCell ref="D26:E26"/>
    <mergeCell ref="A352:M353"/>
    <mergeCell ref="N218:R218"/>
    <mergeCell ref="D261:E261"/>
    <mergeCell ref="D90:E90"/>
    <mergeCell ref="N367:T367"/>
    <mergeCell ref="D388:E388"/>
    <mergeCell ref="A25:X25"/>
    <mergeCell ref="N133:T133"/>
    <mergeCell ref="D390:E390"/>
    <mergeCell ref="N71:R71"/>
    <mergeCell ref="N307:R307"/>
    <mergeCell ref="A192:M193"/>
    <mergeCell ref="D235:E235"/>
    <mergeCell ref="N512:T512"/>
    <mergeCell ref="V519:V520"/>
    <mergeCell ref="A115:M116"/>
    <mergeCell ref="N78:R78"/>
    <mergeCell ref="O11:P11"/>
    <mergeCell ref="N149:R149"/>
    <mergeCell ref="N376:R376"/>
    <mergeCell ref="N205:R205"/>
    <mergeCell ref="N447:R447"/>
    <mergeCell ref="A226:X226"/>
    <mergeCell ref="D260:E260"/>
    <mergeCell ref="D453:E453"/>
    <mergeCell ref="N241:R241"/>
    <mergeCell ref="D309:E309"/>
    <mergeCell ref="N422:R422"/>
    <mergeCell ref="N118:R118"/>
    <mergeCell ref="N360:R360"/>
    <mergeCell ref="N124:R124"/>
    <mergeCell ref="N438:T438"/>
    <mergeCell ref="D448:E448"/>
    <mergeCell ref="N436:R436"/>
    <mergeCell ref="N418:T418"/>
    <mergeCell ref="U519:U520"/>
    <mergeCell ref="N50:R50"/>
    <mergeCell ref="N286:R286"/>
    <mergeCell ref="A519:A520"/>
    <mergeCell ref="N357:R357"/>
    <mergeCell ref="D329:E329"/>
    <mergeCell ref="D229:E229"/>
    <mergeCell ref="D158:E158"/>
    <mergeCell ref="A409:X409"/>
    <mergeCell ref="N131:R131"/>
    <mergeCell ref="N236:R236"/>
    <mergeCell ref="D77:E77"/>
    <mergeCell ref="N429:R429"/>
    <mergeCell ref="N300:T300"/>
    <mergeCell ref="D108:E108"/>
    <mergeCell ref="D369:E369"/>
    <mergeCell ref="A248:X248"/>
    <mergeCell ref="A104:X104"/>
    <mergeCell ref="S519:S520"/>
    <mergeCell ref="A321:X321"/>
    <mergeCell ref="A312:X312"/>
    <mergeCell ref="N510:T510"/>
    <mergeCell ref="S518:T518"/>
    <mergeCell ref="N276:T276"/>
    <mergeCell ref="N214:T214"/>
    <mergeCell ref="N492:R492"/>
    <mergeCell ref="D72:E72"/>
    <mergeCell ref="D421:E421"/>
    <mergeCell ref="D1:F1"/>
    <mergeCell ref="N282:T282"/>
    <mergeCell ref="N353:T353"/>
    <mergeCell ref="N61:T61"/>
    <mergeCell ref="D82:E82"/>
    <mergeCell ref="A328:X328"/>
    <mergeCell ref="A157:X157"/>
    <mergeCell ref="J17:J18"/>
    <mergeCell ref="A284:X284"/>
    <mergeCell ref="L17:L18"/>
    <mergeCell ref="D240:E240"/>
    <mergeCell ref="D334:E334"/>
    <mergeCell ref="A102:M103"/>
    <mergeCell ref="N65:R65"/>
    <mergeCell ref="N228:R228"/>
    <mergeCell ref="N348:T348"/>
    <mergeCell ref="D100:E100"/>
    <mergeCell ref="N17:R18"/>
    <mergeCell ref="N129:R129"/>
    <mergeCell ref="O6:P6"/>
    <mergeCell ref="N221:R221"/>
    <mergeCell ref="R519:R520"/>
    <mergeCell ref="A165:M166"/>
    <mergeCell ref="T519:T520"/>
    <mergeCell ref="A466:X466"/>
    <mergeCell ref="D313:E313"/>
    <mergeCell ref="N426:R426"/>
    <mergeCell ref="N364:R364"/>
    <mergeCell ref="A143:X143"/>
    <mergeCell ref="D432:E432"/>
    <mergeCell ref="D236:E236"/>
    <mergeCell ref="N220:R220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N509:T509"/>
    <mergeCell ref="A363:X363"/>
    <mergeCell ref="A444:X444"/>
    <mergeCell ref="D356:E356"/>
    <mergeCell ref="N511:T511"/>
    <mergeCell ref="N75:R75"/>
    <mergeCell ref="N298:R298"/>
    <mergeCell ref="A242:M243"/>
    <mergeCell ref="A302:X302"/>
    <mergeCell ref="N273:R273"/>
    <mergeCell ref="A478:M479"/>
    <mergeCell ref="D145:E145"/>
    <mergeCell ref="D387:E387"/>
    <mergeCell ref="D308:E308"/>
    <mergeCell ref="N508:R508"/>
    <mergeCell ref="D87:E87"/>
    <mergeCell ref="D147:E147"/>
    <mergeCell ref="A327:X327"/>
    <mergeCell ref="D274:E274"/>
    <mergeCell ref="D245:E245"/>
    <mergeCell ref="A156:X156"/>
    <mergeCell ref="D122:E122"/>
    <mergeCell ref="A93:X93"/>
    <mergeCell ref="D382:E382"/>
    <mergeCell ref="N295:T295"/>
    <mergeCell ref="N488:T488"/>
    <mergeCell ref="A125:M126"/>
    <mergeCell ref="N497:R497"/>
    <mergeCell ref="N2:U3"/>
    <mergeCell ref="L519:L520"/>
    <mergeCell ref="N113:R113"/>
    <mergeCell ref="N408:T408"/>
    <mergeCell ref="D429:E429"/>
    <mergeCell ref="A501:M502"/>
    <mergeCell ref="A172:M173"/>
    <mergeCell ref="N100:R100"/>
    <mergeCell ref="N94:R94"/>
    <mergeCell ref="N60:T60"/>
    <mergeCell ref="N507:R507"/>
    <mergeCell ref="N336:R336"/>
    <mergeCell ref="D81:E81"/>
    <mergeCell ref="D208:E208"/>
    <mergeCell ref="A54:X54"/>
    <mergeCell ref="N423:T423"/>
    <mergeCell ref="A375:X375"/>
    <mergeCell ref="D139:E139"/>
    <mergeCell ref="D406:E406"/>
    <mergeCell ref="A285:X285"/>
    <mergeCell ref="N45:T45"/>
    <mergeCell ref="N343:T343"/>
    <mergeCell ref="N516:T516"/>
    <mergeCell ref="N176:R176"/>
    <mergeCell ref="N495:T495"/>
    <mergeCell ref="N178:R178"/>
    <mergeCell ref="A373:M374"/>
    <mergeCell ref="A348:M349"/>
    <mergeCell ref="N463:R463"/>
    <mergeCell ref="D31:E31"/>
    <mergeCell ref="I17:I18"/>
    <mergeCell ref="N383:R383"/>
    <mergeCell ref="BA17:BA18"/>
    <mergeCell ref="AA17:AC18"/>
    <mergeCell ref="N193:T193"/>
    <mergeCell ref="A223:M224"/>
    <mergeCell ref="A294:M295"/>
    <mergeCell ref="N120:R120"/>
    <mergeCell ref="N64:R64"/>
    <mergeCell ref="N191:R191"/>
    <mergeCell ref="D259:E259"/>
    <mergeCell ref="N476:R476"/>
    <mergeCell ref="D67:E67"/>
    <mergeCell ref="D94:E94"/>
    <mergeCell ref="D69:E69"/>
    <mergeCell ref="N342:R342"/>
    <mergeCell ref="N53:T53"/>
    <mergeCell ref="N417:T417"/>
    <mergeCell ref="J519:J520"/>
    <mergeCell ref="B17:B18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N252:R252"/>
    <mergeCell ref="N81:R81"/>
    <mergeCell ref="N323:R323"/>
    <mergeCell ref="D124:E124"/>
    <mergeCell ref="N56:R56"/>
    <mergeCell ref="D195:E195"/>
    <mergeCell ref="D493:E493"/>
    <mergeCell ref="D360:E360"/>
    <mergeCell ref="D431:E431"/>
    <mergeCell ref="D189:E189"/>
    <mergeCell ref="D287:E287"/>
    <mergeCell ref="A33:M34"/>
    <mergeCell ref="N46:T46"/>
    <mergeCell ref="N501:T501"/>
    <mergeCell ref="H5:L5"/>
    <mergeCell ref="N473:T473"/>
    <mergeCell ref="N257:R257"/>
    <mergeCell ref="N275:R275"/>
    <mergeCell ref="N346:R346"/>
    <mergeCell ref="N175:R175"/>
    <mergeCell ref="T10:U10"/>
    <mergeCell ref="D197:E197"/>
    <mergeCell ref="A135:X135"/>
    <mergeCell ref="D5:E5"/>
    <mergeCell ref="T12:U12"/>
    <mergeCell ref="A6:C6"/>
    <mergeCell ref="A5:C5"/>
    <mergeCell ref="N431:R431"/>
    <mergeCell ref="N231:R231"/>
    <mergeCell ref="A17:A18"/>
    <mergeCell ref="A23:M24"/>
    <mergeCell ref="N371:R371"/>
    <mergeCell ref="A20:X20"/>
    <mergeCell ref="O10:P10"/>
    <mergeCell ref="D8:L8"/>
    <mergeCell ref="D351:E351"/>
    <mergeCell ref="N134:T134"/>
    <mergeCell ref="D289:E289"/>
    <mergeCell ref="N502:T502"/>
    <mergeCell ref="N267:R267"/>
    <mergeCell ref="M519:M520"/>
    <mergeCell ref="D297:E297"/>
    <mergeCell ref="N391:R391"/>
    <mergeCell ref="D70:E70"/>
    <mergeCell ref="A154:M155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N504:R504"/>
    <mergeCell ref="N455:R455"/>
    <mergeCell ref="N333:R333"/>
    <mergeCell ref="D376:E376"/>
    <mergeCell ref="D205:E205"/>
    <mergeCell ref="N181:R181"/>
    <mergeCell ref="A439:X439"/>
    <mergeCell ref="D98:E98"/>
    <mergeCell ref="N491:R491"/>
    <mergeCell ref="A445:X445"/>
    <mergeCell ref="D187:E187"/>
    <mergeCell ref="A354:X354"/>
    <mergeCell ref="D472:E472"/>
    <mergeCell ref="N494:T494"/>
    <mergeCell ref="D410:E410"/>
    <mergeCell ref="A419:X419"/>
    <mergeCell ref="C17:C18"/>
    <mergeCell ref="N358:R358"/>
    <mergeCell ref="K17:K18"/>
    <mergeCell ref="D66:E66"/>
    <mergeCell ref="D73:E73"/>
    <mergeCell ref="N486:R486"/>
    <mergeCell ref="A276:M277"/>
    <mergeCell ref="N166:T166"/>
    <mergeCell ref="A420:X420"/>
    <mergeCell ref="N147:R147"/>
    <mergeCell ref="W17:W18"/>
    <mergeCell ref="A435:X435"/>
    <mergeCell ref="N161:T161"/>
    <mergeCell ref="N459:T459"/>
    <mergeCell ref="N399:R399"/>
    <mergeCell ref="N59:R59"/>
    <mergeCell ref="N24:T24"/>
    <mergeCell ref="H9:I9"/>
    <mergeCell ref="D281:E281"/>
    <mergeCell ref="D357:E357"/>
    <mergeCell ref="N28:R28"/>
    <mergeCell ref="N392:R392"/>
    <mergeCell ref="D71:E71"/>
    <mergeCell ref="N186:R186"/>
    <mergeCell ref="N457:R457"/>
    <mergeCell ref="D332:E332"/>
    <mergeCell ref="D307:E307"/>
    <mergeCell ref="A211:X211"/>
    <mergeCell ref="N115:T115"/>
    <mergeCell ref="N42:T42"/>
    <mergeCell ref="N102:T102"/>
    <mergeCell ref="N400:T400"/>
    <mergeCell ref="N30:R30"/>
    <mergeCell ref="D78:E78"/>
    <mergeCell ref="A400:M401"/>
    <mergeCell ref="N428:R428"/>
    <mergeCell ref="N415:R415"/>
    <mergeCell ref="N442:T442"/>
    <mergeCell ref="N365:R365"/>
    <mergeCell ref="N292:R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