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7CF8AA-A325-414B-A6DF-B6EFAD4D71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N447" i="1"/>
  <c r="W446" i="1"/>
  <c r="X446" i="1" s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X423" i="1" s="1"/>
  <c r="N421" i="1"/>
  <c r="V418" i="1"/>
  <c r="V417" i="1"/>
  <c r="W416" i="1"/>
  <c r="X416" i="1" s="1"/>
  <c r="N416" i="1"/>
  <c r="W415" i="1"/>
  <c r="X415" i="1" s="1"/>
  <c r="N415" i="1"/>
  <c r="X414" i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X383" i="1" s="1"/>
  <c r="N383" i="1"/>
  <c r="W382" i="1"/>
  <c r="X382" i="1" s="1"/>
  <c r="X384" i="1" s="1"/>
  <c r="N382" i="1"/>
  <c r="V378" i="1"/>
  <c r="V377" i="1"/>
  <c r="W376" i="1"/>
  <c r="W378" i="1" s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W369" i="1"/>
  <c r="W374" i="1" s="1"/>
  <c r="N369" i="1"/>
  <c r="V367" i="1"/>
  <c r="V366" i="1"/>
  <c r="W365" i="1"/>
  <c r="X365" i="1" s="1"/>
  <c r="N365" i="1"/>
  <c r="X364" i="1"/>
  <c r="X366" i="1" s="1"/>
  <c r="W364" i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V353" i="1"/>
  <c r="V352" i="1"/>
  <c r="W351" i="1"/>
  <c r="W353" i="1" s="1"/>
  <c r="N351" i="1"/>
  <c r="V349" i="1"/>
  <c r="V348" i="1"/>
  <c r="X347" i="1"/>
  <c r="W347" i="1"/>
  <c r="N347" i="1"/>
  <c r="W346" i="1"/>
  <c r="W349" i="1" s="1"/>
  <c r="V344" i="1"/>
  <c r="V343" i="1"/>
  <c r="X342" i="1"/>
  <c r="W342" i="1"/>
  <c r="N342" i="1"/>
  <c r="W341" i="1"/>
  <c r="X341" i="1" s="1"/>
  <c r="N341" i="1"/>
  <c r="W340" i="1"/>
  <c r="W344" i="1" s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X331" i="1" s="1"/>
  <c r="N331" i="1"/>
  <c r="W330" i="1"/>
  <c r="X330" i="1" s="1"/>
  <c r="N330" i="1"/>
  <c r="W329" i="1"/>
  <c r="N329" i="1"/>
  <c r="V325" i="1"/>
  <c r="V324" i="1"/>
  <c r="W323" i="1"/>
  <c r="P521" i="1" s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W299" i="1" s="1"/>
  <c r="N297" i="1"/>
  <c r="V295" i="1"/>
  <c r="V294" i="1"/>
  <c r="X293" i="1"/>
  <c r="W293" i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521" i="1" s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W274" i="1"/>
  <c r="X274" i="1" s="1"/>
  <c r="W273" i="1"/>
  <c r="W276" i="1" s="1"/>
  <c r="V271" i="1"/>
  <c r="V270" i="1"/>
  <c r="W269" i="1"/>
  <c r="X269" i="1" s="1"/>
  <c r="N269" i="1"/>
  <c r="W268" i="1"/>
  <c r="X268" i="1" s="1"/>
  <c r="N268" i="1"/>
  <c r="W267" i="1"/>
  <c r="W270" i="1" s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X258" i="1"/>
  <c r="W258" i="1"/>
  <c r="N258" i="1"/>
  <c r="W257" i="1"/>
  <c r="X257" i="1" s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W254" i="1" s="1"/>
  <c r="N249" i="1"/>
  <c r="V247" i="1"/>
  <c r="V246" i="1"/>
  <c r="W245" i="1"/>
  <c r="W246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1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W199" i="1" s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X129" i="1" s="1"/>
  <c r="N129" i="1"/>
  <c r="V126" i="1"/>
  <c r="V125" i="1"/>
  <c r="X124" i="1"/>
  <c r="W124" i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2" i="1" s="1"/>
  <c r="N94" i="1"/>
  <c r="V92" i="1"/>
  <c r="V91" i="1"/>
  <c r="X90" i="1"/>
  <c r="W90" i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W60" i="1" s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84" i="1" l="1"/>
  <c r="X133" i="1"/>
  <c r="X22" i="1"/>
  <c r="X23" i="1" s="1"/>
  <c r="W34" i="1"/>
  <c r="X56" i="1"/>
  <c r="X203" i="1"/>
  <c r="X209" i="1" s="1"/>
  <c r="W209" i="1"/>
  <c r="X212" i="1"/>
  <c r="X213" i="1" s="1"/>
  <c r="W213" i="1"/>
  <c r="L521" i="1"/>
  <c r="W264" i="1"/>
  <c r="Q521" i="1"/>
  <c r="X361" i="1"/>
  <c r="X52" i="1"/>
  <c r="X417" i="1"/>
  <c r="V511" i="1"/>
  <c r="W33" i="1"/>
  <c r="X94" i="1"/>
  <c r="X102" i="1" s="1"/>
  <c r="H521" i="1"/>
  <c r="I521" i="1"/>
  <c r="X163" i="1"/>
  <c r="X165" i="1" s="1"/>
  <c r="W173" i="1"/>
  <c r="W193" i="1"/>
  <c r="X195" i="1"/>
  <c r="X199" i="1" s="1"/>
  <c r="M521" i="1"/>
  <c r="X256" i="1"/>
  <c r="X264" i="1" s="1"/>
  <c r="X273" i="1"/>
  <c r="X276" i="1" s="1"/>
  <c r="W282" i="1"/>
  <c r="X297" i="1"/>
  <c r="X299" i="1" s="1"/>
  <c r="O521" i="1"/>
  <c r="W310" i="1"/>
  <c r="X340" i="1"/>
  <c r="X343" i="1" s="1"/>
  <c r="X351" i="1"/>
  <c r="X352" i="1" s="1"/>
  <c r="W352" i="1"/>
  <c r="W366" i="1"/>
  <c r="X376" i="1"/>
  <c r="X377" i="1" s="1"/>
  <c r="W377" i="1"/>
  <c r="T521" i="1"/>
  <c r="X467" i="1"/>
  <c r="X473" i="1" s="1"/>
  <c r="H9" i="1"/>
  <c r="A10" i="1"/>
  <c r="B521" i="1"/>
  <c r="W513" i="1"/>
  <c r="W512" i="1"/>
  <c r="V515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60" i="1"/>
  <c r="W85" i="1"/>
  <c r="W92" i="1"/>
  <c r="X87" i="1"/>
  <c r="X91" i="1" s="1"/>
  <c r="W91" i="1"/>
  <c r="W134" i="1"/>
  <c r="G521" i="1"/>
  <c r="W141" i="1"/>
  <c r="X138" i="1"/>
  <c r="X141" i="1" s="1"/>
  <c r="X192" i="1"/>
  <c r="F9" i="1"/>
  <c r="J9" i="1"/>
  <c r="C521" i="1"/>
  <c r="W53" i="1"/>
  <c r="W52" i="1"/>
  <c r="W103" i="1"/>
  <c r="W115" i="1"/>
  <c r="X105" i="1"/>
  <c r="X115" i="1" s="1"/>
  <c r="W116" i="1"/>
  <c r="W126" i="1"/>
  <c r="X118" i="1"/>
  <c r="X125" i="1" s="1"/>
  <c r="W125" i="1"/>
  <c r="W142" i="1"/>
  <c r="W155" i="1"/>
  <c r="W160" i="1"/>
  <c r="W166" i="1"/>
  <c r="W172" i="1"/>
  <c r="W192" i="1"/>
  <c r="W200" i="1"/>
  <c r="W224" i="1"/>
  <c r="W243" i="1"/>
  <c r="W247" i="1"/>
  <c r="W253" i="1"/>
  <c r="W265" i="1"/>
  <c r="W271" i="1"/>
  <c r="W277" i="1"/>
  <c r="W283" i="1"/>
  <c r="W294" i="1"/>
  <c r="W300" i="1"/>
  <c r="W305" i="1"/>
  <c r="W311" i="1"/>
  <c r="W315" i="1"/>
  <c r="W319" i="1"/>
  <c r="W325" i="1"/>
  <c r="W337" i="1"/>
  <c r="W343" i="1"/>
  <c r="W348" i="1"/>
  <c r="W361" i="1"/>
  <c r="W367" i="1"/>
  <c r="W373" i="1"/>
  <c r="W385" i="1"/>
  <c r="W400" i="1"/>
  <c r="X387" i="1"/>
  <c r="X400" i="1" s="1"/>
  <c r="W401" i="1"/>
  <c r="W408" i="1"/>
  <c r="X403" i="1"/>
  <c r="X407" i="1" s="1"/>
  <c r="W407" i="1"/>
  <c r="W434" i="1"/>
  <c r="W437" i="1"/>
  <c r="X436" i="1"/>
  <c r="X437" i="1" s="1"/>
  <c r="W438" i="1"/>
  <c r="W441" i="1"/>
  <c r="X440" i="1"/>
  <c r="X441" i="1" s="1"/>
  <c r="W442" i="1"/>
  <c r="X447" i="1"/>
  <c r="X459" i="1" s="1"/>
  <c r="U521" i="1"/>
  <c r="W460" i="1"/>
  <c r="W465" i="1"/>
  <c r="X462" i="1"/>
  <c r="X464" i="1" s="1"/>
  <c r="V521" i="1"/>
  <c r="W488" i="1"/>
  <c r="X483" i="1"/>
  <c r="X488" i="1" s="1"/>
  <c r="W489" i="1"/>
  <c r="W501" i="1"/>
  <c r="X497" i="1"/>
  <c r="X501" i="1" s="1"/>
  <c r="D521" i="1"/>
  <c r="W61" i="1"/>
  <c r="E521" i="1"/>
  <c r="W84" i="1"/>
  <c r="F521" i="1"/>
  <c r="W133" i="1"/>
  <c r="X145" i="1"/>
  <c r="X154" i="1" s="1"/>
  <c r="W154" i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X245" i="1"/>
  <c r="X246" i="1" s="1"/>
  <c r="X249" i="1"/>
  <c r="X253" i="1" s="1"/>
  <c r="X267" i="1"/>
  <c r="X270" i="1" s="1"/>
  <c r="X279" i="1"/>
  <c r="X282" i="1" s="1"/>
  <c r="X286" i="1"/>
  <c r="X294" i="1" s="1"/>
  <c r="W295" i="1"/>
  <c r="X303" i="1"/>
  <c r="X304" i="1" s="1"/>
  <c r="W304" i="1"/>
  <c r="X307" i="1"/>
  <c r="X310" i="1" s="1"/>
  <c r="X313" i="1"/>
  <c r="X314" i="1" s="1"/>
  <c r="X317" i="1"/>
  <c r="X318" i="1" s="1"/>
  <c r="X323" i="1"/>
  <c r="X324" i="1" s="1"/>
  <c r="W324" i="1"/>
  <c r="X329" i="1"/>
  <c r="X337" i="1" s="1"/>
  <c r="W338" i="1"/>
  <c r="X346" i="1"/>
  <c r="X348" i="1" s="1"/>
  <c r="R521" i="1"/>
  <c r="W362" i="1"/>
  <c r="X369" i="1"/>
  <c r="X373" i="1" s="1"/>
  <c r="W384" i="1"/>
  <c r="W418" i="1"/>
  <c r="W417" i="1"/>
  <c r="W424" i="1"/>
  <c r="W433" i="1"/>
  <c r="X426" i="1"/>
  <c r="X433" i="1" s="1"/>
  <c r="W459" i="1"/>
  <c r="W464" i="1"/>
  <c r="W474" i="1"/>
  <c r="W479" i="1"/>
  <c r="X476" i="1"/>
  <c r="X478" i="1" s="1"/>
  <c r="W502" i="1"/>
  <c r="W509" i="1"/>
  <c r="X504" i="1"/>
  <c r="X509" i="1" s="1"/>
  <c r="W510" i="1"/>
  <c r="S521" i="1"/>
  <c r="W423" i="1"/>
  <c r="W515" i="1" l="1"/>
  <c r="X516" i="1"/>
  <c r="W511" i="1"/>
  <c r="W514" i="1"/>
</calcChain>
</file>

<file path=xl/sharedStrings.xml><?xml version="1.0" encoding="utf-8"?>
<sst xmlns="http://schemas.openxmlformats.org/spreadsheetml/2006/main" count="2194" uniqueCount="736">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</sst>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1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1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98" t="s">
        <v>8</v>
      </c>
      <c r="B5" s="442"/>
      <c r="C5" s="443"/>
      <c r="D5" s="378"/>
      <c r="E5" s="380"/>
      <c r="F5" s="674" t="s">
        <v>9</v>
      </c>
      <c r="G5" s="443"/>
      <c r="H5" s="378" t="s">
        <v>735</v>
      </c>
      <c r="I5" s="379"/>
      <c r="J5" s="379"/>
      <c r="K5" s="379"/>
      <c r="L5" s="380"/>
      <c r="N5" s="24" t="s">
        <v>10</v>
      </c>
      <c r="O5" s="613">
        <v>45362</v>
      </c>
      <c r="P5" s="430"/>
      <c r="R5" s="685" t="s">
        <v>11</v>
      </c>
      <c r="S5" s="398"/>
      <c r="T5" s="537" t="s">
        <v>12</v>
      </c>
      <c r="U5" s="430"/>
      <c r="Z5" s="51"/>
      <c r="AA5" s="51"/>
      <c r="AB5" s="51"/>
    </row>
    <row r="6" spans="1:29" s="342" customFormat="1" ht="24" customHeight="1" x14ac:dyDescent="0.2">
      <c r="A6" s="498" t="s">
        <v>13</v>
      </c>
      <c r="B6" s="442"/>
      <c r="C6" s="443"/>
      <c r="D6" s="679" t="s">
        <v>14</v>
      </c>
      <c r="E6" s="680"/>
      <c r="F6" s="680"/>
      <c r="G6" s="680"/>
      <c r="H6" s="680"/>
      <c r="I6" s="680"/>
      <c r="J6" s="680"/>
      <c r="K6" s="680"/>
      <c r="L6" s="430"/>
      <c r="N6" s="24" t="s">
        <v>15</v>
      </c>
      <c r="O6" s="434" t="str">
        <f>IF(O5=0," ",CHOOSE(WEEKDAY(O5,2),"Понедельник","Вторник","Среда","Четверг","Пятница","Суббота","Воскресенье"))</f>
        <v>Понедельник</v>
      </c>
      <c r="P6" s="349"/>
      <c r="R6" s="414" t="s">
        <v>16</v>
      </c>
      <c r="S6" s="398"/>
      <c r="T6" s="540" t="s">
        <v>17</v>
      </c>
      <c r="U6" s="390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5" t="str">
        <f>IFERROR(VLOOKUP(DeliveryAddress,Table,3,0),1)</f>
        <v>1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4"/>
      <c r="S7" s="398"/>
      <c r="T7" s="541"/>
      <c r="U7" s="542"/>
      <c r="Z7" s="51"/>
      <c r="AA7" s="51"/>
      <c r="AB7" s="51"/>
    </row>
    <row r="8" spans="1:29" s="342" customFormat="1" ht="25.5" customHeight="1" x14ac:dyDescent="0.2">
      <c r="A8" s="705" t="s">
        <v>18</v>
      </c>
      <c r="B8" s="351"/>
      <c r="C8" s="352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9">
        <v>0.5</v>
      </c>
      <c r="P8" s="430"/>
      <c r="R8" s="354"/>
      <c r="S8" s="398"/>
      <c r="T8" s="541"/>
      <c r="U8" s="542"/>
      <c r="Z8" s="51"/>
      <c r="AA8" s="51"/>
      <c r="AB8" s="51"/>
    </row>
    <row r="9" spans="1:29" s="342" customFormat="1" ht="39.950000000000003" customHeight="1" x14ac:dyDescent="0.2">
      <c r="A9" s="5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9"/>
      <c r="E9" s="356"/>
      <c r="F9" s="5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3"/>
      <c r="P9" s="430"/>
      <c r="R9" s="354"/>
      <c r="S9" s="398"/>
      <c r="T9" s="543"/>
      <c r="U9" s="544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9"/>
      <c r="E10" s="356"/>
      <c r="F10" s="5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89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29"/>
      <c r="P10" s="430"/>
      <c r="S10" s="24" t="s">
        <v>22</v>
      </c>
      <c r="T10" s="389" t="s">
        <v>23</v>
      </c>
      <c r="U10" s="390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30"/>
      <c r="S11" s="24" t="s">
        <v>26</v>
      </c>
      <c r="T11" s="663" t="s">
        <v>27</v>
      </c>
      <c r="U11" s="664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75" t="s">
        <v>28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3"/>
      <c r="N12" s="24" t="s">
        <v>29</v>
      </c>
      <c r="O12" s="636"/>
      <c r="P12" s="567"/>
      <c r="Q12" s="23"/>
      <c r="S12" s="24"/>
      <c r="T12" s="472"/>
      <c r="U12" s="354"/>
      <c r="Z12" s="51"/>
      <c r="AA12" s="51"/>
      <c r="AB12" s="51"/>
    </row>
    <row r="13" spans="1:29" s="342" customFormat="1" ht="23.25" customHeight="1" x14ac:dyDescent="0.2">
      <c r="A13" s="675" t="s">
        <v>30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3"/>
      <c r="M13" s="26"/>
      <c r="N13" s="26" t="s">
        <v>31</v>
      </c>
      <c r="O13" s="663"/>
      <c r="P13" s="664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75" t="s">
        <v>32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5" t="s">
        <v>33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3"/>
      <c r="N15" s="520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13" t="s">
        <v>37</v>
      </c>
      <c r="D17" s="385" t="s">
        <v>38</v>
      </c>
      <c r="E17" s="477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76"/>
      <c r="P17" s="476"/>
      <c r="Q17" s="476"/>
      <c r="R17" s="477"/>
      <c r="S17" s="692" t="s">
        <v>48</v>
      </c>
      <c r="T17" s="443"/>
      <c r="U17" s="385" t="s">
        <v>49</v>
      </c>
      <c r="V17" s="385" t="s">
        <v>50</v>
      </c>
      <c r="W17" s="392" t="s">
        <v>51</v>
      </c>
      <c r="X17" s="385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503"/>
      <c r="BA17" s="419" t="s">
        <v>56</v>
      </c>
    </row>
    <row r="18" spans="1:53" ht="14.25" customHeight="1" x14ac:dyDescent="0.2">
      <c r="A18" s="386"/>
      <c r="B18" s="386"/>
      <c r="C18" s="386"/>
      <c r="D18" s="478"/>
      <c r="E18" s="480"/>
      <c r="F18" s="386"/>
      <c r="G18" s="386"/>
      <c r="H18" s="386"/>
      <c r="I18" s="386"/>
      <c r="J18" s="386"/>
      <c r="K18" s="386"/>
      <c r="L18" s="386"/>
      <c r="M18" s="386"/>
      <c r="N18" s="478"/>
      <c r="O18" s="479"/>
      <c r="P18" s="479"/>
      <c r="Q18" s="479"/>
      <c r="R18" s="480"/>
      <c r="S18" s="341" t="s">
        <v>57</v>
      </c>
      <c r="T18" s="341" t="s">
        <v>58</v>
      </c>
      <c r="U18" s="386"/>
      <c r="V18" s="386"/>
      <c r="W18" s="393"/>
      <c r="X18" s="386"/>
      <c r="Y18" s="618"/>
      <c r="Z18" s="618"/>
      <c r="AA18" s="424"/>
      <c r="AB18" s="425"/>
      <c r="AC18" s="426"/>
      <c r="AD18" s="504"/>
      <c r="BA18" s="354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53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hidden="1" customHeight="1" x14ac:dyDescent="0.25">
      <c r="A21" s="362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39"/>
      <c r="Z21" s="33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68"/>
      <c r="N23" s="350" t="s">
        <v>66</v>
      </c>
      <c r="O23" s="351"/>
      <c r="P23" s="351"/>
      <c r="Q23" s="351"/>
      <c r="R23" s="351"/>
      <c r="S23" s="351"/>
      <c r="T23" s="352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68"/>
      <c r="N24" s="350" t="s">
        <v>66</v>
      </c>
      <c r="O24" s="351"/>
      <c r="P24" s="351"/>
      <c r="Q24" s="351"/>
      <c r="R24" s="351"/>
      <c r="S24" s="351"/>
      <c r="T24" s="352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hidden="1" customHeight="1" x14ac:dyDescent="0.25">
      <c r="A25" s="362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39"/>
      <c r="Z25" s="33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2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68"/>
      <c r="N33" s="350" t="s">
        <v>66</v>
      </c>
      <c r="O33" s="351"/>
      <c r="P33" s="351"/>
      <c r="Q33" s="351"/>
      <c r="R33" s="351"/>
      <c r="S33" s="351"/>
      <c r="T33" s="352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hidden="1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68"/>
      <c r="N34" s="350" t="s">
        <v>66</v>
      </c>
      <c r="O34" s="351"/>
      <c r="P34" s="351"/>
      <c r="Q34" s="351"/>
      <c r="R34" s="351"/>
      <c r="S34" s="351"/>
      <c r="T34" s="352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hidden="1" customHeight="1" x14ac:dyDescent="0.25">
      <c r="A35" s="362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39"/>
      <c r="Z35" s="33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68"/>
      <c r="N37" s="350" t="s">
        <v>66</v>
      </c>
      <c r="O37" s="351"/>
      <c r="P37" s="351"/>
      <c r="Q37" s="351"/>
      <c r="R37" s="351"/>
      <c r="S37" s="351"/>
      <c r="T37" s="352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hidden="1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68"/>
      <c r="N38" s="350" t="s">
        <v>66</v>
      </c>
      <c r="O38" s="351"/>
      <c r="P38" s="351"/>
      <c r="Q38" s="351"/>
      <c r="R38" s="351"/>
      <c r="S38" s="351"/>
      <c r="T38" s="352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hidden="1" customHeight="1" x14ac:dyDescent="0.25">
      <c r="A39" s="362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39"/>
      <c r="Z39" s="33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68"/>
      <c r="N41" s="350" t="s">
        <v>66</v>
      </c>
      <c r="O41" s="351"/>
      <c r="P41" s="351"/>
      <c r="Q41" s="351"/>
      <c r="R41" s="351"/>
      <c r="S41" s="351"/>
      <c r="T41" s="352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hidden="1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68"/>
      <c r="N42" s="350" t="s">
        <v>66</v>
      </c>
      <c r="O42" s="351"/>
      <c r="P42" s="351"/>
      <c r="Q42" s="351"/>
      <c r="R42" s="351"/>
      <c r="S42" s="351"/>
      <c r="T42" s="352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hidden="1" customHeight="1" x14ac:dyDescent="0.25">
      <c r="A43" s="362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39"/>
      <c r="Z43" s="33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68"/>
      <c r="N45" s="350" t="s">
        <v>66</v>
      </c>
      <c r="O45" s="351"/>
      <c r="P45" s="351"/>
      <c r="Q45" s="351"/>
      <c r="R45" s="351"/>
      <c r="S45" s="351"/>
      <c r="T45" s="352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hidden="1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68"/>
      <c r="N46" s="350" t="s">
        <v>66</v>
      </c>
      <c r="O46" s="351"/>
      <c r="P46" s="351"/>
      <c r="Q46" s="351"/>
      <c r="R46" s="351"/>
      <c r="S46" s="351"/>
      <c r="T46" s="352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hidden="1" customHeight="1" x14ac:dyDescent="0.2">
      <c r="A47" s="403" t="s">
        <v>95</v>
      </c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  <c r="R47" s="404"/>
      <c r="S47" s="404"/>
      <c r="T47" s="404"/>
      <c r="U47" s="404"/>
      <c r="V47" s="404"/>
      <c r="W47" s="404"/>
      <c r="X47" s="404"/>
      <c r="Y47" s="48"/>
      <c r="Z47" s="48"/>
    </row>
    <row r="48" spans="1:53" ht="16.5" hidden="1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0"/>
      <c r="Z48" s="340"/>
    </row>
    <row r="49" spans="1:53" ht="14.25" hidden="1" customHeight="1" x14ac:dyDescent="0.25">
      <c r="A49" s="362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39"/>
      <c r="Z49" s="33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45</v>
      </c>
      <c r="W50" s="345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68"/>
      <c r="N52" s="350" t="s">
        <v>66</v>
      </c>
      <c r="O52" s="351"/>
      <c r="P52" s="351"/>
      <c r="Q52" s="351"/>
      <c r="R52" s="351"/>
      <c r="S52" s="351"/>
      <c r="T52" s="352"/>
      <c r="U52" s="37" t="s">
        <v>67</v>
      </c>
      <c r="V52" s="346">
        <f>IFERROR(V50/H50,"0")+IFERROR(V51/H51,"0")</f>
        <v>4.1666666666666661</v>
      </c>
      <c r="W52" s="346">
        <f>IFERROR(W50/H50,"0")+IFERROR(W51/H51,"0")</f>
        <v>5</v>
      </c>
      <c r="X52" s="346">
        <f>IFERROR(IF(X50="",0,X50),"0")+IFERROR(IF(X51="",0,X51),"0")</f>
        <v>0.10874999999999999</v>
      </c>
      <c r="Y52" s="347"/>
      <c r="Z52" s="347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68"/>
      <c r="N53" s="350" t="s">
        <v>66</v>
      </c>
      <c r="O53" s="351"/>
      <c r="P53" s="351"/>
      <c r="Q53" s="351"/>
      <c r="R53" s="351"/>
      <c r="S53" s="351"/>
      <c r="T53" s="352"/>
      <c r="U53" s="37" t="s">
        <v>65</v>
      </c>
      <c r="V53" s="346">
        <f>IFERROR(SUM(V50:V51),"0")</f>
        <v>45</v>
      </c>
      <c r="W53" s="346">
        <f>IFERROR(SUM(W50:W51),"0")</f>
        <v>54</v>
      </c>
      <c r="X53" s="37"/>
      <c r="Y53" s="347"/>
      <c r="Z53" s="347"/>
    </row>
    <row r="54" spans="1:53" ht="16.5" hidden="1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0"/>
      <c r="Z54" s="340"/>
    </row>
    <row r="55" spans="1:53" ht="14.25" hidden="1" customHeight="1" x14ac:dyDescent="0.25">
      <c r="A55" s="362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39"/>
      <c r="Z55" s="33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15</v>
      </c>
      <c r="W56" s="345">
        <f>IFERROR(IF(V56="",0,CEILING((V56/$H56),1)*$H56),"")</f>
        <v>21.6</v>
      </c>
      <c r="X56" s="36">
        <f>IFERROR(IF(W56=0,"",ROUNDUP(W56/H56,0)*0.02175),"")</f>
        <v>4.3499999999999997E-2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68"/>
      <c r="N60" s="350" t="s">
        <v>66</v>
      </c>
      <c r="O60" s="351"/>
      <c r="P60" s="351"/>
      <c r="Q60" s="351"/>
      <c r="R60" s="351"/>
      <c r="S60" s="351"/>
      <c r="T60" s="352"/>
      <c r="U60" s="37" t="s">
        <v>67</v>
      </c>
      <c r="V60" s="346">
        <f>IFERROR(V56/H56,"0")+IFERROR(V57/H57,"0")+IFERROR(V58/H58,"0")+IFERROR(V59/H59,"0")</f>
        <v>1.3888888888888888</v>
      </c>
      <c r="W60" s="346">
        <f>IFERROR(W56/H56,"0")+IFERROR(W57/H57,"0")+IFERROR(W58/H58,"0")+IFERROR(W59/H59,"0")</f>
        <v>2</v>
      </c>
      <c r="X60" s="346">
        <f>IFERROR(IF(X56="",0,X56),"0")+IFERROR(IF(X57="",0,X57),"0")+IFERROR(IF(X58="",0,X58),"0")+IFERROR(IF(X59="",0,X59),"0")</f>
        <v>4.3499999999999997E-2</v>
      </c>
      <c r="Y60" s="347"/>
      <c r="Z60" s="347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68"/>
      <c r="N61" s="350" t="s">
        <v>66</v>
      </c>
      <c r="O61" s="351"/>
      <c r="P61" s="351"/>
      <c r="Q61" s="351"/>
      <c r="R61" s="351"/>
      <c r="S61" s="351"/>
      <c r="T61" s="352"/>
      <c r="U61" s="37" t="s">
        <v>65</v>
      </c>
      <c r="V61" s="346">
        <f>IFERROR(SUM(V56:V59),"0")</f>
        <v>15</v>
      </c>
      <c r="W61" s="346">
        <f>IFERROR(SUM(W56:W59),"0")</f>
        <v>21.6</v>
      </c>
      <c r="X61" s="37"/>
      <c r="Y61" s="347"/>
      <c r="Z61" s="347"/>
    </row>
    <row r="62" spans="1:53" ht="16.5" hidden="1" customHeight="1" x14ac:dyDescent="0.25">
      <c r="A62" s="353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0"/>
      <c r="Z62" s="340"/>
    </row>
    <row r="63" spans="1:53" ht="14.25" hidden="1" customHeight="1" x14ac:dyDescent="0.25">
      <c r="A63" s="362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39"/>
      <c r="Z63" s="33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43</v>
      </c>
      <c r="W65" s="345">
        <f t="shared" si="2"/>
        <v>44.8</v>
      </c>
      <c r="X65" s="36">
        <f t="shared" si="3"/>
        <v>8.6999999999999994E-2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39</v>
      </c>
      <c r="W68" s="345">
        <f t="shared" si="2"/>
        <v>43.2</v>
      </c>
      <c r="X68" s="36">
        <f t="shared" si="3"/>
        <v>8.6999999999999994E-2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0</v>
      </c>
      <c r="W70" s="34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14</v>
      </c>
      <c r="W82" s="345">
        <f t="shared" si="2"/>
        <v>18</v>
      </c>
      <c r="X82" s="36">
        <f>IFERROR(IF(W82=0,"",ROUNDUP(W82/H82,0)*0.00937),"")</f>
        <v>3.7479999999999999E-2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68"/>
      <c r="N84" s="350" t="s">
        <v>66</v>
      </c>
      <c r="O84" s="351"/>
      <c r="P84" s="351"/>
      <c r="Q84" s="351"/>
      <c r="R84" s="351"/>
      <c r="S84" s="351"/>
      <c r="T84" s="352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10.561507936507937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0.21148</v>
      </c>
      <c r="Y84" s="347"/>
      <c r="Z84" s="347"/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68"/>
      <c r="N85" s="350" t="s">
        <v>66</v>
      </c>
      <c r="O85" s="351"/>
      <c r="P85" s="351"/>
      <c r="Q85" s="351"/>
      <c r="R85" s="351"/>
      <c r="S85" s="351"/>
      <c r="T85" s="352"/>
      <c r="U85" s="37" t="s">
        <v>65</v>
      </c>
      <c r="V85" s="346">
        <f>IFERROR(SUM(V64:V83),"0")</f>
        <v>96</v>
      </c>
      <c r="W85" s="346">
        <f>IFERROR(SUM(W64:W83),"0")</f>
        <v>106</v>
      </c>
      <c r="X85" s="37"/>
      <c r="Y85" s="347"/>
      <c r="Z85" s="347"/>
    </row>
    <row r="86" spans="1:53" ht="14.25" hidden="1" customHeight="1" x14ac:dyDescent="0.25">
      <c r="A86" s="362" t="s">
        <v>97</v>
      </c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39"/>
      <c r="Z86" s="339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67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68"/>
      <c r="N91" s="350" t="s">
        <v>66</v>
      </c>
      <c r="O91" s="351"/>
      <c r="P91" s="351"/>
      <c r="Q91" s="351"/>
      <c r="R91" s="351"/>
      <c r="S91" s="351"/>
      <c r="T91" s="352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hidden="1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68"/>
      <c r="N92" s="350" t="s">
        <v>66</v>
      </c>
      <c r="O92" s="351"/>
      <c r="P92" s="351"/>
      <c r="Q92" s="351"/>
      <c r="R92" s="351"/>
      <c r="S92" s="351"/>
      <c r="T92" s="352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hidden="1" customHeight="1" x14ac:dyDescent="0.25">
      <c r="A93" s="362" t="s">
        <v>60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39"/>
      <c r="Z93" s="339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67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68"/>
      <c r="N102" s="350" t="s">
        <v>66</v>
      </c>
      <c r="O102" s="351"/>
      <c r="P102" s="351"/>
      <c r="Q102" s="351"/>
      <c r="R102" s="351"/>
      <c r="S102" s="351"/>
      <c r="T102" s="352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hidden="1" x14ac:dyDescent="0.2">
      <c r="A103" s="354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68"/>
      <c r="N103" s="350" t="s">
        <v>66</v>
      </c>
      <c r="O103" s="351"/>
      <c r="P103" s="351"/>
      <c r="Q103" s="351"/>
      <c r="R103" s="351"/>
      <c r="S103" s="351"/>
      <c r="T103" s="352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hidden="1" customHeight="1" x14ac:dyDescent="0.25">
      <c r="A104" s="362" t="s">
        <v>68</v>
      </c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39"/>
      <c r="Z104" s="339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19</v>
      </c>
      <c r="W106" s="345">
        <f t="shared" si="6"/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65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1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4</v>
      </c>
      <c r="W110" s="345">
        <f t="shared" si="6"/>
        <v>5.4</v>
      </c>
      <c r="X110" s="36">
        <f>IFERROR(IF(W110=0,"",ROUNDUP(W110/H110,0)*0.00753),"")</f>
        <v>1.506E-2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68"/>
      <c r="N115" s="350" t="s">
        <v>66</v>
      </c>
      <c r="O115" s="351"/>
      <c r="P115" s="351"/>
      <c r="Q115" s="351"/>
      <c r="R115" s="351"/>
      <c r="S115" s="351"/>
      <c r="T115" s="352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3.7433862433862433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5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8.0310000000000006E-2</v>
      </c>
      <c r="Y115" s="347"/>
      <c r="Z115" s="347"/>
    </row>
    <row r="116" spans="1:53" x14ac:dyDescent="0.2">
      <c r="A116" s="354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68"/>
      <c r="N116" s="350" t="s">
        <v>66</v>
      </c>
      <c r="O116" s="351"/>
      <c r="P116" s="351"/>
      <c r="Q116" s="351"/>
      <c r="R116" s="351"/>
      <c r="S116" s="351"/>
      <c r="T116" s="352"/>
      <c r="U116" s="37" t="s">
        <v>65</v>
      </c>
      <c r="V116" s="346">
        <f>IFERROR(SUM(V105:V114),"0")</f>
        <v>23</v>
      </c>
      <c r="W116" s="346">
        <f>IFERROR(SUM(W105:W114),"0")</f>
        <v>30.6</v>
      </c>
      <c r="X116" s="37"/>
      <c r="Y116" s="347"/>
      <c r="Z116" s="347"/>
    </row>
    <row r="117" spans="1:53" ht="14.25" hidden="1" customHeight="1" x14ac:dyDescent="0.25">
      <c r="A117" s="362" t="s">
        <v>197</v>
      </c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39"/>
      <c r="Z117" s="339"/>
    </row>
    <row r="118" spans="1:53" ht="27" hidden="1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7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68"/>
      <c r="N125" s="350" t="s">
        <v>66</v>
      </c>
      <c r="O125" s="351"/>
      <c r="P125" s="351"/>
      <c r="Q125" s="351"/>
      <c r="R125" s="351"/>
      <c r="S125" s="351"/>
      <c r="T125" s="352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hidden="1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68"/>
      <c r="N126" s="350" t="s">
        <v>66</v>
      </c>
      <c r="O126" s="351"/>
      <c r="P126" s="351"/>
      <c r="Q126" s="351"/>
      <c r="R126" s="351"/>
      <c r="S126" s="351"/>
      <c r="T126" s="352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hidden="1" customHeight="1" x14ac:dyDescent="0.25">
      <c r="A127" s="353" t="s">
        <v>211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40"/>
      <c r="Z127" s="340"/>
    </row>
    <row r="128" spans="1:53" ht="14.25" hidden="1" customHeight="1" x14ac:dyDescent="0.25">
      <c r="A128" s="362" t="s">
        <v>68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39"/>
      <c r="Z128" s="339"/>
    </row>
    <row r="129" spans="1:53" ht="27" hidden="1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0</v>
      </c>
      <c r="W130" s="34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67"/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68"/>
      <c r="N133" s="350" t="s">
        <v>66</v>
      </c>
      <c r="O133" s="351"/>
      <c r="P133" s="351"/>
      <c r="Q133" s="351"/>
      <c r="R133" s="351"/>
      <c r="S133" s="351"/>
      <c r="T133" s="352"/>
      <c r="U133" s="37" t="s">
        <v>67</v>
      </c>
      <c r="V133" s="346">
        <f>IFERROR(V129/H129,"0")+IFERROR(V130/H130,"0")+IFERROR(V131/H131,"0")+IFERROR(V132/H132,"0")</f>
        <v>0</v>
      </c>
      <c r="W133" s="346">
        <f>IFERROR(W129/H129,"0")+IFERROR(W130/H130,"0")+IFERROR(W131/H131,"0")+IFERROR(W132/H132,"0")</f>
        <v>0</v>
      </c>
      <c r="X133" s="346">
        <f>IFERROR(IF(X129="",0,X129),"0")+IFERROR(IF(X130="",0,X130),"0")+IFERROR(IF(X131="",0,X131),"0")+IFERROR(IF(X132="",0,X132),"0")</f>
        <v>0</v>
      </c>
      <c r="Y133" s="347"/>
      <c r="Z133" s="347"/>
    </row>
    <row r="134" spans="1:53" hidden="1" x14ac:dyDescent="0.2">
      <c r="A134" s="354"/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68"/>
      <c r="N134" s="350" t="s">
        <v>66</v>
      </c>
      <c r="O134" s="351"/>
      <c r="P134" s="351"/>
      <c r="Q134" s="351"/>
      <c r="R134" s="351"/>
      <c r="S134" s="351"/>
      <c r="T134" s="352"/>
      <c r="U134" s="37" t="s">
        <v>65</v>
      </c>
      <c r="V134" s="346">
        <f>IFERROR(SUM(V129:V132),"0")</f>
        <v>0</v>
      </c>
      <c r="W134" s="346">
        <f>IFERROR(SUM(W129:W132),"0")</f>
        <v>0</v>
      </c>
      <c r="X134" s="37"/>
      <c r="Y134" s="347"/>
      <c r="Z134" s="347"/>
    </row>
    <row r="135" spans="1:53" ht="27.75" hidden="1" customHeight="1" x14ac:dyDescent="0.2">
      <c r="A135" s="403" t="s">
        <v>219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53" t="s">
        <v>220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40"/>
      <c r="Z136" s="340"/>
    </row>
    <row r="137" spans="1:53" ht="14.25" hidden="1" customHeight="1" x14ac:dyDescent="0.25">
      <c r="A137" s="362" t="s">
        <v>105</v>
      </c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39"/>
      <c r="Z137" s="339"/>
    </row>
    <row r="138" spans="1:53" ht="27" hidden="1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7"/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68"/>
      <c r="N141" s="350" t="s">
        <v>66</v>
      </c>
      <c r="O141" s="351"/>
      <c r="P141" s="351"/>
      <c r="Q141" s="351"/>
      <c r="R141" s="351"/>
      <c r="S141" s="351"/>
      <c r="T141" s="352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hidden="1" x14ac:dyDescent="0.2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68"/>
      <c r="N142" s="350" t="s">
        <v>66</v>
      </c>
      <c r="O142" s="351"/>
      <c r="P142" s="351"/>
      <c r="Q142" s="351"/>
      <c r="R142" s="351"/>
      <c r="S142" s="351"/>
      <c r="T142" s="352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hidden="1" customHeight="1" x14ac:dyDescent="0.25">
      <c r="A143" s="353" t="s">
        <v>227</v>
      </c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40"/>
      <c r="Z143" s="340"/>
    </row>
    <row r="144" spans="1:53" ht="14.25" hidden="1" customHeight="1" x14ac:dyDescent="0.25">
      <c r="A144" s="362" t="s">
        <v>60</v>
      </c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39"/>
      <c r="Z144" s="339"/>
    </row>
    <row r="145" spans="1:53" ht="27" hidden="1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67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68"/>
      <c r="N154" s="350" t="s">
        <v>66</v>
      </c>
      <c r="O154" s="351"/>
      <c r="P154" s="351"/>
      <c r="Q154" s="351"/>
      <c r="R154" s="351"/>
      <c r="S154" s="351"/>
      <c r="T154" s="352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hidden="1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68"/>
      <c r="N155" s="350" t="s">
        <v>66</v>
      </c>
      <c r="O155" s="351"/>
      <c r="P155" s="351"/>
      <c r="Q155" s="351"/>
      <c r="R155" s="351"/>
      <c r="S155" s="351"/>
      <c r="T155" s="352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hidden="1" customHeight="1" x14ac:dyDescent="0.25">
      <c r="A156" s="353" t="s">
        <v>246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40"/>
      <c r="Z156" s="340"/>
    </row>
    <row r="157" spans="1:53" ht="14.25" hidden="1" customHeight="1" x14ac:dyDescent="0.25">
      <c r="A157" s="362" t="s">
        <v>105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39"/>
      <c r="Z157" s="339"/>
    </row>
    <row r="158" spans="1:53" ht="16.5" hidden="1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7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68"/>
      <c r="N160" s="350" t="s">
        <v>66</v>
      </c>
      <c r="O160" s="351"/>
      <c r="P160" s="351"/>
      <c r="Q160" s="351"/>
      <c r="R160" s="351"/>
      <c r="S160" s="351"/>
      <c r="T160" s="352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hidden="1" x14ac:dyDescent="0.2">
      <c r="A161" s="354"/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68"/>
      <c r="N161" s="350" t="s">
        <v>66</v>
      </c>
      <c r="O161" s="351"/>
      <c r="P161" s="351"/>
      <c r="Q161" s="351"/>
      <c r="R161" s="351"/>
      <c r="S161" s="351"/>
      <c r="T161" s="352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hidden="1" customHeight="1" x14ac:dyDescent="0.25">
      <c r="A162" s="362" t="s">
        <v>97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39"/>
      <c r="Z162" s="339"/>
    </row>
    <row r="163" spans="1:53" ht="16.5" hidden="1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7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68"/>
      <c r="N165" s="350" t="s">
        <v>66</v>
      </c>
      <c r="O165" s="351"/>
      <c r="P165" s="351"/>
      <c r="Q165" s="351"/>
      <c r="R165" s="351"/>
      <c r="S165" s="351"/>
      <c r="T165" s="352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hidden="1" x14ac:dyDescent="0.2">
      <c r="A166" s="354"/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68"/>
      <c r="N166" s="350" t="s">
        <v>66</v>
      </c>
      <c r="O166" s="351"/>
      <c r="P166" s="351"/>
      <c r="Q166" s="351"/>
      <c r="R166" s="351"/>
      <c r="S166" s="351"/>
      <c r="T166" s="352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hidden="1" customHeight="1" x14ac:dyDescent="0.25">
      <c r="A167" s="362" t="s">
        <v>60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39"/>
      <c r="Z167" s="339"/>
    </row>
    <row r="168" spans="1:53" ht="27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133</v>
      </c>
      <c r="W168" s="345">
        <f>IFERROR(IF(V168="",0,CEILING((V168/$H168),1)*$H168),"")</f>
        <v>135</v>
      </c>
      <c r="X168" s="36">
        <f>IFERROR(IF(W168=0,"",ROUNDUP(W168/H168,0)*0.00937),"")</f>
        <v>0.23424999999999999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108</v>
      </c>
      <c r="W169" s="345">
        <f>IFERROR(IF(V169="",0,CEILING((V169/$H169),1)*$H169),"")</f>
        <v>108</v>
      </c>
      <c r="X169" s="36">
        <f>IFERROR(IF(W169=0,"",ROUNDUP(W169/H169,0)*0.00937),"")</f>
        <v>0.18740000000000001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205</v>
      </c>
      <c r="W171" s="345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x14ac:dyDescent="0.2">
      <c r="A172" s="367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68"/>
      <c r="N172" s="350" t="s">
        <v>66</v>
      </c>
      <c r="O172" s="351"/>
      <c r="P172" s="351"/>
      <c r="Q172" s="351"/>
      <c r="R172" s="351"/>
      <c r="S172" s="351"/>
      <c r="T172" s="352"/>
      <c r="U172" s="37" t="s">
        <v>67</v>
      </c>
      <c r="V172" s="346">
        <f>IFERROR(V168/H168,"0")+IFERROR(V169/H169,"0")+IFERROR(V170/H170,"0")+IFERROR(V171/H171,"0")</f>
        <v>82.592592592592595</v>
      </c>
      <c r="W172" s="346">
        <f>IFERROR(W168/H168,"0")+IFERROR(W169/H169,"0")+IFERROR(W170/H170,"0")+IFERROR(W171/H171,"0")</f>
        <v>83</v>
      </c>
      <c r="X172" s="346">
        <f>IFERROR(IF(X168="",0,X168),"0")+IFERROR(IF(X169="",0,X169),"0")+IFERROR(IF(X170="",0,X170),"0")+IFERROR(IF(X171="",0,X171),"0")</f>
        <v>0.7777099999999999</v>
      </c>
      <c r="Y172" s="347"/>
      <c r="Z172" s="347"/>
    </row>
    <row r="173" spans="1:53" x14ac:dyDescent="0.2">
      <c r="A173" s="354"/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68"/>
      <c r="N173" s="350" t="s">
        <v>66</v>
      </c>
      <c r="O173" s="351"/>
      <c r="P173" s="351"/>
      <c r="Q173" s="351"/>
      <c r="R173" s="351"/>
      <c r="S173" s="351"/>
      <c r="T173" s="352"/>
      <c r="U173" s="37" t="s">
        <v>65</v>
      </c>
      <c r="V173" s="346">
        <f>IFERROR(SUM(V168:V171),"0")</f>
        <v>446</v>
      </c>
      <c r="W173" s="346">
        <f>IFERROR(SUM(W168:W171),"0")</f>
        <v>448.20000000000005</v>
      </c>
      <c r="X173" s="37"/>
      <c r="Y173" s="347"/>
      <c r="Z173" s="347"/>
    </row>
    <row r="174" spans="1:53" ht="14.25" hidden="1" customHeight="1" x14ac:dyDescent="0.25">
      <c r="A174" s="362" t="s">
        <v>68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39"/>
      <c r="Z174" s="339"/>
    </row>
    <row r="175" spans="1:53" ht="27" hidden="1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15</v>
      </c>
      <c r="W178" s="345">
        <f t="shared" si="9"/>
        <v>16</v>
      </c>
      <c r="X178" s="36">
        <f>IFERROR(IF(W178=0,"",ROUNDUP(W178/H178,0)*0.01196),"")</f>
        <v>4.7840000000000001E-2</v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32</v>
      </c>
      <c r="W181" s="345">
        <f t="shared" si="9"/>
        <v>33.6</v>
      </c>
      <c r="X181" s="36">
        <f>IFERROR(IF(W181=0,"",ROUNDUP(W181/H181,0)*0.00753),"")</f>
        <v>0.10542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169</v>
      </c>
      <c r="W183" s="345">
        <f t="shared" si="9"/>
        <v>170.4</v>
      </c>
      <c r="X183" s="36">
        <f>IFERROR(IF(W183=0,"",ROUNDUP(W183/H183,0)*0.00753),"")</f>
        <v>0.53463000000000005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70</v>
      </c>
      <c r="W185" s="345">
        <f t="shared" si="9"/>
        <v>72</v>
      </c>
      <c r="X185" s="36">
        <f t="shared" ref="X185:X191" si="10">IFERROR(IF(W185=0,"",ROUNDUP(W185/H185,0)*0.00753),"")</f>
        <v>0.22590000000000002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78</v>
      </c>
      <c r="W187" s="345">
        <f t="shared" si="9"/>
        <v>79.2</v>
      </c>
      <c r="X187" s="36">
        <f t="shared" si="10"/>
        <v>0.24849000000000002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53</v>
      </c>
      <c r="W188" s="345">
        <f t="shared" si="9"/>
        <v>55.199999999999996</v>
      </c>
      <c r="X188" s="36">
        <f t="shared" si="10"/>
        <v>0.17319000000000001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48</v>
      </c>
      <c r="W190" s="345">
        <f t="shared" si="9"/>
        <v>48</v>
      </c>
      <c r="X190" s="36">
        <f t="shared" si="10"/>
        <v>0.15060000000000001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54</v>
      </c>
      <c r="W191" s="345">
        <f t="shared" si="9"/>
        <v>55.199999999999996</v>
      </c>
      <c r="X191" s="36">
        <f t="shared" si="10"/>
        <v>0.17319000000000001</v>
      </c>
      <c r="Y191" s="56"/>
      <c r="Z191" s="57"/>
      <c r="AD191" s="58"/>
      <c r="BA191" s="165" t="s">
        <v>1</v>
      </c>
    </row>
    <row r="192" spans="1:53" x14ac:dyDescent="0.2">
      <c r="A192" s="367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68"/>
      <c r="N192" s="350" t="s">
        <v>66</v>
      </c>
      <c r="O192" s="351"/>
      <c r="P192" s="351"/>
      <c r="Q192" s="351"/>
      <c r="R192" s="351"/>
      <c r="S192" s="351"/>
      <c r="T192" s="352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213.75000000000003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218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1.6592600000000002</v>
      </c>
      <c r="Y192" s="347"/>
      <c r="Z192" s="347"/>
    </row>
    <row r="193" spans="1:53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68"/>
      <c r="N193" s="350" t="s">
        <v>66</v>
      </c>
      <c r="O193" s="351"/>
      <c r="P193" s="351"/>
      <c r="Q193" s="351"/>
      <c r="R193" s="351"/>
      <c r="S193" s="351"/>
      <c r="T193" s="352"/>
      <c r="U193" s="37" t="s">
        <v>65</v>
      </c>
      <c r="V193" s="346">
        <f>IFERROR(SUM(V175:V191),"0")</f>
        <v>519</v>
      </c>
      <c r="W193" s="346">
        <f>IFERROR(SUM(W175:W191),"0")</f>
        <v>529.6</v>
      </c>
      <c r="X193" s="37"/>
      <c r="Y193" s="347"/>
      <c r="Z193" s="347"/>
    </row>
    <row r="194" spans="1:53" ht="14.25" hidden="1" customHeight="1" x14ac:dyDescent="0.25">
      <c r="A194" s="362" t="s">
        <v>197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39"/>
      <c r="Z194" s="339"/>
    </row>
    <row r="195" spans="1:53" ht="16.5" hidden="1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3</v>
      </c>
      <c r="W197" s="345">
        <f>IFERROR(IF(V197="",0,CEILING((V197/$H197),1)*$H197),"")</f>
        <v>4.8</v>
      </c>
      <c r="X197" s="36">
        <f>IFERROR(IF(W197=0,"",ROUNDUP(W197/H197,0)*0.00753),"")</f>
        <v>1.506E-2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7</v>
      </c>
      <c r="W198" s="345">
        <f>IFERROR(IF(V198="",0,CEILING((V198/$H198),1)*$H198),"")</f>
        <v>7.1999999999999993</v>
      </c>
      <c r="X198" s="36">
        <f>IFERROR(IF(W198=0,"",ROUNDUP(W198/H198,0)*0.00753),"")</f>
        <v>2.2589999999999999E-2</v>
      </c>
      <c r="Y198" s="56"/>
      <c r="Z198" s="57"/>
      <c r="AD198" s="58"/>
      <c r="BA198" s="169" t="s">
        <v>1</v>
      </c>
    </row>
    <row r="199" spans="1:53" x14ac:dyDescent="0.2">
      <c r="A199" s="367"/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68"/>
      <c r="N199" s="350" t="s">
        <v>66</v>
      </c>
      <c r="O199" s="351"/>
      <c r="P199" s="351"/>
      <c r="Q199" s="351"/>
      <c r="R199" s="351"/>
      <c r="S199" s="351"/>
      <c r="T199" s="352"/>
      <c r="U199" s="37" t="s">
        <v>67</v>
      </c>
      <c r="V199" s="346">
        <f>IFERROR(V195/H195,"0")+IFERROR(V196/H196,"0")+IFERROR(V197/H197,"0")+IFERROR(V198/H198,"0")</f>
        <v>4.166666666666667</v>
      </c>
      <c r="W199" s="346">
        <f>IFERROR(W195/H195,"0")+IFERROR(W196/H196,"0")+IFERROR(W197/H197,"0")+IFERROR(W198/H198,"0")</f>
        <v>5</v>
      </c>
      <c r="X199" s="346">
        <f>IFERROR(IF(X195="",0,X195),"0")+IFERROR(IF(X196="",0,X196),"0")+IFERROR(IF(X197="",0,X197),"0")+IFERROR(IF(X198="",0,X198),"0")</f>
        <v>3.7650000000000003E-2</v>
      </c>
      <c r="Y199" s="347"/>
      <c r="Z199" s="347"/>
    </row>
    <row r="200" spans="1:53" x14ac:dyDescent="0.2">
      <c r="A200" s="354"/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68"/>
      <c r="N200" s="350" t="s">
        <v>66</v>
      </c>
      <c r="O200" s="351"/>
      <c r="P200" s="351"/>
      <c r="Q200" s="351"/>
      <c r="R200" s="351"/>
      <c r="S200" s="351"/>
      <c r="T200" s="352"/>
      <c r="U200" s="37" t="s">
        <v>65</v>
      </c>
      <c r="V200" s="346">
        <f>IFERROR(SUM(V195:V198),"0")</f>
        <v>10</v>
      </c>
      <c r="W200" s="346">
        <f>IFERROR(SUM(W195:W198),"0")</f>
        <v>12</v>
      </c>
      <c r="X200" s="37"/>
      <c r="Y200" s="347"/>
      <c r="Z200" s="347"/>
    </row>
    <row r="201" spans="1:53" ht="16.5" hidden="1" customHeight="1" x14ac:dyDescent="0.25">
      <c r="A201" s="353" t="s">
        <v>305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40"/>
      <c r="Z201" s="340"/>
    </row>
    <row r="202" spans="1:53" ht="14.25" hidden="1" customHeight="1" x14ac:dyDescent="0.25">
      <c r="A202" s="362" t="s">
        <v>105</v>
      </c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39"/>
      <c r="Z202" s="339"/>
    </row>
    <row r="203" spans="1:53" ht="27" hidden="1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5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0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95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16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7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67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68"/>
      <c r="N209" s="350" t="s">
        <v>66</v>
      </c>
      <c r="O209" s="351"/>
      <c r="P209" s="351"/>
      <c r="Q209" s="351"/>
      <c r="R209" s="351"/>
      <c r="S209" s="351"/>
      <c r="T209" s="352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hidden="1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68"/>
      <c r="N210" s="350" t="s">
        <v>66</v>
      </c>
      <c r="O210" s="351"/>
      <c r="P210" s="351"/>
      <c r="Q210" s="351"/>
      <c r="R210" s="351"/>
      <c r="S210" s="351"/>
      <c r="T210" s="352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hidden="1" customHeight="1" x14ac:dyDescent="0.25">
      <c r="A211" s="362" t="s">
        <v>60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39"/>
      <c r="Z211" s="339"/>
    </row>
    <row r="212" spans="1:53" ht="27" hidden="1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7"/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68"/>
      <c r="N213" s="350" t="s">
        <v>66</v>
      </c>
      <c r="O213" s="351"/>
      <c r="P213" s="351"/>
      <c r="Q213" s="351"/>
      <c r="R213" s="351"/>
      <c r="S213" s="351"/>
      <c r="T213" s="352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hidden="1" x14ac:dyDescent="0.2">
      <c r="A214" s="354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68"/>
      <c r="N214" s="350" t="s">
        <v>66</v>
      </c>
      <c r="O214" s="351"/>
      <c r="P214" s="351"/>
      <c r="Q214" s="351"/>
      <c r="R214" s="351"/>
      <c r="S214" s="351"/>
      <c r="T214" s="352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hidden="1" customHeight="1" x14ac:dyDescent="0.25">
      <c r="A215" s="353" t="s">
        <v>326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40"/>
      <c r="Z215" s="340"/>
    </row>
    <row r="216" spans="1:53" ht="14.25" hidden="1" customHeight="1" x14ac:dyDescent="0.25">
      <c r="A216" s="362" t="s">
        <v>105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39"/>
      <c r="Z216" s="339"/>
    </row>
    <row r="217" spans="1:53" ht="27" hidden="1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8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7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3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53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66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8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7"/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68"/>
      <c r="N223" s="350" t="s">
        <v>66</v>
      </c>
      <c r="O223" s="351"/>
      <c r="P223" s="351"/>
      <c r="Q223" s="351"/>
      <c r="R223" s="351"/>
      <c r="S223" s="351"/>
      <c r="T223" s="352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hidden="1" x14ac:dyDescent="0.2">
      <c r="A224" s="354"/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68"/>
      <c r="N224" s="350" t="s">
        <v>66</v>
      </c>
      <c r="O224" s="351"/>
      <c r="P224" s="351"/>
      <c r="Q224" s="351"/>
      <c r="R224" s="351"/>
      <c r="S224" s="351"/>
      <c r="T224" s="352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hidden="1" customHeight="1" x14ac:dyDescent="0.25">
      <c r="A225" s="353" t="s">
        <v>345</v>
      </c>
      <c r="B225" s="354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40"/>
      <c r="Z225" s="340"/>
    </row>
    <row r="226" spans="1:53" ht="14.25" hidden="1" customHeight="1" x14ac:dyDescent="0.25">
      <c r="A226" s="362" t="s">
        <v>105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39"/>
      <c r="Z226" s="339"/>
    </row>
    <row r="227" spans="1:53" ht="27" hidden="1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7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68"/>
      <c r="N242" s="350" t="s">
        <v>66</v>
      </c>
      <c r="O242" s="351"/>
      <c r="P242" s="351"/>
      <c r="Q242" s="351"/>
      <c r="R242" s="351"/>
      <c r="S242" s="351"/>
      <c r="T242" s="352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hidden="1" x14ac:dyDescent="0.2">
      <c r="A243" s="354"/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68"/>
      <c r="N243" s="350" t="s">
        <v>66</v>
      </c>
      <c r="O243" s="351"/>
      <c r="P243" s="351"/>
      <c r="Q243" s="351"/>
      <c r="R243" s="351"/>
      <c r="S243" s="351"/>
      <c r="T243" s="352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hidden="1" customHeight="1" x14ac:dyDescent="0.25">
      <c r="A244" s="362" t="s">
        <v>97</v>
      </c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39"/>
      <c r="Z244" s="339"/>
    </row>
    <row r="245" spans="1:53" ht="27" hidden="1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68"/>
      <c r="N246" s="350" t="s">
        <v>66</v>
      </c>
      <c r="O246" s="351"/>
      <c r="P246" s="351"/>
      <c r="Q246" s="351"/>
      <c r="R246" s="351"/>
      <c r="S246" s="351"/>
      <c r="T246" s="352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hidden="1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68"/>
      <c r="N247" s="350" t="s">
        <v>66</v>
      </c>
      <c r="O247" s="351"/>
      <c r="P247" s="351"/>
      <c r="Q247" s="351"/>
      <c r="R247" s="351"/>
      <c r="S247" s="351"/>
      <c r="T247" s="352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hidden="1" customHeight="1" x14ac:dyDescent="0.25">
      <c r="A248" s="362" t="s">
        <v>60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39"/>
      <c r="Z248" s="339"/>
    </row>
    <row r="249" spans="1:53" ht="27" hidden="1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67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68"/>
      <c r="N253" s="350" t="s">
        <v>66</v>
      </c>
      <c r="O253" s="351"/>
      <c r="P253" s="351"/>
      <c r="Q253" s="351"/>
      <c r="R253" s="351"/>
      <c r="S253" s="351"/>
      <c r="T253" s="352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hidden="1" x14ac:dyDescent="0.2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68"/>
      <c r="N254" s="350" t="s">
        <v>66</v>
      </c>
      <c r="O254" s="351"/>
      <c r="P254" s="351"/>
      <c r="Q254" s="351"/>
      <c r="R254" s="351"/>
      <c r="S254" s="351"/>
      <c r="T254" s="352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hidden="1" customHeight="1" x14ac:dyDescent="0.25">
      <c r="A255" s="362" t="s">
        <v>68</v>
      </c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39"/>
      <c r="Z255" s="339"/>
    </row>
    <row r="256" spans="1:53" ht="16.5" hidden="1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68"/>
      <c r="N264" s="350" t="s">
        <v>66</v>
      </c>
      <c r="O264" s="351"/>
      <c r="P264" s="351"/>
      <c r="Q264" s="351"/>
      <c r="R264" s="351"/>
      <c r="S264" s="351"/>
      <c r="T264" s="352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hidden="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68"/>
      <c r="N265" s="350" t="s">
        <v>66</v>
      </c>
      <c r="O265" s="351"/>
      <c r="P265" s="351"/>
      <c r="Q265" s="351"/>
      <c r="R265" s="351"/>
      <c r="S265" s="351"/>
      <c r="T265" s="352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hidden="1" customHeight="1" x14ac:dyDescent="0.25">
      <c r="A266" s="362" t="s">
        <v>197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39"/>
      <c r="Z266" s="339"/>
    </row>
    <row r="267" spans="1:53" ht="16.5" hidden="1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17</v>
      </c>
      <c r="W268" s="345">
        <f>IFERROR(IF(V268="",0,CEILING((V268/$H268),1)*$H268),"")</f>
        <v>23.4</v>
      </c>
      <c r="X268" s="36">
        <f>IFERROR(IF(W268=0,"",ROUNDUP(W268/H268,0)*0.02175),"")</f>
        <v>6.5250000000000002E-2</v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7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68"/>
      <c r="N270" s="350" t="s">
        <v>66</v>
      </c>
      <c r="O270" s="351"/>
      <c r="P270" s="351"/>
      <c r="Q270" s="351"/>
      <c r="R270" s="351"/>
      <c r="S270" s="351"/>
      <c r="T270" s="352"/>
      <c r="U270" s="37" t="s">
        <v>67</v>
      </c>
      <c r="V270" s="346">
        <f>IFERROR(V267/H267,"0")+IFERROR(V268/H268,"0")+IFERROR(V269/H269,"0")</f>
        <v>2.1794871794871797</v>
      </c>
      <c r="W270" s="346">
        <f>IFERROR(W267/H267,"0")+IFERROR(W268/H268,"0")+IFERROR(W269/H269,"0")</f>
        <v>3</v>
      </c>
      <c r="X270" s="346">
        <f>IFERROR(IF(X267="",0,X267),"0")+IFERROR(IF(X268="",0,X268),"0")+IFERROR(IF(X269="",0,X269),"0")</f>
        <v>6.5250000000000002E-2</v>
      </c>
      <c r="Y270" s="347"/>
      <c r="Z270" s="347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68"/>
      <c r="N271" s="350" t="s">
        <v>66</v>
      </c>
      <c r="O271" s="351"/>
      <c r="P271" s="351"/>
      <c r="Q271" s="351"/>
      <c r="R271" s="351"/>
      <c r="S271" s="351"/>
      <c r="T271" s="352"/>
      <c r="U271" s="37" t="s">
        <v>65</v>
      </c>
      <c r="V271" s="346">
        <f>IFERROR(SUM(V267:V269),"0")</f>
        <v>17</v>
      </c>
      <c r="W271" s="346">
        <f>IFERROR(SUM(W267:W269),"0")</f>
        <v>23.4</v>
      </c>
      <c r="X271" s="37"/>
      <c r="Y271" s="347"/>
      <c r="Z271" s="347"/>
    </row>
    <row r="272" spans="1:53" ht="14.25" hidden="1" customHeight="1" x14ac:dyDescent="0.25">
      <c r="A272" s="362" t="s">
        <v>83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39"/>
      <c r="Z272" s="339"/>
    </row>
    <row r="273" spans="1:53" ht="16.5" hidden="1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0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693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6</v>
      </c>
      <c r="W275" s="345">
        <f>IFERROR(IF(V275="",0,CEILING((V275/$H275),1)*$H275),"")</f>
        <v>7.6499999999999995</v>
      </c>
      <c r="X275" s="36">
        <f>IFERROR(IF(W275=0,"",ROUNDUP(W275/H275,0)*0.00753),"")</f>
        <v>2.2589999999999999E-2</v>
      </c>
      <c r="Y275" s="56"/>
      <c r="Z275" s="57"/>
      <c r="AD275" s="58"/>
      <c r="BA275" s="216" t="s">
        <v>1</v>
      </c>
    </row>
    <row r="276" spans="1:53" x14ac:dyDescent="0.2">
      <c r="A276" s="367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68"/>
      <c r="N276" s="350" t="s">
        <v>66</v>
      </c>
      <c r="O276" s="351"/>
      <c r="P276" s="351"/>
      <c r="Q276" s="351"/>
      <c r="R276" s="351"/>
      <c r="S276" s="351"/>
      <c r="T276" s="352"/>
      <c r="U276" s="37" t="s">
        <v>67</v>
      </c>
      <c r="V276" s="346">
        <f>IFERROR(V273/H273,"0")+IFERROR(V274/H274,"0")+IFERROR(V275/H275,"0")</f>
        <v>2.3529411764705883</v>
      </c>
      <c r="W276" s="346">
        <f>IFERROR(W273/H273,"0")+IFERROR(W274/H274,"0")+IFERROR(W275/H275,"0")</f>
        <v>3</v>
      </c>
      <c r="X276" s="346">
        <f>IFERROR(IF(X273="",0,X273),"0")+IFERROR(IF(X274="",0,X274),"0")+IFERROR(IF(X275="",0,X275),"0")</f>
        <v>2.2589999999999999E-2</v>
      </c>
      <c r="Y276" s="347"/>
      <c r="Z276" s="347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68"/>
      <c r="N277" s="350" t="s">
        <v>66</v>
      </c>
      <c r="O277" s="351"/>
      <c r="P277" s="351"/>
      <c r="Q277" s="351"/>
      <c r="R277" s="351"/>
      <c r="S277" s="351"/>
      <c r="T277" s="352"/>
      <c r="U277" s="37" t="s">
        <v>65</v>
      </c>
      <c r="V277" s="346">
        <f>IFERROR(SUM(V273:V275),"0")</f>
        <v>6</v>
      </c>
      <c r="W277" s="346">
        <f>IFERROR(SUM(W273:W275),"0")</f>
        <v>7.6499999999999995</v>
      </c>
      <c r="X277" s="37"/>
      <c r="Y277" s="347"/>
      <c r="Z277" s="347"/>
    </row>
    <row r="278" spans="1:53" ht="14.25" hidden="1" customHeight="1" x14ac:dyDescent="0.25">
      <c r="A278" s="362" t="s">
        <v>414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39"/>
      <c r="Z278" s="339"/>
    </row>
    <row r="279" spans="1:53" ht="16.5" hidden="1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5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68"/>
      <c r="N282" s="350" t="s">
        <v>66</v>
      </c>
      <c r="O282" s="351"/>
      <c r="P282" s="351"/>
      <c r="Q282" s="351"/>
      <c r="R282" s="351"/>
      <c r="S282" s="351"/>
      <c r="T282" s="352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hidden="1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68"/>
      <c r="N283" s="350" t="s">
        <v>66</v>
      </c>
      <c r="O283" s="351"/>
      <c r="P283" s="351"/>
      <c r="Q283" s="351"/>
      <c r="R283" s="351"/>
      <c r="S283" s="351"/>
      <c r="T283" s="352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hidden="1" customHeight="1" x14ac:dyDescent="0.25">
      <c r="A284" s="353" t="s">
        <v>423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hidden="1" customHeight="1" x14ac:dyDescent="0.25">
      <c r="A285" s="362" t="s">
        <v>105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39"/>
      <c r="Z285" s="339"/>
    </row>
    <row r="286" spans="1:53" ht="27" hidden="1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68"/>
      <c r="N294" s="350" t="s">
        <v>66</v>
      </c>
      <c r="O294" s="351"/>
      <c r="P294" s="351"/>
      <c r="Q294" s="351"/>
      <c r="R294" s="351"/>
      <c r="S294" s="351"/>
      <c r="T294" s="352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hidden="1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68"/>
      <c r="N295" s="350" t="s">
        <v>66</v>
      </c>
      <c r="O295" s="351"/>
      <c r="P295" s="351"/>
      <c r="Q295" s="351"/>
      <c r="R295" s="351"/>
      <c r="S295" s="351"/>
      <c r="T295" s="352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hidden="1" customHeight="1" x14ac:dyDescent="0.25">
      <c r="A296" s="362" t="s">
        <v>60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39"/>
      <c r="Z296" s="339"/>
    </row>
    <row r="297" spans="1:53" ht="27" hidden="1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68"/>
      <c r="N299" s="350" t="s">
        <v>66</v>
      </c>
      <c r="O299" s="351"/>
      <c r="P299" s="351"/>
      <c r="Q299" s="351"/>
      <c r="R299" s="351"/>
      <c r="S299" s="351"/>
      <c r="T299" s="352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hidden="1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68"/>
      <c r="N300" s="350" t="s">
        <v>66</v>
      </c>
      <c r="O300" s="351"/>
      <c r="P300" s="351"/>
      <c r="Q300" s="351"/>
      <c r="R300" s="351"/>
      <c r="S300" s="351"/>
      <c r="T300" s="352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hidden="1" customHeight="1" x14ac:dyDescent="0.25">
      <c r="A301" s="353" t="s">
        <v>441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hidden="1" customHeight="1" x14ac:dyDescent="0.25">
      <c r="A302" s="362" t="s">
        <v>60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39"/>
      <c r="Z302" s="339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3</v>
      </c>
      <c r="W303" s="345">
        <f>IFERROR(IF(V303="",0,CEILING((V303/$H303),1)*$H303),"")</f>
        <v>3.6</v>
      </c>
      <c r="X303" s="36">
        <f>IFERROR(IF(W303=0,"",ROUNDUP(W303/H303,0)*0.00753),"")</f>
        <v>1.506E-2</v>
      </c>
      <c r="Y303" s="56"/>
      <c r="Z303" s="57"/>
      <c r="AD303" s="58"/>
      <c r="BA303" s="230" t="s">
        <v>1</v>
      </c>
    </row>
    <row r="304" spans="1:53" x14ac:dyDescent="0.2">
      <c r="A304" s="367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68"/>
      <c r="N304" s="350" t="s">
        <v>66</v>
      </c>
      <c r="O304" s="351"/>
      <c r="P304" s="351"/>
      <c r="Q304" s="351"/>
      <c r="R304" s="351"/>
      <c r="S304" s="351"/>
      <c r="T304" s="352"/>
      <c r="U304" s="37" t="s">
        <v>67</v>
      </c>
      <c r="V304" s="346">
        <f>IFERROR(V303/H303,"0")</f>
        <v>1.6666666666666665</v>
      </c>
      <c r="W304" s="346">
        <f>IFERROR(W303/H303,"0")</f>
        <v>2</v>
      </c>
      <c r="X304" s="346">
        <f>IFERROR(IF(X303="",0,X303),"0")</f>
        <v>1.506E-2</v>
      </c>
      <c r="Y304" s="347"/>
      <c r="Z304" s="347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68"/>
      <c r="N305" s="350" t="s">
        <v>66</v>
      </c>
      <c r="O305" s="351"/>
      <c r="P305" s="351"/>
      <c r="Q305" s="351"/>
      <c r="R305" s="351"/>
      <c r="S305" s="351"/>
      <c r="T305" s="352"/>
      <c r="U305" s="37" t="s">
        <v>65</v>
      </c>
      <c r="V305" s="346">
        <f>IFERROR(SUM(V303:V303),"0")</f>
        <v>3</v>
      </c>
      <c r="W305" s="346">
        <f>IFERROR(SUM(W303:W303),"0")</f>
        <v>3.6</v>
      </c>
      <c r="X305" s="37"/>
      <c r="Y305" s="347"/>
      <c r="Z305" s="347"/>
    </row>
    <row r="306" spans="1:53" ht="14.25" hidden="1" customHeight="1" x14ac:dyDescent="0.25">
      <c r="A306" s="362" t="s">
        <v>68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39"/>
      <c r="Z306" s="339"/>
    </row>
    <row r="307" spans="1:53" ht="27" hidden="1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1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12</v>
      </c>
      <c r="W309" s="345">
        <f>IFERROR(IF(V309="",0,CEILING((V309/$H309),1)*$H309),"")</f>
        <v>12.600000000000001</v>
      </c>
      <c r="X309" s="36">
        <f>IFERROR(IF(W309=0,"",ROUNDUP(W309/H309,0)*0.00753),"")</f>
        <v>4.5179999999999998E-2</v>
      </c>
      <c r="Y309" s="56"/>
      <c r="Z309" s="57"/>
      <c r="AD309" s="58"/>
      <c r="BA309" s="233" t="s">
        <v>1</v>
      </c>
    </row>
    <row r="310" spans="1:53" x14ac:dyDescent="0.2">
      <c r="A310" s="367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68"/>
      <c r="N310" s="350" t="s">
        <v>66</v>
      </c>
      <c r="O310" s="351"/>
      <c r="P310" s="351"/>
      <c r="Q310" s="351"/>
      <c r="R310" s="351"/>
      <c r="S310" s="351"/>
      <c r="T310" s="352"/>
      <c r="U310" s="37" t="s">
        <v>67</v>
      </c>
      <c r="V310" s="346">
        <f>IFERROR(V307/H307,"0")+IFERROR(V308/H308,"0")+IFERROR(V309/H309,"0")</f>
        <v>5.7142857142857144</v>
      </c>
      <c r="W310" s="346">
        <f>IFERROR(W307/H307,"0")+IFERROR(W308/H308,"0")+IFERROR(W309/H309,"0")</f>
        <v>6</v>
      </c>
      <c r="X310" s="346">
        <f>IFERROR(IF(X307="",0,X307),"0")+IFERROR(IF(X308="",0,X308),"0")+IFERROR(IF(X309="",0,X309),"0")</f>
        <v>4.5179999999999998E-2</v>
      </c>
      <c r="Y310" s="347"/>
      <c r="Z310" s="347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68"/>
      <c r="N311" s="350" t="s">
        <v>66</v>
      </c>
      <c r="O311" s="351"/>
      <c r="P311" s="351"/>
      <c r="Q311" s="351"/>
      <c r="R311" s="351"/>
      <c r="S311" s="351"/>
      <c r="T311" s="352"/>
      <c r="U311" s="37" t="s">
        <v>65</v>
      </c>
      <c r="V311" s="346">
        <f>IFERROR(SUM(V307:V309),"0")</f>
        <v>12</v>
      </c>
      <c r="W311" s="346">
        <f>IFERROR(SUM(W307:W309),"0")</f>
        <v>12.600000000000001</v>
      </c>
      <c r="X311" s="37"/>
      <c r="Y311" s="347"/>
      <c r="Z311" s="347"/>
    </row>
    <row r="312" spans="1:53" ht="14.25" hidden="1" customHeight="1" x14ac:dyDescent="0.25">
      <c r="A312" s="362" t="s">
        <v>197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39"/>
      <c r="Z312" s="339"/>
    </row>
    <row r="313" spans="1:53" ht="27" hidden="1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68"/>
      <c r="N314" s="350" t="s">
        <v>66</v>
      </c>
      <c r="O314" s="351"/>
      <c r="P314" s="351"/>
      <c r="Q314" s="351"/>
      <c r="R314" s="351"/>
      <c r="S314" s="351"/>
      <c r="T314" s="352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hidden="1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68"/>
      <c r="N315" s="350" t="s">
        <v>66</v>
      </c>
      <c r="O315" s="351"/>
      <c r="P315" s="351"/>
      <c r="Q315" s="351"/>
      <c r="R315" s="351"/>
      <c r="S315" s="351"/>
      <c r="T315" s="352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hidden="1" customHeight="1" x14ac:dyDescent="0.25">
      <c r="A316" s="362" t="s">
        <v>83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39"/>
      <c r="Z316" s="339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1.7</v>
      </c>
      <c r="W317" s="345">
        <f>IFERROR(IF(V317="",0,CEILING((V317/$H317),1)*$H317),"")</f>
        <v>2.5499999999999998</v>
      </c>
      <c r="X317" s="36">
        <f>IFERROR(IF(W317=0,"",ROUNDUP(W317/H317,0)*0.00753),"")</f>
        <v>7.5300000000000002E-3</v>
      </c>
      <c r="Y317" s="56"/>
      <c r="Z317" s="57"/>
      <c r="AD317" s="58"/>
      <c r="BA317" s="235" t="s">
        <v>1</v>
      </c>
    </row>
    <row r="318" spans="1:53" x14ac:dyDescent="0.2">
      <c r="A318" s="367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68"/>
      <c r="N318" s="350" t="s">
        <v>66</v>
      </c>
      <c r="O318" s="351"/>
      <c r="P318" s="351"/>
      <c r="Q318" s="351"/>
      <c r="R318" s="351"/>
      <c r="S318" s="351"/>
      <c r="T318" s="352"/>
      <c r="U318" s="37" t="s">
        <v>67</v>
      </c>
      <c r="V318" s="346">
        <f>IFERROR(V317/H317,"0")</f>
        <v>0.66666666666666674</v>
      </c>
      <c r="W318" s="346">
        <f>IFERROR(W317/H317,"0")</f>
        <v>1</v>
      </c>
      <c r="X318" s="346">
        <f>IFERROR(IF(X317="",0,X317),"0")</f>
        <v>7.5300000000000002E-3</v>
      </c>
      <c r="Y318" s="347"/>
      <c r="Z318" s="347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68"/>
      <c r="N319" s="350" t="s">
        <v>66</v>
      </c>
      <c r="O319" s="351"/>
      <c r="P319" s="351"/>
      <c r="Q319" s="351"/>
      <c r="R319" s="351"/>
      <c r="S319" s="351"/>
      <c r="T319" s="352"/>
      <c r="U319" s="37" t="s">
        <v>65</v>
      </c>
      <c r="V319" s="346">
        <f>IFERROR(SUM(V317:V317),"0")</f>
        <v>1.7</v>
      </c>
      <c r="W319" s="346">
        <f>IFERROR(SUM(W317:W317),"0")</f>
        <v>2.5499999999999998</v>
      </c>
      <c r="X319" s="37"/>
      <c r="Y319" s="347"/>
      <c r="Z319" s="347"/>
    </row>
    <row r="320" spans="1:53" ht="27.75" hidden="1" customHeight="1" x14ac:dyDescent="0.2">
      <c r="A320" s="403" t="s">
        <v>454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8"/>
      <c r="Z320" s="48"/>
    </row>
    <row r="321" spans="1:53" ht="16.5" hidden="1" customHeight="1" x14ac:dyDescent="0.25">
      <c r="A321" s="353" t="s">
        <v>455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hidden="1" customHeight="1" x14ac:dyDescent="0.25">
      <c r="A322" s="362" t="s">
        <v>68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39"/>
      <c r="Z322" s="339"/>
    </row>
    <row r="323" spans="1:53" ht="27" hidden="1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67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68"/>
      <c r="N324" s="350" t="s">
        <v>66</v>
      </c>
      <c r="O324" s="351"/>
      <c r="P324" s="351"/>
      <c r="Q324" s="351"/>
      <c r="R324" s="351"/>
      <c r="S324" s="351"/>
      <c r="T324" s="352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hidden="1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68"/>
      <c r="N325" s="350" t="s">
        <v>66</v>
      </c>
      <c r="O325" s="351"/>
      <c r="P325" s="351"/>
      <c r="Q325" s="351"/>
      <c r="R325" s="351"/>
      <c r="S325" s="351"/>
      <c r="T325" s="352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hidden="1" customHeight="1" x14ac:dyDescent="0.2">
      <c r="A326" s="403" t="s">
        <v>458</v>
      </c>
      <c r="B326" s="404"/>
      <c r="C326" s="404"/>
      <c r="D326" s="404"/>
      <c r="E326" s="404"/>
      <c r="F326" s="404"/>
      <c r="G326" s="404"/>
      <c r="H326" s="404"/>
      <c r="I326" s="404"/>
      <c r="J326" s="404"/>
      <c r="K326" s="404"/>
      <c r="L326" s="404"/>
      <c r="M326" s="404"/>
      <c r="N326" s="404"/>
      <c r="O326" s="404"/>
      <c r="P326" s="404"/>
      <c r="Q326" s="404"/>
      <c r="R326" s="404"/>
      <c r="S326" s="404"/>
      <c r="T326" s="404"/>
      <c r="U326" s="404"/>
      <c r="V326" s="404"/>
      <c r="W326" s="404"/>
      <c r="X326" s="404"/>
      <c r="Y326" s="48"/>
      <c r="Z326" s="48"/>
    </row>
    <row r="327" spans="1:53" ht="16.5" hidden="1" customHeight="1" x14ac:dyDescent="0.25">
      <c r="A327" s="353" t="s">
        <v>459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0"/>
      <c r="Z327" s="340"/>
    </row>
    <row r="328" spans="1:53" ht="14.25" hidden="1" customHeight="1" x14ac:dyDescent="0.25">
      <c r="A328" s="362" t="s">
        <v>105</v>
      </c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39"/>
      <c r="Z328" s="339"/>
    </row>
    <row r="329" spans="1:53" ht="27" hidden="1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778</v>
      </c>
      <c r="W330" s="345">
        <f t="shared" si="17"/>
        <v>780</v>
      </c>
      <c r="X330" s="36">
        <f>IFERROR(IF(W330=0,"",ROUNDUP(W330/H330,0)*0.02175),"")</f>
        <v>1.131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622</v>
      </c>
      <c r="W332" s="345">
        <f t="shared" si="17"/>
        <v>630</v>
      </c>
      <c r="X332" s="36">
        <f>IFERROR(IF(W332=0,"",ROUNDUP(W332/H332,0)*0.02175),"")</f>
        <v>0.91349999999999998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467</v>
      </c>
      <c r="W334" s="345">
        <f t="shared" si="17"/>
        <v>480</v>
      </c>
      <c r="X334" s="36">
        <f>IFERROR(IF(W334=0,"",ROUNDUP(W334/H334,0)*0.02175),"")</f>
        <v>0.69599999999999995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68"/>
      <c r="N337" s="350" t="s">
        <v>66</v>
      </c>
      <c r="O337" s="351"/>
      <c r="P337" s="351"/>
      <c r="Q337" s="351"/>
      <c r="R337" s="351"/>
      <c r="S337" s="351"/>
      <c r="T337" s="352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124.46666666666667</v>
      </c>
      <c r="W337" s="346">
        <f>IFERROR(W329/H329,"0")+IFERROR(W330/H330,"0")+IFERROR(W331/H331,"0")+IFERROR(W332/H332,"0")+IFERROR(W333/H333,"0")+IFERROR(W334/H334,"0")+IFERROR(W335/H335,"0")+IFERROR(W336/H336,"0")</f>
        <v>126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2.7404999999999999</v>
      </c>
      <c r="Y337" s="347"/>
      <c r="Z337" s="347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68"/>
      <c r="N338" s="350" t="s">
        <v>66</v>
      </c>
      <c r="O338" s="351"/>
      <c r="P338" s="351"/>
      <c r="Q338" s="351"/>
      <c r="R338" s="351"/>
      <c r="S338" s="351"/>
      <c r="T338" s="352"/>
      <c r="U338" s="37" t="s">
        <v>65</v>
      </c>
      <c r="V338" s="346">
        <f>IFERROR(SUM(V329:V336),"0")</f>
        <v>1867</v>
      </c>
      <c r="W338" s="346">
        <f>IFERROR(SUM(W329:W336),"0")</f>
        <v>1890</v>
      </c>
      <c r="X338" s="37"/>
      <c r="Y338" s="347"/>
      <c r="Z338" s="347"/>
    </row>
    <row r="339" spans="1:53" ht="14.25" hidden="1" customHeight="1" x14ac:dyDescent="0.25">
      <c r="A339" s="362" t="s">
        <v>97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764</v>
      </c>
      <c r="W340" s="345">
        <f>IFERROR(IF(V340="",0,CEILING((V340/$H340),1)*$H340),"")</f>
        <v>765</v>
      </c>
      <c r="X340" s="36">
        <f>IFERROR(IF(W340=0,"",ROUNDUP(W340/H340,0)*0.02175),"")</f>
        <v>1.1092499999999998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68"/>
      <c r="N343" s="350" t="s">
        <v>66</v>
      </c>
      <c r="O343" s="351"/>
      <c r="P343" s="351"/>
      <c r="Q343" s="351"/>
      <c r="R343" s="351"/>
      <c r="S343" s="351"/>
      <c r="T343" s="352"/>
      <c r="U343" s="37" t="s">
        <v>67</v>
      </c>
      <c r="V343" s="346">
        <f>IFERROR(V340/H340,"0")+IFERROR(V341/H341,"0")+IFERROR(V342/H342,"0")</f>
        <v>50.93333333333333</v>
      </c>
      <c r="W343" s="346">
        <f>IFERROR(W340/H340,"0")+IFERROR(W341/H341,"0")+IFERROR(W342/H342,"0")</f>
        <v>51</v>
      </c>
      <c r="X343" s="346">
        <f>IFERROR(IF(X340="",0,X340),"0")+IFERROR(IF(X341="",0,X341),"0")+IFERROR(IF(X342="",0,X342),"0")</f>
        <v>1.1092499999999998</v>
      </c>
      <c r="Y343" s="347"/>
      <c r="Z343" s="347"/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68"/>
      <c r="N344" s="350" t="s">
        <v>66</v>
      </c>
      <c r="O344" s="351"/>
      <c r="P344" s="351"/>
      <c r="Q344" s="351"/>
      <c r="R344" s="351"/>
      <c r="S344" s="351"/>
      <c r="T344" s="352"/>
      <c r="U344" s="37" t="s">
        <v>65</v>
      </c>
      <c r="V344" s="346">
        <f>IFERROR(SUM(V340:V342),"0")</f>
        <v>764</v>
      </c>
      <c r="W344" s="346">
        <f>IFERROR(SUM(W340:W342),"0")</f>
        <v>765</v>
      </c>
      <c r="X344" s="37"/>
      <c r="Y344" s="347"/>
      <c r="Z344" s="347"/>
    </row>
    <row r="345" spans="1:53" ht="14.25" hidden="1" customHeight="1" x14ac:dyDescent="0.25">
      <c r="A345" s="362" t="s">
        <v>68</v>
      </c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4"/>
      <c r="N345" s="354"/>
      <c r="O345" s="354"/>
      <c r="P345" s="354"/>
      <c r="Q345" s="354"/>
      <c r="R345" s="354"/>
      <c r="S345" s="354"/>
      <c r="T345" s="354"/>
      <c r="U345" s="354"/>
      <c r="V345" s="354"/>
      <c r="W345" s="354"/>
      <c r="X345" s="354"/>
      <c r="Y345" s="339"/>
      <c r="Z345" s="339"/>
    </row>
    <row r="346" spans="1:53" ht="27" hidden="1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72</v>
      </c>
      <c r="W347" s="345">
        <f>IFERROR(IF(V347="",0,CEILING((V347/$H347),1)*$H347),"")</f>
        <v>78</v>
      </c>
      <c r="X347" s="36">
        <f>IFERROR(IF(W347=0,"",ROUNDUP(W347/H347,0)*0.02175),"")</f>
        <v>0.21749999999999997</v>
      </c>
      <c r="Y347" s="56"/>
      <c r="Z347" s="57"/>
      <c r="AD347" s="58"/>
      <c r="BA347" s="249" t="s">
        <v>1</v>
      </c>
    </row>
    <row r="348" spans="1:53" x14ac:dyDescent="0.2">
      <c r="A348" s="367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68"/>
      <c r="N348" s="350" t="s">
        <v>66</v>
      </c>
      <c r="O348" s="351"/>
      <c r="P348" s="351"/>
      <c r="Q348" s="351"/>
      <c r="R348" s="351"/>
      <c r="S348" s="351"/>
      <c r="T348" s="352"/>
      <c r="U348" s="37" t="s">
        <v>67</v>
      </c>
      <c r="V348" s="346">
        <f>IFERROR(V346/H346,"0")+IFERROR(V347/H347,"0")</f>
        <v>9.2307692307692317</v>
      </c>
      <c r="W348" s="346">
        <f>IFERROR(W346/H346,"0")+IFERROR(W347/H347,"0")</f>
        <v>10</v>
      </c>
      <c r="X348" s="346">
        <f>IFERROR(IF(X346="",0,X346),"0")+IFERROR(IF(X347="",0,X347),"0")</f>
        <v>0.21749999999999997</v>
      </c>
      <c r="Y348" s="347"/>
      <c r="Z348" s="347"/>
    </row>
    <row r="349" spans="1:53" x14ac:dyDescent="0.2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68"/>
      <c r="N349" s="350" t="s">
        <v>66</v>
      </c>
      <c r="O349" s="351"/>
      <c r="P349" s="351"/>
      <c r="Q349" s="351"/>
      <c r="R349" s="351"/>
      <c r="S349" s="351"/>
      <c r="T349" s="352"/>
      <c r="U349" s="37" t="s">
        <v>65</v>
      </c>
      <c r="V349" s="346">
        <f>IFERROR(SUM(V346:V347),"0")</f>
        <v>72</v>
      </c>
      <c r="W349" s="346">
        <f>IFERROR(SUM(W346:W347),"0")</f>
        <v>78</v>
      </c>
      <c r="X349" s="37"/>
      <c r="Y349" s="347"/>
      <c r="Z349" s="347"/>
    </row>
    <row r="350" spans="1:53" ht="14.25" hidden="1" customHeight="1" x14ac:dyDescent="0.25">
      <c r="A350" s="362" t="s">
        <v>197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339"/>
      <c r="Z350" s="339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13</v>
      </c>
      <c r="W351" s="345">
        <f>IFERROR(IF(V351="",0,CEILING((V351/$H351),1)*$H351),"")</f>
        <v>15.6</v>
      </c>
      <c r="X351" s="36">
        <f>IFERROR(IF(W351=0,"",ROUNDUP(W351/H351,0)*0.02175),"")</f>
        <v>4.3499999999999997E-2</v>
      </c>
      <c r="Y351" s="56"/>
      <c r="Z351" s="57"/>
      <c r="AD351" s="58"/>
      <c r="BA351" s="250" t="s">
        <v>1</v>
      </c>
    </row>
    <row r="352" spans="1:53" x14ac:dyDescent="0.2">
      <c r="A352" s="367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68"/>
      <c r="N352" s="350" t="s">
        <v>66</v>
      </c>
      <c r="O352" s="351"/>
      <c r="P352" s="351"/>
      <c r="Q352" s="351"/>
      <c r="R352" s="351"/>
      <c r="S352" s="351"/>
      <c r="T352" s="352"/>
      <c r="U352" s="37" t="s">
        <v>67</v>
      </c>
      <c r="V352" s="346">
        <f>IFERROR(V351/H351,"0")</f>
        <v>1.6666666666666667</v>
      </c>
      <c r="W352" s="346">
        <f>IFERROR(W351/H351,"0")</f>
        <v>2</v>
      </c>
      <c r="X352" s="346">
        <f>IFERROR(IF(X351="",0,X351),"0")</f>
        <v>4.3499999999999997E-2</v>
      </c>
      <c r="Y352" s="347"/>
      <c r="Z352" s="347"/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68"/>
      <c r="N353" s="350" t="s">
        <v>66</v>
      </c>
      <c r="O353" s="351"/>
      <c r="P353" s="351"/>
      <c r="Q353" s="351"/>
      <c r="R353" s="351"/>
      <c r="S353" s="351"/>
      <c r="T353" s="352"/>
      <c r="U353" s="37" t="s">
        <v>65</v>
      </c>
      <c r="V353" s="346">
        <f>IFERROR(SUM(V351:V351),"0")</f>
        <v>13</v>
      </c>
      <c r="W353" s="346">
        <f>IFERROR(SUM(W351:W351),"0")</f>
        <v>15.6</v>
      </c>
      <c r="X353" s="37"/>
      <c r="Y353" s="347"/>
      <c r="Z353" s="347"/>
    </row>
    <row r="354" spans="1:53" ht="16.5" hidden="1" customHeight="1" x14ac:dyDescent="0.25">
      <c r="A354" s="353" t="s">
        <v>486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0"/>
      <c r="Z354" s="340"/>
    </row>
    <row r="355" spans="1:53" ht="14.25" hidden="1" customHeight="1" x14ac:dyDescent="0.25">
      <c r="A355" s="362" t="s">
        <v>105</v>
      </c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4"/>
      <c r="N355" s="354"/>
      <c r="O355" s="354"/>
      <c r="P355" s="354"/>
      <c r="Q355" s="354"/>
      <c r="R355" s="354"/>
      <c r="S355" s="354"/>
      <c r="T355" s="354"/>
      <c r="U355" s="354"/>
      <c r="V355" s="354"/>
      <c r="W355" s="354"/>
      <c r="X355" s="354"/>
      <c r="Y355" s="339"/>
      <c r="Z355" s="339"/>
    </row>
    <row r="356" spans="1:53" ht="37.5" hidden="1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5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67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68"/>
      <c r="N361" s="350" t="s">
        <v>66</v>
      </c>
      <c r="O361" s="351"/>
      <c r="P361" s="351"/>
      <c r="Q361" s="351"/>
      <c r="R361" s="351"/>
      <c r="S361" s="351"/>
      <c r="T361" s="352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hidden="1" x14ac:dyDescent="0.2">
      <c r="A362" s="354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68"/>
      <c r="N362" s="350" t="s">
        <v>66</v>
      </c>
      <c r="O362" s="351"/>
      <c r="P362" s="351"/>
      <c r="Q362" s="351"/>
      <c r="R362" s="351"/>
      <c r="S362" s="351"/>
      <c r="T362" s="352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hidden="1" customHeight="1" x14ac:dyDescent="0.25">
      <c r="A363" s="362" t="s">
        <v>60</v>
      </c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4"/>
      <c r="N363" s="354"/>
      <c r="O363" s="354"/>
      <c r="P363" s="354"/>
      <c r="Q363" s="354"/>
      <c r="R363" s="354"/>
      <c r="S363" s="354"/>
      <c r="T363" s="354"/>
      <c r="U363" s="354"/>
      <c r="V363" s="354"/>
      <c r="W363" s="354"/>
      <c r="X363" s="354"/>
      <c r="Y363" s="339"/>
      <c r="Z363" s="339"/>
    </row>
    <row r="364" spans="1:53" ht="27" hidden="1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67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68"/>
      <c r="N366" s="350" t="s">
        <v>66</v>
      </c>
      <c r="O366" s="351"/>
      <c r="P366" s="351"/>
      <c r="Q366" s="351"/>
      <c r="R366" s="351"/>
      <c r="S366" s="351"/>
      <c r="T366" s="352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hidden="1" x14ac:dyDescent="0.2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68"/>
      <c r="N367" s="350" t="s">
        <v>66</v>
      </c>
      <c r="O367" s="351"/>
      <c r="P367" s="351"/>
      <c r="Q367" s="351"/>
      <c r="R367" s="351"/>
      <c r="S367" s="351"/>
      <c r="T367" s="352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hidden="1" customHeight="1" x14ac:dyDescent="0.25">
      <c r="A368" s="362" t="s">
        <v>68</v>
      </c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4"/>
      <c r="N368" s="354"/>
      <c r="O368" s="354"/>
      <c r="P368" s="354"/>
      <c r="Q368" s="354"/>
      <c r="R368" s="354"/>
      <c r="S368" s="354"/>
      <c r="T368" s="354"/>
      <c r="U368" s="354"/>
      <c r="V368" s="354"/>
      <c r="W368" s="354"/>
      <c r="X368" s="354"/>
      <c r="Y368" s="339"/>
      <c r="Z368" s="339"/>
    </row>
    <row r="369" spans="1:53" ht="27" hidden="1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0</v>
      </c>
      <c r="W369" s="345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idden="1" x14ac:dyDescent="0.2">
      <c r="A373" s="367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68"/>
      <c r="N373" s="350" t="s">
        <v>66</v>
      </c>
      <c r="O373" s="351"/>
      <c r="P373" s="351"/>
      <c r="Q373" s="351"/>
      <c r="R373" s="351"/>
      <c r="S373" s="351"/>
      <c r="T373" s="352"/>
      <c r="U373" s="37" t="s">
        <v>67</v>
      </c>
      <c r="V373" s="346">
        <f>IFERROR(V369/H369,"0")+IFERROR(V370/H370,"0")+IFERROR(V371/H371,"0")+IFERROR(V372/H372,"0")</f>
        <v>0</v>
      </c>
      <c r="W373" s="346">
        <f>IFERROR(W369/H369,"0")+IFERROR(W370/H370,"0")+IFERROR(W371/H371,"0")+IFERROR(W372/H372,"0")</f>
        <v>0</v>
      </c>
      <c r="X373" s="346">
        <f>IFERROR(IF(X369="",0,X369),"0")+IFERROR(IF(X370="",0,X370),"0")+IFERROR(IF(X371="",0,X371),"0")+IFERROR(IF(X372="",0,X372),"0")</f>
        <v>0</v>
      </c>
      <c r="Y373" s="347"/>
      <c r="Z373" s="347"/>
    </row>
    <row r="374" spans="1:53" hidden="1" x14ac:dyDescent="0.2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68"/>
      <c r="N374" s="350" t="s">
        <v>66</v>
      </c>
      <c r="O374" s="351"/>
      <c r="P374" s="351"/>
      <c r="Q374" s="351"/>
      <c r="R374" s="351"/>
      <c r="S374" s="351"/>
      <c r="T374" s="352"/>
      <c r="U374" s="37" t="s">
        <v>65</v>
      </c>
      <c r="V374" s="346">
        <f>IFERROR(SUM(V369:V372),"0")</f>
        <v>0</v>
      </c>
      <c r="W374" s="346">
        <f>IFERROR(SUM(W369:W372),"0")</f>
        <v>0</v>
      </c>
      <c r="X374" s="37"/>
      <c r="Y374" s="347"/>
      <c r="Z374" s="347"/>
    </row>
    <row r="375" spans="1:53" ht="14.25" hidden="1" customHeight="1" x14ac:dyDescent="0.25">
      <c r="A375" s="362" t="s">
        <v>197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39"/>
      <c r="Z375" s="339"/>
    </row>
    <row r="376" spans="1:53" ht="27" hidden="1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67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68"/>
      <c r="N377" s="350" t="s">
        <v>66</v>
      </c>
      <c r="O377" s="351"/>
      <c r="P377" s="351"/>
      <c r="Q377" s="351"/>
      <c r="R377" s="351"/>
      <c r="S377" s="351"/>
      <c r="T377" s="352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hidden="1" x14ac:dyDescent="0.2">
      <c r="A378" s="354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68"/>
      <c r="N378" s="350" t="s">
        <v>66</v>
      </c>
      <c r="O378" s="351"/>
      <c r="P378" s="351"/>
      <c r="Q378" s="351"/>
      <c r="R378" s="351"/>
      <c r="S378" s="351"/>
      <c r="T378" s="352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hidden="1" customHeight="1" x14ac:dyDescent="0.2">
      <c r="A379" s="403" t="s">
        <v>511</v>
      </c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4"/>
      <c r="O379" s="404"/>
      <c r="P379" s="404"/>
      <c r="Q379" s="404"/>
      <c r="R379" s="404"/>
      <c r="S379" s="404"/>
      <c r="T379" s="404"/>
      <c r="U379" s="404"/>
      <c r="V379" s="404"/>
      <c r="W379" s="404"/>
      <c r="X379" s="404"/>
      <c r="Y379" s="48"/>
      <c r="Z379" s="48"/>
    </row>
    <row r="380" spans="1:53" ht="16.5" hidden="1" customHeight="1" x14ac:dyDescent="0.25">
      <c r="A380" s="353" t="s">
        <v>512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0"/>
      <c r="Z380" s="340"/>
    </row>
    <row r="381" spans="1:53" ht="14.25" hidden="1" customHeight="1" x14ac:dyDescent="0.25">
      <c r="A381" s="362" t="s">
        <v>105</v>
      </c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354"/>
      <c r="N381" s="354"/>
      <c r="O381" s="354"/>
      <c r="P381" s="354"/>
      <c r="Q381" s="354"/>
      <c r="R381" s="354"/>
      <c r="S381" s="354"/>
      <c r="T381" s="354"/>
      <c r="U381" s="354"/>
      <c r="V381" s="354"/>
      <c r="W381" s="354"/>
      <c r="X381" s="354"/>
      <c r="Y381" s="339"/>
      <c r="Z381" s="339"/>
    </row>
    <row r="382" spans="1:53" ht="27" hidden="1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67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68"/>
      <c r="N384" s="350" t="s">
        <v>66</v>
      </c>
      <c r="O384" s="351"/>
      <c r="P384" s="351"/>
      <c r="Q384" s="351"/>
      <c r="R384" s="351"/>
      <c r="S384" s="351"/>
      <c r="T384" s="352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hidden="1" x14ac:dyDescent="0.2">
      <c r="A385" s="354"/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68"/>
      <c r="N385" s="350" t="s">
        <v>66</v>
      </c>
      <c r="O385" s="351"/>
      <c r="P385" s="351"/>
      <c r="Q385" s="351"/>
      <c r="R385" s="351"/>
      <c r="S385" s="351"/>
      <c r="T385" s="352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hidden="1" customHeight="1" x14ac:dyDescent="0.25">
      <c r="A386" s="362" t="s">
        <v>60</v>
      </c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354"/>
      <c r="Y386" s="339"/>
      <c r="Z386" s="339"/>
    </row>
    <row r="387" spans="1:53" ht="27" hidden="1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109</v>
      </c>
      <c r="W389" s="345">
        <f t="shared" si="18"/>
        <v>109.2</v>
      </c>
      <c r="X389" s="36">
        <f>IFERROR(IF(W389=0,"",ROUNDUP(W389/H389,0)*0.00753),"")</f>
        <v>0.19578000000000001</v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3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68"/>
      <c r="N400" s="350" t="s">
        <v>66</v>
      </c>
      <c r="O400" s="351"/>
      <c r="P400" s="351"/>
      <c r="Q400" s="351"/>
      <c r="R400" s="351"/>
      <c r="S400" s="351"/>
      <c r="T400" s="352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25.952380952380953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26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0.19578000000000001</v>
      </c>
      <c r="Y400" s="347"/>
      <c r="Z400" s="347"/>
    </row>
    <row r="401" spans="1:53" x14ac:dyDescent="0.2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68"/>
      <c r="N401" s="350" t="s">
        <v>66</v>
      </c>
      <c r="O401" s="351"/>
      <c r="P401" s="351"/>
      <c r="Q401" s="351"/>
      <c r="R401" s="351"/>
      <c r="S401" s="351"/>
      <c r="T401" s="352"/>
      <c r="U401" s="37" t="s">
        <v>65</v>
      </c>
      <c r="V401" s="346">
        <f>IFERROR(SUM(V387:V399),"0")</f>
        <v>109</v>
      </c>
      <c r="W401" s="346">
        <f>IFERROR(SUM(W387:W399),"0")</f>
        <v>109.2</v>
      </c>
      <c r="X401" s="37"/>
      <c r="Y401" s="347"/>
      <c r="Z401" s="347"/>
    </row>
    <row r="402" spans="1:53" ht="14.25" hidden="1" customHeight="1" x14ac:dyDescent="0.25">
      <c r="A402" s="362" t="s">
        <v>68</v>
      </c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39"/>
      <c r="Z402" s="339"/>
    </row>
    <row r="403" spans="1:53" ht="27" hidden="1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67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68"/>
      <c r="N407" s="350" t="s">
        <v>66</v>
      </c>
      <c r="O407" s="351"/>
      <c r="P407" s="351"/>
      <c r="Q407" s="351"/>
      <c r="R407" s="351"/>
      <c r="S407" s="351"/>
      <c r="T407" s="352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hidden="1" x14ac:dyDescent="0.2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68"/>
      <c r="N408" s="350" t="s">
        <v>66</v>
      </c>
      <c r="O408" s="351"/>
      <c r="P408" s="351"/>
      <c r="Q408" s="351"/>
      <c r="R408" s="351"/>
      <c r="S408" s="351"/>
      <c r="T408" s="352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hidden="1" customHeight="1" x14ac:dyDescent="0.25">
      <c r="A409" s="362" t="s">
        <v>197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39"/>
      <c r="Z409" s="339"/>
    </row>
    <row r="410" spans="1:53" ht="27" hidden="1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67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68"/>
      <c r="N411" s="350" t="s">
        <v>66</v>
      </c>
      <c r="O411" s="351"/>
      <c r="P411" s="351"/>
      <c r="Q411" s="351"/>
      <c r="R411" s="351"/>
      <c r="S411" s="351"/>
      <c r="T411" s="352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hidden="1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68"/>
      <c r="N412" s="350" t="s">
        <v>66</v>
      </c>
      <c r="O412" s="351"/>
      <c r="P412" s="351"/>
      <c r="Q412" s="351"/>
      <c r="R412" s="351"/>
      <c r="S412" s="351"/>
      <c r="T412" s="352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hidden="1" customHeight="1" x14ac:dyDescent="0.25">
      <c r="A413" s="362" t="s">
        <v>83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39"/>
      <c r="Z413" s="339"/>
    </row>
    <row r="414" spans="1:53" ht="27" hidden="1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67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68"/>
      <c r="N417" s="350" t="s">
        <v>66</v>
      </c>
      <c r="O417" s="351"/>
      <c r="P417" s="351"/>
      <c r="Q417" s="351"/>
      <c r="R417" s="351"/>
      <c r="S417" s="351"/>
      <c r="T417" s="352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hidden="1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68"/>
      <c r="N418" s="350" t="s">
        <v>66</v>
      </c>
      <c r="O418" s="351"/>
      <c r="P418" s="351"/>
      <c r="Q418" s="351"/>
      <c r="R418" s="351"/>
      <c r="S418" s="351"/>
      <c r="T418" s="352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hidden="1" customHeight="1" x14ac:dyDescent="0.25">
      <c r="A419" s="353" t="s">
        <v>561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0"/>
      <c r="Z419" s="340"/>
    </row>
    <row r="420" spans="1:53" ht="14.25" hidden="1" customHeight="1" x14ac:dyDescent="0.25">
      <c r="A420" s="362" t="s">
        <v>97</v>
      </c>
      <c r="B420" s="354"/>
      <c r="C420" s="354"/>
      <c r="D420" s="354"/>
      <c r="E420" s="354"/>
      <c r="F420" s="354"/>
      <c r="G420" s="354"/>
      <c r="H420" s="354"/>
      <c r="I420" s="354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54"/>
      <c r="U420" s="354"/>
      <c r="V420" s="354"/>
      <c r="W420" s="354"/>
      <c r="X420" s="354"/>
      <c r="Y420" s="339"/>
      <c r="Z420" s="339"/>
    </row>
    <row r="421" spans="1:53" ht="27" hidden="1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67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68"/>
      <c r="N423" s="350" t="s">
        <v>66</v>
      </c>
      <c r="O423" s="351"/>
      <c r="P423" s="351"/>
      <c r="Q423" s="351"/>
      <c r="R423" s="351"/>
      <c r="S423" s="351"/>
      <c r="T423" s="352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hidden="1" x14ac:dyDescent="0.2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68"/>
      <c r="N424" s="350" t="s">
        <v>66</v>
      </c>
      <c r="O424" s="351"/>
      <c r="P424" s="351"/>
      <c r="Q424" s="351"/>
      <c r="R424" s="351"/>
      <c r="S424" s="351"/>
      <c r="T424" s="352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hidden="1" customHeight="1" x14ac:dyDescent="0.25">
      <c r="A425" s="362" t="s">
        <v>60</v>
      </c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39"/>
      <c r="Z425" s="339"/>
    </row>
    <row r="426" spans="1:53" ht="27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153</v>
      </c>
      <c r="W426" s="345">
        <f t="shared" ref="W426:W432" si="20">IFERROR(IF(V426="",0,CEILING((V426/$H426),1)*$H426),"")</f>
        <v>155.4</v>
      </c>
      <c r="X426" s="36">
        <f>IFERROR(IF(W426=0,"",ROUNDUP(W426/H426,0)*0.00753),"")</f>
        <v>0.27861000000000002</v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68"/>
      <c r="N433" s="350" t="s">
        <v>66</v>
      </c>
      <c r="O433" s="351"/>
      <c r="P433" s="351"/>
      <c r="Q433" s="351"/>
      <c r="R433" s="351"/>
      <c r="S433" s="351"/>
      <c r="T433" s="352"/>
      <c r="U433" s="37" t="s">
        <v>67</v>
      </c>
      <c r="V433" s="346">
        <f>IFERROR(V426/H426,"0")+IFERROR(V427/H427,"0")+IFERROR(V428/H428,"0")+IFERROR(V429/H429,"0")+IFERROR(V430/H430,"0")+IFERROR(V431/H431,"0")+IFERROR(V432/H432,"0")</f>
        <v>36.428571428571423</v>
      </c>
      <c r="W433" s="346">
        <f>IFERROR(W426/H426,"0")+IFERROR(W427/H427,"0")+IFERROR(W428/H428,"0")+IFERROR(W429/H429,"0")+IFERROR(W430/H430,"0")+IFERROR(W431/H431,"0")+IFERROR(W432/H432,"0")</f>
        <v>37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0.27861000000000002</v>
      </c>
      <c r="Y433" s="347"/>
      <c r="Z433" s="347"/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68"/>
      <c r="N434" s="350" t="s">
        <v>66</v>
      </c>
      <c r="O434" s="351"/>
      <c r="P434" s="351"/>
      <c r="Q434" s="351"/>
      <c r="R434" s="351"/>
      <c r="S434" s="351"/>
      <c r="T434" s="352"/>
      <c r="U434" s="37" t="s">
        <v>65</v>
      </c>
      <c r="V434" s="346">
        <f>IFERROR(SUM(V426:V432),"0")</f>
        <v>153</v>
      </c>
      <c r="W434" s="346">
        <f>IFERROR(SUM(W426:W432),"0")</f>
        <v>155.4</v>
      </c>
      <c r="X434" s="37"/>
      <c r="Y434" s="347"/>
      <c r="Z434" s="347"/>
    </row>
    <row r="435" spans="1:53" ht="14.25" hidden="1" customHeight="1" x14ac:dyDescent="0.25">
      <c r="A435" s="362" t="s">
        <v>92</v>
      </c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39"/>
      <c r="Z435" s="339"/>
    </row>
    <row r="436" spans="1:53" ht="27" hidden="1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67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68"/>
      <c r="N437" s="350" t="s">
        <v>66</v>
      </c>
      <c r="O437" s="351"/>
      <c r="P437" s="351"/>
      <c r="Q437" s="351"/>
      <c r="R437" s="351"/>
      <c r="S437" s="351"/>
      <c r="T437" s="352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68"/>
      <c r="N438" s="350" t="s">
        <v>66</v>
      </c>
      <c r="O438" s="351"/>
      <c r="P438" s="351"/>
      <c r="Q438" s="351"/>
      <c r="R438" s="351"/>
      <c r="S438" s="351"/>
      <c r="T438" s="352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hidden="1" customHeight="1" x14ac:dyDescent="0.25">
      <c r="A439" s="362" t="s">
        <v>582</v>
      </c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54"/>
      <c r="U439" s="354"/>
      <c r="V439" s="354"/>
      <c r="W439" s="354"/>
      <c r="X439" s="354"/>
      <c r="Y439" s="339"/>
      <c r="Z439" s="339"/>
    </row>
    <row r="440" spans="1:53" ht="27" hidden="1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0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67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68"/>
      <c r="N441" s="350" t="s">
        <v>66</v>
      </c>
      <c r="O441" s="351"/>
      <c r="P441" s="351"/>
      <c r="Q441" s="351"/>
      <c r="R441" s="351"/>
      <c r="S441" s="351"/>
      <c r="T441" s="352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hidden="1" x14ac:dyDescent="0.2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68"/>
      <c r="N442" s="350" t="s">
        <v>66</v>
      </c>
      <c r="O442" s="351"/>
      <c r="P442" s="351"/>
      <c r="Q442" s="351"/>
      <c r="R442" s="351"/>
      <c r="S442" s="351"/>
      <c r="T442" s="352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hidden="1" customHeight="1" x14ac:dyDescent="0.2">
      <c r="A443" s="403" t="s">
        <v>585</v>
      </c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4"/>
      <c r="O443" s="404"/>
      <c r="P443" s="404"/>
      <c r="Q443" s="404"/>
      <c r="R443" s="404"/>
      <c r="S443" s="404"/>
      <c r="T443" s="404"/>
      <c r="U443" s="404"/>
      <c r="V443" s="404"/>
      <c r="W443" s="404"/>
      <c r="X443" s="404"/>
      <c r="Y443" s="48"/>
      <c r="Z443" s="48"/>
    </row>
    <row r="444" spans="1:53" ht="16.5" hidden="1" customHeight="1" x14ac:dyDescent="0.25">
      <c r="A444" s="353" t="s">
        <v>585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0"/>
      <c r="Z444" s="340"/>
    </row>
    <row r="445" spans="1:53" ht="14.25" hidden="1" customHeight="1" x14ac:dyDescent="0.25">
      <c r="A445" s="362" t="s">
        <v>105</v>
      </c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54"/>
      <c r="U445" s="354"/>
      <c r="V445" s="354"/>
      <c r="W445" s="354"/>
      <c r="X445" s="354"/>
      <c r="Y445" s="339"/>
      <c r="Z445" s="339"/>
    </row>
    <row r="446" spans="1:53" ht="27" hidden="1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5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137</v>
      </c>
      <c r="W447" s="345">
        <f t="shared" si="21"/>
        <v>137.28</v>
      </c>
      <c r="X447" s="36">
        <f t="shared" si="22"/>
        <v>0.31096000000000001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9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87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hidden="1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2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12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199</v>
      </c>
      <c r="W451" s="345">
        <f t="shared" si="21"/>
        <v>200.64000000000001</v>
      </c>
      <c r="X451" s="36">
        <f t="shared" si="22"/>
        <v>0.45448</v>
      </c>
      <c r="Y451" s="56"/>
      <c r="Z451" s="57"/>
      <c r="AD451" s="58"/>
      <c r="BA451" s="302" t="s">
        <v>1</v>
      </c>
    </row>
    <row r="452" spans="1:53" ht="16.5" hidden="1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4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55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4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6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1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7"/>
      <c r="B459" s="354"/>
      <c r="C459" s="354"/>
      <c r="D459" s="354"/>
      <c r="E459" s="354"/>
      <c r="F459" s="354"/>
      <c r="G459" s="354"/>
      <c r="H459" s="354"/>
      <c r="I459" s="354"/>
      <c r="J459" s="354"/>
      <c r="K459" s="354"/>
      <c r="L459" s="354"/>
      <c r="M459" s="368"/>
      <c r="N459" s="350" t="s">
        <v>66</v>
      </c>
      <c r="O459" s="351"/>
      <c r="P459" s="351"/>
      <c r="Q459" s="351"/>
      <c r="R459" s="351"/>
      <c r="S459" s="351"/>
      <c r="T459" s="352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63.636363636363633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64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0.76544000000000001</v>
      </c>
      <c r="Y459" s="347"/>
      <c r="Z459" s="347"/>
    </row>
    <row r="460" spans="1:53" x14ac:dyDescent="0.2">
      <c r="A460" s="354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68"/>
      <c r="N460" s="350" t="s">
        <v>66</v>
      </c>
      <c r="O460" s="351"/>
      <c r="P460" s="351"/>
      <c r="Q460" s="351"/>
      <c r="R460" s="351"/>
      <c r="S460" s="351"/>
      <c r="T460" s="352"/>
      <c r="U460" s="37" t="s">
        <v>65</v>
      </c>
      <c r="V460" s="346">
        <f>IFERROR(SUM(V446:V458),"0")</f>
        <v>336</v>
      </c>
      <c r="W460" s="346">
        <f>IFERROR(SUM(W446:W458),"0")</f>
        <v>337.92</v>
      </c>
      <c r="X460" s="37"/>
      <c r="Y460" s="347"/>
      <c r="Z460" s="347"/>
    </row>
    <row r="461" spans="1:53" ht="14.25" hidden="1" customHeight="1" x14ac:dyDescent="0.25">
      <c r="A461" s="362" t="s">
        <v>97</v>
      </c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54"/>
      <c r="U461" s="354"/>
      <c r="V461" s="354"/>
      <c r="W461" s="354"/>
      <c r="X461" s="354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138</v>
      </c>
      <c r="W462" s="345">
        <f>IFERROR(IF(V462="",0,CEILING((V462/$H462),1)*$H462),"")</f>
        <v>142.56</v>
      </c>
      <c r="X462" s="36">
        <f>IFERROR(IF(W462=0,"",ROUNDUP(W462/H462,0)*0.01196),"")</f>
        <v>0.32291999999999998</v>
      </c>
      <c r="Y462" s="56"/>
      <c r="Z462" s="57"/>
      <c r="AD462" s="58"/>
      <c r="BA462" s="310" t="s">
        <v>1</v>
      </c>
    </row>
    <row r="463" spans="1:53" ht="16.5" hidden="1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x14ac:dyDescent="0.2">
      <c r="A464" s="367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68"/>
      <c r="N464" s="350" t="s">
        <v>66</v>
      </c>
      <c r="O464" s="351"/>
      <c r="P464" s="351"/>
      <c r="Q464" s="351"/>
      <c r="R464" s="351"/>
      <c r="S464" s="351"/>
      <c r="T464" s="352"/>
      <c r="U464" s="37" t="s">
        <v>67</v>
      </c>
      <c r="V464" s="346">
        <f>IFERROR(V462/H462,"0")+IFERROR(V463/H463,"0")</f>
        <v>26.136363636363637</v>
      </c>
      <c r="W464" s="346">
        <f>IFERROR(W462/H462,"0")+IFERROR(W463/H463,"0")</f>
        <v>27</v>
      </c>
      <c r="X464" s="346">
        <f>IFERROR(IF(X462="",0,X462),"0")+IFERROR(IF(X463="",0,X463),"0")</f>
        <v>0.32291999999999998</v>
      </c>
      <c r="Y464" s="347"/>
      <c r="Z464" s="347"/>
    </row>
    <row r="465" spans="1:53" x14ac:dyDescent="0.2">
      <c r="A465" s="354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68"/>
      <c r="N465" s="350" t="s">
        <v>66</v>
      </c>
      <c r="O465" s="351"/>
      <c r="P465" s="351"/>
      <c r="Q465" s="351"/>
      <c r="R465" s="351"/>
      <c r="S465" s="351"/>
      <c r="T465" s="352"/>
      <c r="U465" s="37" t="s">
        <v>65</v>
      </c>
      <c r="V465" s="346">
        <f>IFERROR(SUM(V462:V463),"0")</f>
        <v>138</v>
      </c>
      <c r="W465" s="346">
        <f>IFERROR(SUM(W462:W463),"0")</f>
        <v>142.56</v>
      </c>
      <c r="X465" s="37"/>
      <c r="Y465" s="347"/>
      <c r="Z465" s="347"/>
    </row>
    <row r="466" spans="1:53" ht="14.25" hidden="1" customHeight="1" x14ac:dyDescent="0.25">
      <c r="A466" s="362" t="s">
        <v>60</v>
      </c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54"/>
      <c r="U466" s="354"/>
      <c r="V466" s="354"/>
      <c r="W466" s="354"/>
      <c r="X466" s="354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10</v>
      </c>
      <c r="W467" s="345">
        <f t="shared" ref="W467:W472" si="23">IFERROR(IF(V467="",0,CEILING((V467/$H467),1)*$H467),"")</f>
        <v>10.56</v>
      </c>
      <c r="X467" s="36">
        <f>IFERROR(IF(W467=0,"",ROUNDUP(W467/H467,0)*0.01196),"")</f>
        <v>2.392E-2</v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58</v>
      </c>
      <c r="W468" s="345">
        <f t="shared" si="23"/>
        <v>58.080000000000005</v>
      </c>
      <c r="X468" s="36">
        <f>IFERROR(IF(W468=0,"",ROUNDUP(W468/H468,0)*0.01196),"")</f>
        <v>0.13156000000000001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136</v>
      </c>
      <c r="W469" s="345">
        <f t="shared" si="23"/>
        <v>137.28</v>
      </c>
      <c r="X469" s="36">
        <f>IFERROR(IF(W469=0,"",ROUNDUP(W469/H469,0)*0.01196),"")</f>
        <v>0.31096000000000001</v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7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68"/>
      <c r="N473" s="350" t="s">
        <v>66</v>
      </c>
      <c r="O473" s="351"/>
      <c r="P473" s="351"/>
      <c r="Q473" s="351"/>
      <c r="R473" s="351"/>
      <c r="S473" s="351"/>
      <c r="T473" s="352"/>
      <c r="U473" s="37" t="s">
        <v>67</v>
      </c>
      <c r="V473" s="346">
        <f>IFERROR(V467/H467,"0")+IFERROR(V468/H468,"0")+IFERROR(V469/H469,"0")+IFERROR(V470/H470,"0")+IFERROR(V471/H471,"0")+IFERROR(V472/H472,"0")</f>
        <v>38.63636363636364</v>
      </c>
      <c r="W473" s="346">
        <f>IFERROR(W467/H467,"0")+IFERROR(W468/H468,"0")+IFERROR(W469/H469,"0")+IFERROR(W470/H470,"0")+IFERROR(W471/H471,"0")+IFERROR(W472/H472,"0")</f>
        <v>39</v>
      </c>
      <c r="X473" s="346">
        <f>IFERROR(IF(X467="",0,X467),"0")+IFERROR(IF(X468="",0,X468),"0")+IFERROR(IF(X469="",0,X469),"0")+IFERROR(IF(X470="",0,X470),"0")+IFERROR(IF(X471="",0,X471),"0")+IFERROR(IF(X472="",0,X472),"0")</f>
        <v>0.46644000000000002</v>
      </c>
      <c r="Y473" s="347"/>
      <c r="Z473" s="347"/>
    </row>
    <row r="474" spans="1:53" x14ac:dyDescent="0.2">
      <c r="A474" s="354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68"/>
      <c r="N474" s="350" t="s">
        <v>66</v>
      </c>
      <c r="O474" s="351"/>
      <c r="P474" s="351"/>
      <c r="Q474" s="351"/>
      <c r="R474" s="351"/>
      <c r="S474" s="351"/>
      <c r="T474" s="352"/>
      <c r="U474" s="37" t="s">
        <v>65</v>
      </c>
      <c r="V474" s="346">
        <f>IFERROR(SUM(V467:V472),"0")</f>
        <v>204</v>
      </c>
      <c r="W474" s="346">
        <f>IFERROR(SUM(W467:W472),"0")</f>
        <v>205.92000000000002</v>
      </c>
      <c r="X474" s="37"/>
      <c r="Y474" s="347"/>
      <c r="Z474" s="347"/>
    </row>
    <row r="475" spans="1:53" ht="14.25" hidden="1" customHeight="1" x14ac:dyDescent="0.25">
      <c r="A475" s="362" t="s">
        <v>68</v>
      </c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4"/>
      <c r="N475" s="354"/>
      <c r="O475" s="354"/>
      <c r="P475" s="354"/>
      <c r="Q475" s="354"/>
      <c r="R475" s="354"/>
      <c r="S475" s="354"/>
      <c r="T475" s="354"/>
      <c r="U475" s="354"/>
      <c r="V475" s="354"/>
      <c r="W475" s="354"/>
      <c r="X475" s="354"/>
      <c r="Y475" s="339"/>
      <c r="Z475" s="339"/>
    </row>
    <row r="476" spans="1:53" ht="16.5" hidden="1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hidden="1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idden="1" x14ac:dyDescent="0.2">
      <c r="A478" s="367"/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68"/>
      <c r="N478" s="350" t="s">
        <v>66</v>
      </c>
      <c r="O478" s="351"/>
      <c r="P478" s="351"/>
      <c r="Q478" s="351"/>
      <c r="R478" s="351"/>
      <c r="S478" s="351"/>
      <c r="T478" s="352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hidden="1" x14ac:dyDescent="0.2">
      <c r="A479" s="354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68"/>
      <c r="N479" s="350" t="s">
        <v>66</v>
      </c>
      <c r="O479" s="351"/>
      <c r="P479" s="351"/>
      <c r="Q479" s="351"/>
      <c r="R479" s="351"/>
      <c r="S479" s="351"/>
      <c r="T479" s="352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hidden="1" customHeight="1" x14ac:dyDescent="0.2">
      <c r="A480" s="403" t="s">
        <v>640</v>
      </c>
      <c r="B480" s="404"/>
      <c r="C480" s="404"/>
      <c r="D480" s="404"/>
      <c r="E480" s="404"/>
      <c r="F480" s="404"/>
      <c r="G480" s="404"/>
      <c r="H480" s="404"/>
      <c r="I480" s="404"/>
      <c r="J480" s="404"/>
      <c r="K480" s="404"/>
      <c r="L480" s="404"/>
      <c r="M480" s="404"/>
      <c r="N480" s="404"/>
      <c r="O480" s="404"/>
      <c r="P480" s="404"/>
      <c r="Q480" s="404"/>
      <c r="R480" s="404"/>
      <c r="S480" s="404"/>
      <c r="T480" s="404"/>
      <c r="U480" s="404"/>
      <c r="V480" s="404"/>
      <c r="W480" s="404"/>
      <c r="X480" s="404"/>
      <c r="Y480" s="48"/>
      <c r="Z480" s="48"/>
    </row>
    <row r="481" spans="1:53" ht="16.5" hidden="1" customHeight="1" x14ac:dyDescent="0.25">
      <c r="A481" s="353" t="s">
        <v>641</v>
      </c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40"/>
      <c r="Z481" s="340"/>
    </row>
    <row r="482" spans="1:53" ht="14.25" hidden="1" customHeight="1" x14ac:dyDescent="0.25">
      <c r="A482" s="362" t="s">
        <v>105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39"/>
      <c r="Z482" s="339"/>
    </row>
    <row r="483" spans="1:53" ht="27" hidden="1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39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488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98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7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hidden="1" x14ac:dyDescent="0.2">
      <c r="A488" s="367"/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68"/>
      <c r="N488" s="350" t="s">
        <v>66</v>
      </c>
      <c r="O488" s="351"/>
      <c r="P488" s="351"/>
      <c r="Q488" s="351"/>
      <c r="R488" s="351"/>
      <c r="S488" s="351"/>
      <c r="T488" s="352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hidden="1" x14ac:dyDescent="0.2">
      <c r="A489" s="354"/>
      <c r="B489" s="354"/>
      <c r="C489" s="354"/>
      <c r="D489" s="354"/>
      <c r="E489" s="354"/>
      <c r="F489" s="354"/>
      <c r="G489" s="354"/>
      <c r="H489" s="354"/>
      <c r="I489" s="354"/>
      <c r="J489" s="354"/>
      <c r="K489" s="354"/>
      <c r="L489" s="354"/>
      <c r="M489" s="368"/>
      <c r="N489" s="350" t="s">
        <v>66</v>
      </c>
      <c r="O489" s="351"/>
      <c r="P489" s="351"/>
      <c r="Q489" s="351"/>
      <c r="R489" s="351"/>
      <c r="S489" s="351"/>
      <c r="T489" s="352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hidden="1" customHeight="1" x14ac:dyDescent="0.25">
      <c r="A490" s="362" t="s">
        <v>97</v>
      </c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4"/>
      <c r="O490" s="354"/>
      <c r="P490" s="354"/>
      <c r="Q490" s="354"/>
      <c r="R490" s="354"/>
      <c r="S490" s="354"/>
      <c r="T490" s="354"/>
      <c r="U490" s="354"/>
      <c r="V490" s="354"/>
      <c r="W490" s="354"/>
      <c r="X490" s="354"/>
      <c r="Y490" s="339"/>
      <c r="Z490" s="339"/>
    </row>
    <row r="491" spans="1:53" ht="27" hidden="1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6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hidden="1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68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hidden="1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17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idden="1" x14ac:dyDescent="0.2">
      <c r="A494" s="367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68"/>
      <c r="N494" s="350" t="s">
        <v>66</v>
      </c>
      <c r="O494" s="351"/>
      <c r="P494" s="351"/>
      <c r="Q494" s="351"/>
      <c r="R494" s="351"/>
      <c r="S494" s="351"/>
      <c r="T494" s="352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hidden="1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68"/>
      <c r="N495" s="350" t="s">
        <v>66</v>
      </c>
      <c r="O495" s="351"/>
      <c r="P495" s="351"/>
      <c r="Q495" s="351"/>
      <c r="R495" s="351"/>
      <c r="S495" s="351"/>
      <c r="T495" s="352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hidden="1" customHeight="1" x14ac:dyDescent="0.25">
      <c r="A496" s="362" t="s">
        <v>60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39"/>
      <c r="Z496" s="339"/>
    </row>
    <row r="497" spans="1:53" ht="27" hidden="1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62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10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7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5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idden="1" x14ac:dyDescent="0.2">
      <c r="A501" s="367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68"/>
      <c r="N501" s="350" t="s">
        <v>66</v>
      </c>
      <c r="O501" s="351"/>
      <c r="P501" s="351"/>
      <c r="Q501" s="351"/>
      <c r="R501" s="351"/>
      <c r="S501" s="351"/>
      <c r="T501" s="352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hidden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68"/>
      <c r="N502" s="350" t="s">
        <v>66</v>
      </c>
      <c r="O502" s="351"/>
      <c r="P502" s="351"/>
      <c r="Q502" s="351"/>
      <c r="R502" s="351"/>
      <c r="S502" s="351"/>
      <c r="T502" s="352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hidden="1" customHeight="1" x14ac:dyDescent="0.25">
      <c r="A503" s="362" t="s">
        <v>68</v>
      </c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4"/>
      <c r="O503" s="354"/>
      <c r="P503" s="354"/>
      <c r="Q503" s="354"/>
      <c r="R503" s="354"/>
      <c r="S503" s="354"/>
      <c r="T503" s="354"/>
      <c r="U503" s="354"/>
      <c r="V503" s="354"/>
      <c r="W503" s="354"/>
      <c r="X503" s="354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159</v>
      </c>
      <c r="W504" s="345">
        <f>IFERROR(IF(V504="",0,CEILING((V504/$H504),1)*$H504),"")</f>
        <v>163.79999999999998</v>
      </c>
      <c r="X504" s="36">
        <f>IFERROR(IF(W504=0,"",ROUNDUP(W504/H504,0)*0.02175),"")</f>
        <v>0.45674999999999999</v>
      </c>
      <c r="Y504" s="56"/>
      <c r="Z504" s="57"/>
      <c r="AD504" s="58"/>
      <c r="BA504" s="332" t="s">
        <v>1</v>
      </c>
    </row>
    <row r="505" spans="1:53" ht="27" hidden="1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0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40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61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7"/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68"/>
      <c r="N509" s="350" t="s">
        <v>66</v>
      </c>
      <c r="O509" s="351"/>
      <c r="P509" s="351"/>
      <c r="Q509" s="351"/>
      <c r="R509" s="351"/>
      <c r="S509" s="351"/>
      <c r="T509" s="352"/>
      <c r="U509" s="37" t="s">
        <v>67</v>
      </c>
      <c r="V509" s="346">
        <f>IFERROR(V504/H504,"0")+IFERROR(V505/H505,"0")+IFERROR(V506/H506,"0")+IFERROR(V507/H507,"0")+IFERROR(V508/H508,"0")</f>
        <v>20.384615384615387</v>
      </c>
      <c r="W509" s="346">
        <f>IFERROR(W504/H504,"0")+IFERROR(W505/H505,"0")+IFERROR(W506/H506,"0")+IFERROR(W507/H507,"0")+IFERROR(W508/H508,"0")</f>
        <v>21</v>
      </c>
      <c r="X509" s="346">
        <f>IFERROR(IF(X504="",0,X504),"0")+IFERROR(IF(X505="",0,X505),"0")+IFERROR(IF(X506="",0,X506),"0")+IFERROR(IF(X507="",0,X507),"0")+IFERROR(IF(X508="",0,X508),"0")</f>
        <v>0.45674999999999999</v>
      </c>
      <c r="Y509" s="347"/>
      <c r="Z509" s="347"/>
    </row>
    <row r="510" spans="1:53" x14ac:dyDescent="0.2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68"/>
      <c r="N510" s="350" t="s">
        <v>66</v>
      </c>
      <c r="O510" s="351"/>
      <c r="P510" s="351"/>
      <c r="Q510" s="351"/>
      <c r="R510" s="351"/>
      <c r="S510" s="351"/>
      <c r="T510" s="352"/>
      <c r="U510" s="37" t="s">
        <v>65</v>
      </c>
      <c r="V510" s="346">
        <f>IFERROR(SUM(V504:V508),"0")</f>
        <v>159</v>
      </c>
      <c r="W510" s="346">
        <f>IFERROR(SUM(W504:W508),"0")</f>
        <v>163.79999999999998</v>
      </c>
      <c r="X510" s="37"/>
      <c r="Y510" s="347"/>
      <c r="Z510" s="347"/>
    </row>
    <row r="511" spans="1:53" ht="15" customHeight="1" x14ac:dyDescent="0.2">
      <c r="A511" s="397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98"/>
      <c r="N511" s="441" t="s">
        <v>692</v>
      </c>
      <c r="O511" s="442"/>
      <c r="P511" s="442"/>
      <c r="Q511" s="442"/>
      <c r="R511" s="442"/>
      <c r="S511" s="442"/>
      <c r="T511" s="44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5008.7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5115.2000000000007</v>
      </c>
      <c r="X511" s="37"/>
      <c r="Y511" s="347"/>
      <c r="Z511" s="347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98"/>
      <c r="N512" s="441" t="s">
        <v>693</v>
      </c>
      <c r="O512" s="442"/>
      <c r="P512" s="442"/>
      <c r="Q512" s="442"/>
      <c r="R512" s="442"/>
      <c r="S512" s="442"/>
      <c r="T512" s="44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5256.7310886673231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5369.8770000000004</v>
      </c>
      <c r="X512" s="37"/>
      <c r="Y512" s="347"/>
      <c r="Z512" s="347"/>
    </row>
    <row r="513" spans="1:29" x14ac:dyDescent="0.2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98"/>
      <c r="N513" s="441" t="s">
        <v>694</v>
      </c>
      <c r="O513" s="442"/>
      <c r="P513" s="442"/>
      <c r="Q513" s="442"/>
      <c r="R513" s="442"/>
      <c r="S513" s="442"/>
      <c r="T513" s="44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9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9</v>
      </c>
      <c r="X513" s="37"/>
      <c r="Y513" s="347"/>
      <c r="Z513" s="347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98"/>
      <c r="N514" s="441" t="s">
        <v>696</v>
      </c>
      <c r="O514" s="442"/>
      <c r="P514" s="442"/>
      <c r="Q514" s="442"/>
      <c r="R514" s="442"/>
      <c r="S514" s="442"/>
      <c r="T514" s="443"/>
      <c r="U514" s="37" t="s">
        <v>65</v>
      </c>
      <c r="V514" s="346">
        <f>GrossWeightTotal+PalletQtyTotal*25</f>
        <v>5481.7310886673231</v>
      </c>
      <c r="W514" s="346">
        <f>GrossWeightTotalR+PalletQtyTotalR*25</f>
        <v>5594.8770000000004</v>
      </c>
      <c r="X514" s="37"/>
      <c r="Y514" s="347"/>
      <c r="Z514" s="347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98"/>
      <c r="N515" s="441" t="s">
        <v>697</v>
      </c>
      <c r="O515" s="442"/>
      <c r="P515" s="442"/>
      <c r="Q515" s="442"/>
      <c r="R515" s="442"/>
      <c r="S515" s="442"/>
      <c r="T515" s="44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730.42185097038043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748</v>
      </c>
      <c r="X515" s="37"/>
      <c r="Y515" s="347"/>
      <c r="Z515" s="347"/>
    </row>
    <row r="516" spans="1:29" ht="14.25" hidden="1" customHeight="1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98"/>
      <c r="N516" s="441" t="s">
        <v>698</v>
      </c>
      <c r="O516" s="442"/>
      <c r="P516" s="442"/>
      <c r="Q516" s="442"/>
      <c r="R516" s="442"/>
      <c r="S516" s="442"/>
      <c r="T516" s="44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9.6709600000000009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65" t="s">
        <v>95</v>
      </c>
      <c r="D518" s="456"/>
      <c r="E518" s="456"/>
      <c r="F518" s="457"/>
      <c r="G518" s="365" t="s">
        <v>219</v>
      </c>
      <c r="H518" s="456"/>
      <c r="I518" s="456"/>
      <c r="J518" s="456"/>
      <c r="K518" s="456"/>
      <c r="L518" s="456"/>
      <c r="M518" s="456"/>
      <c r="N518" s="456"/>
      <c r="O518" s="457"/>
      <c r="P518" s="337" t="s">
        <v>454</v>
      </c>
      <c r="Q518" s="365" t="s">
        <v>458</v>
      </c>
      <c r="R518" s="457"/>
      <c r="S518" s="365" t="s">
        <v>511</v>
      </c>
      <c r="T518" s="457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81" t="s">
        <v>701</v>
      </c>
      <c r="B519" s="365" t="s">
        <v>59</v>
      </c>
      <c r="C519" s="365" t="s">
        <v>96</v>
      </c>
      <c r="D519" s="365" t="s">
        <v>104</v>
      </c>
      <c r="E519" s="365" t="s">
        <v>95</v>
      </c>
      <c r="F519" s="365" t="s">
        <v>211</v>
      </c>
      <c r="G519" s="365" t="s">
        <v>220</v>
      </c>
      <c r="H519" s="365" t="s">
        <v>227</v>
      </c>
      <c r="I519" s="365" t="s">
        <v>246</v>
      </c>
      <c r="J519" s="365" t="s">
        <v>305</v>
      </c>
      <c r="K519" s="338"/>
      <c r="L519" s="365" t="s">
        <v>326</v>
      </c>
      <c r="M519" s="365" t="s">
        <v>345</v>
      </c>
      <c r="N519" s="365" t="s">
        <v>423</v>
      </c>
      <c r="O519" s="365" t="s">
        <v>441</v>
      </c>
      <c r="P519" s="365" t="s">
        <v>455</v>
      </c>
      <c r="Q519" s="365" t="s">
        <v>459</v>
      </c>
      <c r="R519" s="365" t="s">
        <v>486</v>
      </c>
      <c r="S519" s="365" t="s">
        <v>512</v>
      </c>
      <c r="T519" s="365" t="s">
        <v>561</v>
      </c>
      <c r="U519" s="365" t="s">
        <v>585</v>
      </c>
      <c r="V519" s="365" t="s">
        <v>641</v>
      </c>
      <c r="Z519" s="52"/>
      <c r="AC519" s="338"/>
    </row>
    <row r="520" spans="1:29" ht="13.5" customHeight="1" thickBot="1" x14ac:dyDescent="0.25">
      <c r="A520" s="482"/>
      <c r="B520" s="366"/>
      <c r="C520" s="366"/>
      <c r="D520" s="366"/>
      <c r="E520" s="366"/>
      <c r="F520" s="366"/>
      <c r="G520" s="366"/>
      <c r="H520" s="366"/>
      <c r="I520" s="366"/>
      <c r="J520" s="366"/>
      <c r="K520" s="338"/>
      <c r="L520" s="366"/>
      <c r="M520" s="366"/>
      <c r="N520" s="366"/>
      <c r="O520" s="366"/>
      <c r="P520" s="366"/>
      <c r="Q520" s="366"/>
      <c r="R520" s="366"/>
      <c r="S520" s="366"/>
      <c r="T520" s="366"/>
      <c r="U520" s="366"/>
      <c r="V520" s="366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54</v>
      </c>
      <c r="D521" s="46">
        <f>IFERROR(W56*1,"0")+IFERROR(W57*1,"0")+IFERROR(W58*1,"0")+IFERROR(W59*1,"0")</f>
        <v>21.6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136.6</v>
      </c>
      <c r="F521" s="46">
        <f>IFERROR(W129*1,"0")+IFERROR(W130*1,"0")+IFERROR(W131*1,"0")+IFERROR(W132*1,"0")</f>
        <v>0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989.80000000000018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31.049999999999997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18.750000000000004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2748.6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109.2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155.4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686.4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163.79999999999998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51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7"/>
        <filter val="1 867,00"/>
        <filter val="1,39"/>
        <filter val="1,67"/>
        <filter val="1,70"/>
        <filter val="10,00"/>
        <filter val="10,56"/>
        <filter val="108,00"/>
        <filter val="109,00"/>
        <filter val="12,00"/>
        <filter val="124,47"/>
        <filter val="13,00"/>
        <filter val="133,00"/>
        <filter val="136,00"/>
        <filter val="137,00"/>
        <filter val="138,00"/>
        <filter val="14,00"/>
        <filter val="15,00"/>
        <filter val="153,00"/>
        <filter val="159,00"/>
        <filter val="169,00"/>
        <filter val="17,00"/>
        <filter val="19,00"/>
        <filter val="199,00"/>
        <filter val="2,18"/>
        <filter val="2,35"/>
        <filter val="20,38"/>
        <filter val="204,00"/>
        <filter val="205,00"/>
        <filter val="213,75"/>
        <filter val="23,00"/>
        <filter val="25,95"/>
        <filter val="26,14"/>
        <filter val="3,00"/>
        <filter val="3,74"/>
        <filter val="32,00"/>
        <filter val="336,00"/>
        <filter val="36,43"/>
        <filter val="38,64"/>
        <filter val="39,00"/>
        <filter val="4,00"/>
        <filter val="4,17"/>
        <filter val="43,00"/>
        <filter val="446,00"/>
        <filter val="45,00"/>
        <filter val="467,00"/>
        <filter val="48,00"/>
        <filter val="5 008,70"/>
        <filter val="5 256,73"/>
        <filter val="5 481,73"/>
        <filter val="5,71"/>
        <filter val="50,93"/>
        <filter val="519,00"/>
        <filter val="53,00"/>
        <filter val="54,00"/>
        <filter val="58,00"/>
        <filter val="6,00"/>
        <filter val="622,00"/>
        <filter val="63,64"/>
        <filter val="7,00"/>
        <filter val="70,00"/>
        <filter val="72,00"/>
        <filter val="730,42"/>
        <filter val="764,00"/>
        <filter val="778,00"/>
        <filter val="78,00"/>
        <filter val="82,59"/>
        <filter val="9"/>
        <filter val="9,23"/>
        <filter val="96,00"/>
      </filters>
    </filterColumn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N470:R470"/>
    <mergeCell ref="D171:E171"/>
    <mergeCell ref="D342:E342"/>
    <mergeCell ref="D336:E336"/>
    <mergeCell ref="N242:T242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N384:T384"/>
    <mergeCell ref="D405:E405"/>
    <mergeCell ref="A433:M434"/>
    <mergeCell ref="A488:M489"/>
    <mergeCell ref="J9:L9"/>
    <mergeCell ref="R5:S5"/>
    <mergeCell ref="A199:M200"/>
    <mergeCell ref="A12:L12"/>
    <mergeCell ref="N291:R291"/>
    <mergeCell ref="N142:T142"/>
    <mergeCell ref="D101:E101"/>
    <mergeCell ref="N250:R250"/>
    <mergeCell ref="N139:R139"/>
    <mergeCell ref="A9:C9"/>
    <mergeCell ref="H10:L1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185:R185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O8:P8"/>
    <mergeCell ref="D10:E10"/>
    <mergeCell ref="F10:G10"/>
    <mergeCell ref="A167:X167"/>
    <mergeCell ref="D152:E152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O5:P5"/>
    <mergeCell ref="A133:M134"/>
    <mergeCell ref="N82:R82"/>
    <mergeCell ref="T11:U11"/>
    <mergeCell ref="D221:E221"/>
    <mergeCell ref="D392:E392"/>
    <mergeCell ref="N57:R57"/>
    <mergeCell ref="D457:E457"/>
    <mergeCell ref="N69:R69"/>
    <mergeCell ref="A299:M300"/>
    <mergeCell ref="N196:R196"/>
    <mergeCell ref="D177:E177"/>
    <mergeCell ref="N288:R288"/>
    <mergeCell ref="D164:E164"/>
    <mergeCell ref="N84:T84"/>
    <mergeCell ref="N110:R110"/>
    <mergeCell ref="D99:E99"/>
    <mergeCell ref="A174:X174"/>
    <mergeCell ref="M17:M18"/>
    <mergeCell ref="N67:R67"/>
    <mergeCell ref="N132:R132"/>
    <mergeCell ref="N164:R164"/>
    <mergeCell ref="N146:R146"/>
    <mergeCell ref="N378:T378"/>
    <mergeCell ref="D76:E76"/>
    <mergeCell ref="N370:R370"/>
    <mergeCell ref="N108:R108"/>
    <mergeCell ref="N172:T172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N227:R227"/>
    <mergeCell ref="D397:E397"/>
    <mergeCell ref="N303:R303"/>
    <mergeCell ref="N223:T223"/>
    <mergeCell ref="N430:R430"/>
    <mergeCell ref="N230:R230"/>
    <mergeCell ref="A253:M254"/>
    <mergeCell ref="A324:M325"/>
    <mergeCell ref="N314:T314"/>
    <mergeCell ref="N293:R293"/>
    <mergeCell ref="N317:R317"/>
    <mergeCell ref="A314:M315"/>
    <mergeCell ref="D323:E323"/>
    <mergeCell ref="A37:M38"/>
    <mergeCell ref="N287:R287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160:M161"/>
    <mergeCell ref="N123:R123"/>
    <mergeCell ref="A209:M210"/>
    <mergeCell ref="A162:X162"/>
    <mergeCell ref="D170:E170"/>
    <mergeCell ref="A509:M510"/>
    <mergeCell ref="N472:R472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N114:R114"/>
    <mergeCell ref="N349:T349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G17:G18"/>
    <mergeCell ref="N493:R493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D508:E508"/>
    <mergeCell ref="D450:E450"/>
    <mergeCell ref="N465:T465"/>
    <mergeCell ref="D504:E504"/>
    <mergeCell ref="D273:E273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476:E476"/>
    <mergeCell ref="N199:T199"/>
    <mergeCell ref="A473:M474"/>
    <mergeCell ref="N395:R395"/>
    <mergeCell ref="D472:E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21:R421"/>
    <mergeCell ref="N187:R187"/>
    <mergeCell ref="N279:R279"/>
    <mergeCell ref="N366:T366"/>
    <mergeCell ref="N437:T437"/>
    <mergeCell ref="N72:R72"/>
    <mergeCell ref="N245:R245"/>
    <mergeCell ref="N329:R329"/>
    <mergeCell ref="D73:E73"/>
    <mergeCell ref="A354:X354"/>
    <mergeCell ref="G519:G520"/>
    <mergeCell ref="I519:I520"/>
    <mergeCell ref="N96:R96"/>
    <mergeCell ref="D359:E359"/>
    <mergeCell ref="A264:M265"/>
    <mergeCell ref="N447:R447"/>
    <mergeCell ref="N485:R485"/>
    <mergeCell ref="A225:X225"/>
    <mergeCell ref="D452:E452"/>
    <mergeCell ref="D252:E252"/>
    <mergeCell ref="A461:X461"/>
    <mergeCell ref="D218:E218"/>
    <mergeCell ref="N204:R204"/>
    <mergeCell ref="N440:R440"/>
    <mergeCell ref="N233:R233"/>
    <mergeCell ref="D249:E249"/>
    <mergeCell ref="N469:R469"/>
    <mergeCell ref="N477:R477"/>
    <mergeCell ref="A407:M408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D267:E267"/>
    <mergeCell ref="D181:E181"/>
    <mergeCell ref="D105:E105"/>
    <mergeCell ref="D341:E341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D398:E398"/>
    <mergeCell ref="D370:E370"/>
    <mergeCell ref="N206:R206"/>
    <mergeCell ref="D222:E222"/>
    <mergeCell ref="N373:T373"/>
    <mergeCell ref="D279:E279"/>
    <mergeCell ref="D455:E455"/>
    <mergeCell ref="D430:E430"/>
    <mergeCell ref="D175:E175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N15:R16"/>
    <mergeCell ref="A35:X35"/>
    <mergeCell ref="N37:T37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N149:R149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I17:I18"/>
    <mergeCell ref="O11:P11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D365:E365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D187:E187"/>
    <mergeCell ref="N59:R59"/>
    <mergeCell ref="R6:S9"/>
    <mergeCell ref="N205:R205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  <mergeCell ref="N486:R486"/>
    <mergeCell ref="A276:M277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