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8496ED0-252B-4025-81B0-5AEBB21130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2" i="1" s="1"/>
  <c r="W263" i="1"/>
  <c r="W265" i="1" s="1"/>
  <c r="A275" i="1" l="1"/>
  <c r="W266" i="1"/>
  <c r="B275" i="1" s="1"/>
  <c r="C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<sst xmlns="http://schemas.openxmlformats.org/spreadsheetml/2006/main" count="964" uniqueCount="372">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</sst>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F251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45347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Воскресенье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49</v>
      </c>
      <c r="W29" s="165">
        <f>IFERROR(IF(V29="","",V29),"")</f>
        <v>49</v>
      </c>
      <c r="X29" s="37">
        <f>IFERROR(IF(V29="","",V29*0.00936),"")</f>
        <v>0.45863999999999999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166</v>
      </c>
      <c r="W30" s="165">
        <f>IFERROR(IF(V30="","",V30),"")</f>
        <v>166</v>
      </c>
      <c r="X30" s="37">
        <f>IFERROR(IF(V30="","",V30*0.00936),"")</f>
        <v>1.55376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66</v>
      </c>
      <c r="W31" s="165">
        <f>IFERROR(IF(V31="","",V31),"")</f>
        <v>66</v>
      </c>
      <c r="X31" s="37">
        <f>IFERROR(IF(V31="","",V31*0.00936),"")</f>
        <v>0.61775999999999998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281</v>
      </c>
      <c r="W32" s="166">
        <f>IFERROR(SUM(W28:W31),"0")</f>
        <v>281</v>
      </c>
      <c r="X32" s="166">
        <f>IFERROR(IF(X28="",0,X28),"0")+IFERROR(IF(X29="",0,X29),"0")+IFERROR(IF(X30="",0,X30),"0")+IFERROR(IF(X31="",0,X31),"0")</f>
        <v>2.6301600000000001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421.5</v>
      </c>
      <c r="W33" s="166">
        <f>IFERROR(SUMPRODUCT(W28:W31*H28:H31),"0")</f>
        <v>421.5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55</v>
      </c>
      <c r="W36" s="165">
        <f>IFERROR(IF(V36="","",V36),"")</f>
        <v>55</v>
      </c>
      <c r="X36" s="37">
        <f>IFERROR(IF(V36="","",V36*0.0155),"")</f>
        <v>0.85250000000000004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64</v>
      </c>
      <c r="W37" s="165">
        <f>IFERROR(IF(V37="","",V37),"")</f>
        <v>64</v>
      </c>
      <c r="X37" s="37">
        <f>IFERROR(IF(V37="","",V37*0.0155),"")</f>
        <v>0.99199999999999999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58</v>
      </c>
      <c r="W39" s="165">
        <f>IFERROR(IF(V39="","",V39),"")</f>
        <v>58</v>
      </c>
      <c r="X39" s="37">
        <f>IFERROR(IF(V39="","",V39*0.0155),"")</f>
        <v>0.89900000000000002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177</v>
      </c>
      <c r="W40" s="166">
        <f>IFERROR(SUM(W36:W39),"0")</f>
        <v>177</v>
      </c>
      <c r="X40" s="166">
        <f>IFERROR(IF(X36="",0,X36),"0")+IFERROR(IF(X37="",0,X37),"0")+IFERROR(IF(X38="",0,X38),"0")+IFERROR(IF(X39="",0,X39),"0")</f>
        <v>2.7435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1062</v>
      </c>
      <c r="W41" s="166">
        <f>IFERROR(SUMPRODUCT(W36:W39*H36:H39),"0")</f>
        <v>1062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18</v>
      </c>
      <c r="W50" s="165">
        <f t="shared" ref="W50:W55" si="0">IFERROR(IF(V50="","",V50),"")</f>
        <v>18</v>
      </c>
      <c r="X50" s="37">
        <f t="shared" ref="X50:X55" si="1">IFERROR(IF(V50="","",V50*0.0155),"")</f>
        <v>0.27900000000000003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116</v>
      </c>
      <c r="W51" s="165">
        <f t="shared" si="0"/>
        <v>116</v>
      </c>
      <c r="X51" s="37">
        <f t="shared" si="1"/>
        <v>1.798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26</v>
      </c>
      <c r="W52" s="165">
        <f t="shared" si="0"/>
        <v>26</v>
      </c>
      <c r="X52" s="37">
        <f t="shared" si="1"/>
        <v>0.40300000000000002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160</v>
      </c>
      <c r="W56" s="166">
        <f>IFERROR(SUM(W50:W55),"0")</f>
        <v>160</v>
      </c>
      <c r="X56" s="166">
        <f>IFERROR(IF(X50="",0,X50),"0")+IFERROR(IF(X51="",0,X51),"0")+IFERROR(IF(X52="",0,X52),"0")+IFERROR(IF(X53="",0,X53),"0")+IFERROR(IF(X54="",0,X54),"0")+IFERROR(IF(X55="",0,X55),"0")</f>
        <v>2.48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1137.92</v>
      </c>
      <c r="W57" s="166">
        <f>IFERROR(SUMPRODUCT(W50:W55*H50:H55),"0")</f>
        <v>1137.92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0</v>
      </c>
      <c r="W61" s="165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0</v>
      </c>
      <c r="W62" s="166">
        <f>IFERROR(SUM(W60:W61),"0")</f>
        <v>0</v>
      </c>
      <c r="X62" s="166">
        <f>IFERROR(IF(X60="",0,X60),"0")+IFERROR(IF(X61="",0,X61),"0")</f>
        <v>0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0</v>
      </c>
      <c r="W63" s="166">
        <f>IFERROR(SUMPRODUCT(W60:W61*H60:H61),"0")</f>
        <v>0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18</v>
      </c>
      <c r="W66" s="165">
        <f>IFERROR(IF(V66="","",V66),"")</f>
        <v>18</v>
      </c>
      <c r="X66" s="37">
        <f>IFERROR(IF(V66="","",V66*0.01788),"")</f>
        <v>0.32184000000000001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18</v>
      </c>
      <c r="W67" s="166">
        <f>IFERROR(SUM(W66:W66),"0")</f>
        <v>18</v>
      </c>
      <c r="X67" s="166">
        <f>IFERROR(IF(X66="",0,X66),"0")</f>
        <v>0.32184000000000001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64.8</v>
      </c>
      <c r="W68" s="166">
        <f>IFERROR(SUMPRODUCT(W66:W66*H66:H66),"0")</f>
        <v>64.8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47</v>
      </c>
      <c r="W71" s="165">
        <f>IFERROR(IF(V71="","",V71),"")</f>
        <v>47</v>
      </c>
      <c r="X71" s="37">
        <f>IFERROR(IF(V71="","",V71*0.01788),"")</f>
        <v>0.84036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54</v>
      </c>
      <c r="W72" s="165">
        <f>IFERROR(IF(V72="","",V72),"")</f>
        <v>54</v>
      </c>
      <c r="X72" s="37">
        <f>IFERROR(IF(V72="","",V72*0.01788),"")</f>
        <v>0.96552000000000004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101</v>
      </c>
      <c r="W73" s="166">
        <f>IFERROR(SUM(W71:W72),"0")</f>
        <v>101</v>
      </c>
      <c r="X73" s="166">
        <f>IFERROR(IF(X71="",0,X71),"0")+IFERROR(IF(X72="",0,X72),"0")</f>
        <v>1.8058800000000002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363.6</v>
      </c>
      <c r="W74" s="166">
        <f>IFERROR(SUMPRODUCT(W71:W72*H71:H72),"0")</f>
        <v>363.6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55</v>
      </c>
      <c r="W78" s="165">
        <f t="shared" si="2"/>
        <v>55</v>
      </c>
      <c r="X78" s="37">
        <f t="shared" si="3"/>
        <v>0.98340000000000005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58</v>
      </c>
      <c r="W79" s="165">
        <f t="shared" si="2"/>
        <v>58</v>
      </c>
      <c r="X79" s="37">
        <f t="shared" si="3"/>
        <v>1.03704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57</v>
      </c>
      <c r="W80" s="165">
        <f t="shared" si="2"/>
        <v>57</v>
      </c>
      <c r="X80" s="37">
        <f t="shared" si="3"/>
        <v>1.0191600000000001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0</v>
      </c>
      <c r="W82" s="165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170</v>
      </c>
      <c r="W83" s="166">
        <f>IFERROR(SUM(W77:W82),"0")</f>
        <v>170</v>
      </c>
      <c r="X83" s="166">
        <f>IFERROR(IF(X77="",0,X77),"0")+IFERROR(IF(X78="",0,X78),"0")+IFERROR(IF(X79="",0,X79),"0")+IFERROR(IF(X80="",0,X80),"0")+IFERROR(IF(X81="",0,X81),"0")+IFERROR(IF(X82="",0,X82),"0")</f>
        <v>3.0396000000000001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612</v>
      </c>
      <c r="W84" s="166">
        <f>IFERROR(SUMPRODUCT(W77:W82*H77:H82),"0")</f>
        <v>612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91</v>
      </c>
      <c r="W87" s="165">
        <f>IFERROR(IF(V87="","",V87),"")</f>
        <v>91</v>
      </c>
      <c r="X87" s="37">
        <f>IFERROR(IF(V87="","",V87*0.00936),"")</f>
        <v>0.85176000000000007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115</v>
      </c>
      <c r="W88" s="165">
        <f>IFERROR(IF(V88="","",V88),"")</f>
        <v>115</v>
      </c>
      <c r="X88" s="37">
        <f>IFERROR(IF(V88="","",V88*0.01788),"")</f>
        <v>2.0562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206</v>
      </c>
      <c r="W90" s="166">
        <f>IFERROR(SUM(W87:W89),"0")</f>
        <v>206</v>
      </c>
      <c r="X90" s="166">
        <f>IFERROR(IF(X87="",0,X87),"0")+IFERROR(IF(X88="",0,X88),"0")+IFERROR(IF(X89="",0,X89),"0")</f>
        <v>2.9079600000000001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610.55999999999995</v>
      </c>
      <c r="W91" s="166">
        <f>IFERROR(SUMPRODUCT(W87:W89*H87:H89),"0")</f>
        <v>610.55999999999995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84</v>
      </c>
      <c r="W94" s="165">
        <f>IFERROR(IF(V94="","",V94),"")</f>
        <v>84</v>
      </c>
      <c r="X94" s="37">
        <f>IFERROR(IF(V94="","",V94*0.0155),"")</f>
        <v>1.302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220</v>
      </c>
      <c r="W95" s="165">
        <f>IFERROR(IF(V95="","",V95),"")</f>
        <v>220</v>
      </c>
      <c r="X95" s="37">
        <f>IFERROR(IF(V95="","",V95*0.0155),"")</f>
        <v>3.41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55</v>
      </c>
      <c r="W96" s="165">
        <f>IFERROR(IF(V96="","",V96),"")</f>
        <v>55</v>
      </c>
      <c r="X96" s="37">
        <f>IFERROR(IF(V96="","",V96*0.0155),"")</f>
        <v>0.85250000000000004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289</v>
      </c>
      <c r="W97" s="165">
        <f>IFERROR(IF(V97="","",V97),"")</f>
        <v>289</v>
      </c>
      <c r="X97" s="37">
        <f>IFERROR(IF(V97="","",V97*0.0155),"")</f>
        <v>4.4794999999999998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648</v>
      </c>
      <c r="W99" s="166">
        <f>IFERROR(SUM(W94:W98),"0")</f>
        <v>648</v>
      </c>
      <c r="X99" s="166">
        <f>IFERROR(IF(X94="",0,X94),"0")+IFERROR(IF(X95="",0,X95),"0")+IFERROR(IF(X96="",0,X96),"0")+IFERROR(IF(X97="",0,X97),"0")+IFERROR(IF(X98="",0,X98),"0")</f>
        <v>10.044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4621.1200000000008</v>
      </c>
      <c r="W100" s="166">
        <f>IFERROR(SUMPRODUCT(W94:W98*H94:H98),"0")</f>
        <v>4621.1200000000008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97</v>
      </c>
      <c r="W103" s="165">
        <f>IFERROR(IF(V103="","",V103),"")</f>
        <v>97</v>
      </c>
      <c r="X103" s="37">
        <f>IFERROR(IF(V103="","",V103*0.01788),"")</f>
        <v>1.7343599999999999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99</v>
      </c>
      <c r="W104" s="165">
        <f>IFERROR(IF(V104="","",V104),"")</f>
        <v>99</v>
      </c>
      <c r="X104" s="37">
        <f>IFERROR(IF(V104="","",V104*0.01788),"")</f>
        <v>1.7701199999999999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196</v>
      </c>
      <c r="W105" s="166">
        <f>IFERROR(SUM(W103:W104),"0")</f>
        <v>196</v>
      </c>
      <c r="X105" s="166">
        <f>IFERROR(IF(X103="",0,X103),"0")+IFERROR(IF(X104="",0,X104),"0")</f>
        <v>3.50448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588</v>
      </c>
      <c r="W106" s="166">
        <f>IFERROR(SUMPRODUCT(W103:W104*H103:H104),"0")</f>
        <v>588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112</v>
      </c>
      <c r="W109" s="165">
        <f>IFERROR(IF(V109="","",V109),"")</f>
        <v>112</v>
      </c>
      <c r="X109" s="37">
        <f>IFERROR(IF(V109="","",V109*0.01788),"")</f>
        <v>2.0025599999999999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112</v>
      </c>
      <c r="W110" s="166">
        <f>IFERROR(SUM(W109:W109),"0")</f>
        <v>112</v>
      </c>
      <c r="X110" s="166">
        <f>IFERROR(IF(X109="",0,X109),"0")</f>
        <v>2.0025599999999999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336</v>
      </c>
      <c r="W111" s="166">
        <f>IFERROR(SUMPRODUCT(W109:W109*H109:H109),"0")</f>
        <v>336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57</v>
      </c>
      <c r="W116" s="165">
        <f>IFERROR(IF(V116="","",V116),"")</f>
        <v>57</v>
      </c>
      <c r="X116" s="37">
        <f>IFERROR(IF(V116="","",V116*0.01788),"")</f>
        <v>1.0191600000000001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19</v>
      </c>
      <c r="W117" s="165">
        <f>IFERROR(IF(V117="","",V117),"")</f>
        <v>19</v>
      </c>
      <c r="X117" s="37">
        <f>IFERROR(IF(V117="","",V117*0.01788),"")</f>
        <v>0.33972000000000002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76</v>
      </c>
      <c r="W118" s="166">
        <f>IFERROR(SUM(W114:W117),"0")</f>
        <v>76</v>
      </c>
      <c r="X118" s="166">
        <f>IFERROR(IF(X114="",0,X114),"0")+IFERROR(IF(X115="",0,X115),"0")+IFERROR(IF(X116="",0,X116),"0")+IFERROR(IF(X117="",0,X117),"0")</f>
        <v>1.3588800000000001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228</v>
      </c>
      <c r="W119" s="166">
        <f>IFERROR(SUMPRODUCT(W114:W117*H114:H117),"0")</f>
        <v>228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28</v>
      </c>
      <c r="W122" s="165">
        <f>IFERROR(IF(V122="","",V122),"")</f>
        <v>28</v>
      </c>
      <c r="X122" s="37">
        <f>IFERROR(IF(V122="","",V122*0.01788),"")</f>
        <v>0.50063999999999997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28</v>
      </c>
      <c r="W123" s="166">
        <f>IFERROR(SUM(W122:W122),"0")</f>
        <v>28</v>
      </c>
      <c r="X123" s="166">
        <f>IFERROR(IF(X122="",0,X122),"0")</f>
        <v>0.50063999999999997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84</v>
      </c>
      <c r="W124" s="166">
        <f>IFERROR(SUMPRODUCT(W122:W122*H122:H122),"0")</f>
        <v>84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0</v>
      </c>
      <c r="W158" s="165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199</v>
      </c>
      <c r="W159" s="165">
        <f>IFERROR(IF(V159="","",V159),"")</f>
        <v>199</v>
      </c>
      <c r="X159" s="37">
        <f>IFERROR(IF(V159="","",V159*0.01788),"")</f>
        <v>3.5581200000000002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199</v>
      </c>
      <c r="W160" s="166">
        <f>IFERROR(SUM(W158:W159),"0")</f>
        <v>199</v>
      </c>
      <c r="X160" s="166">
        <f>IFERROR(IF(X158="",0,X158),"0")+IFERROR(IF(X159="",0,X159),"0")</f>
        <v>3.5581200000000002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597</v>
      </c>
      <c r="W161" s="166">
        <f>IFERROR(SUMPRODUCT(W158:W159*H158:H159),"0")</f>
        <v>597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0</v>
      </c>
      <c r="W188" s="165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0</v>
      </c>
      <c r="W191" s="166">
        <f>IFERROR(SUM(W188:W190),"0")</f>
        <v>0</v>
      </c>
      <c r="X191" s="166">
        <f>IFERROR(IF(X188="",0,X188),"0")+IFERROR(IF(X189="",0,X189),"0")+IFERROR(IF(X190="",0,X190),"0")</f>
        <v>0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0</v>
      </c>
      <c r="W192" s="166">
        <f>IFERROR(SUMPRODUCT(W188:W190*H188:H190),"0")</f>
        <v>0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0</v>
      </c>
      <c r="W236" s="165">
        <f>IFERROR(IF(V236="","",V236),"")</f>
        <v>0</v>
      </c>
      <c r="X236" s="37">
        <f>IFERROR(IF(V236="","",V236*0.0155),"")</f>
        <v>0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0</v>
      </c>
      <c r="W237" s="166">
        <f>IFERROR(SUM(W236:W236),"0")</f>
        <v>0</v>
      </c>
      <c r="X237" s="166">
        <f>IFERROR(IF(X236="",0,X236),"0")</f>
        <v>0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0</v>
      </c>
      <c r="W238" s="166">
        <f>IFERROR(SUMPRODUCT(W236:W236*H236:H236),"0")</f>
        <v>0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0</v>
      </c>
      <c r="W244" s="166">
        <f>IFERROR(SUM(W240:W243),"0")</f>
        <v>0</v>
      </c>
      <c r="X244" s="166">
        <f>IFERROR(IF(X240="",0,X240),"0")+IFERROR(IF(X241="",0,X241),"0")+IFERROR(IF(X242="",0,X242),"0")+IFERROR(IF(X243="",0,X243),"0")</f>
        <v>0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0</v>
      </c>
      <c r="W245" s="166">
        <f>IFERROR(SUMPRODUCT(W240:W243*H240:H243),"0")</f>
        <v>0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0</v>
      </c>
      <c r="W248" s="165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119</v>
      </c>
      <c r="W253" s="165">
        <f t="shared" si="4"/>
        <v>119</v>
      </c>
      <c r="X253" s="37">
        <f>IFERROR(IF(V253="","",V253*0.00936),"")</f>
        <v>1.1138399999999999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31</v>
      </c>
      <c r="W254" s="165">
        <f t="shared" si="4"/>
        <v>31</v>
      </c>
      <c r="X254" s="37">
        <f>IFERROR(IF(V254="","",V254*0.0155),"")</f>
        <v>0.48049999999999998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34</v>
      </c>
      <c r="W255" s="165">
        <f t="shared" si="4"/>
        <v>34</v>
      </c>
      <c r="X255" s="37">
        <f>IFERROR(IF(V255="","",V255*0.00936),"")</f>
        <v>0.31824000000000002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0</v>
      </c>
      <c r="W256" s="165">
        <f t="shared" si="4"/>
        <v>0</v>
      </c>
      <c r="X256" s="37">
        <f>IFERROR(IF(V256="","",V256*0.00936),"")</f>
        <v>0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184</v>
      </c>
      <c r="W260" s="166">
        <f>IFERROR(SUM(W247:W259),"0")</f>
        <v>184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1.9125799999999999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729.8</v>
      </c>
      <c r="W261" s="166">
        <f>IFERROR(SUMPRODUCT(W247:W259*H247:H259),"0")</f>
        <v>729.8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11456.3</v>
      </c>
      <c r="W262" s="166">
        <f>IFERROR(W24+W33+W41+W47+W57+W63+W68+W74+W84+W91+W100+W106+W111+W119+W124+W130+W135+W141+W149+W154+W161+W166+W171+W178+W185+W192+W200+W205+W211+W217+W223+W228+W234+W238+W245+W261,"0")</f>
        <v>11456.3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12536.6252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12536.6252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31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31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13311.6252</v>
      </c>
      <c r="W265" s="166">
        <f>GrossWeightTotalR+PalletQtyTotalR*25</f>
        <v>13311.6252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2556</v>
      </c>
      <c r="W266" s="166">
        <f>IFERROR(W23+W32+W40+W46+W56+W62+W67+W73+W83+W90+W99+W105+W110+W118+W123+W129+W134+W140+W148+W153+W160+W165+W170+W177+W184+W191+W199+W204+W210+W216+W222+W227+W233+W237+W244+W260,"0")</f>
        <v>2556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38.810200000000002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421.5</v>
      </c>
      <c r="D272" s="47">
        <f>IFERROR(V36*H36,"0")+IFERROR(V37*H37,"0")+IFERROR(V38*H38,"0")+IFERROR(V39*H39,"0")</f>
        <v>1062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1137.92</v>
      </c>
      <c r="G272" s="47">
        <f>IFERROR(V60*H60,"0")+IFERROR(V61*H61,"0")</f>
        <v>0</v>
      </c>
      <c r="H272" s="47">
        <f>IFERROR(V66*H66,"0")</f>
        <v>64.8</v>
      </c>
      <c r="I272" s="47">
        <f>IFERROR(V71*H71,"0")+IFERROR(V72*H72,"0")</f>
        <v>363.6</v>
      </c>
      <c r="J272" s="47">
        <f>IFERROR(V77*H77,"0")+IFERROR(V78*H78,"0")+IFERROR(V79*H79,"0")+IFERROR(V80*H80,"0")+IFERROR(V81*H81,"0")+IFERROR(V82*H82,"0")</f>
        <v>612</v>
      </c>
      <c r="K272" s="47">
        <f>IFERROR(V87*H87,"0")+IFERROR(V88*H88,"0")+IFERROR(V89*H89,"0")</f>
        <v>610.55999999999995</v>
      </c>
      <c r="L272" s="47">
        <f>IFERROR(V94*H94,"0")+IFERROR(V95*H95,"0")+IFERROR(V96*H96,"0")+IFERROR(V97*H97,"0")+IFERROR(V98*H98,"0")</f>
        <v>4621.1200000000008</v>
      </c>
      <c r="M272" s="47">
        <f>IFERROR(V103*H103,"0")+IFERROR(V104*H104,"0")</f>
        <v>588</v>
      </c>
      <c r="N272" s="47">
        <f>IFERROR(V109*H109,"0")</f>
        <v>336</v>
      </c>
      <c r="O272" s="47">
        <f>IFERROR(V114*H114,"0")+IFERROR(V115*H115,"0")+IFERROR(V116*H116,"0")+IFERROR(V117*H117,"0")</f>
        <v>228</v>
      </c>
      <c r="P272" s="47">
        <f>IFERROR(V122*H122,"0")</f>
        <v>84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597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0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729.8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6821.04</v>
      </c>
      <c r="B275" s="61">
        <f>SUMPRODUCT(--(BA:BA="ПГП"),--(U:U="кор"),H:H,W:W)+SUMPRODUCT(--(BA:BA="ПГП"),--(U:U="кг"),W:W)</f>
        <v>4635.26</v>
      </c>
      <c r="C275" s="61">
        <f>SUMPRODUCT(--(BA:BA="КИЗ"),--(U:U="кор"),H:H,W:W)+SUMPRODUCT(--(BA:BA="КИЗ"),--(U:U="кг"),W:W)</f>
        <v>0</v>
      </c>
    </row>
  </sheetData>
  <sheetProtection algorithmName="SHA-512" hashValue="h/bcpBXSWzURYT/QuOd4tfAAuNI6ffaFjY412VVTsUeRY+O8B9O7COwsp6faotZl9wdugGCAoyw5/gbc26X/Hg==" saltValue="4K0pYtWdseGYX5Xt9+nV8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WDpF+8QVviG/IDg/f9AcJ5syDaqJiyMf57e1JBCv9/dWBIriFfTHzHRgz/u9D2v26t1yJjNFU4Gd7TW+eCioKw==" saltValue="0v4VIQluVgDHXhlijmXq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2024-03-08T09:03:17Z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