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3 машина Донецк_Мелитополь\"/>
    </mc:Choice>
  </mc:AlternateContent>
  <xr:revisionPtr revIDLastSave="0" documentId="13_ncr:1_{FE8830A5-6D79-43DA-BB2C-F0990B67B5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N22" i="1"/>
  <c r="H10" i="1"/>
  <c r="H9" i="1"/>
  <c r="A9" i="1"/>
  <c r="D7" i="1"/>
  <c r="O6" i="1"/>
  <c r="N2" i="1"/>
  <c r="W23" i="1" l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A275" i="1" s="1"/>
  <c r="C275" i="1" l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<sst xmlns="http://schemas.openxmlformats.org/spreadsheetml/2006/main" count="964" uniqueCount="372">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</sst>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8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13</v>
      </c>
      <c r="W28" s="165">
        <f>IFERROR(IF(V28="","",V28),"")</f>
        <v>13</v>
      </c>
      <c r="X28" s="37">
        <f>IFERROR(IF(V28="","",V28*0.00936),"")</f>
        <v>0.12168000000000001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43</v>
      </c>
      <c r="W29" s="165">
        <f>IFERROR(IF(V29="","",V29),"")</f>
        <v>43</v>
      </c>
      <c r="X29" s="37">
        <f>IFERROR(IF(V29="","",V29*0.00936),"")</f>
        <v>0.40248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12</v>
      </c>
      <c r="W31" s="165">
        <f>IFERROR(IF(V31="","",V31),"")</f>
        <v>12</v>
      </c>
      <c r="X31" s="37">
        <f>IFERROR(IF(V31="","",V31*0.00936),"")</f>
        <v>0.11232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68</v>
      </c>
      <c r="W32" s="166">
        <f>IFERROR(SUM(W28:W31),"0")</f>
        <v>68</v>
      </c>
      <c r="X32" s="166">
        <f>IFERROR(IF(X28="",0,X28),"0")+IFERROR(IF(X29="",0,X29),"0")+IFERROR(IF(X30="",0,X30),"0")+IFERROR(IF(X31="",0,X31),"0")</f>
        <v>0.63647999999999993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102</v>
      </c>
      <c r="W33" s="166">
        <f>IFERROR(SUMPRODUCT(W28:W31*H28:H31),"0")</f>
        <v>102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42</v>
      </c>
      <c r="W39" s="165">
        <f>IFERROR(IF(V39="","",V39),"")</f>
        <v>42</v>
      </c>
      <c r="X39" s="37">
        <f>IFERROR(IF(V39="","",V39*0.0155),"")</f>
        <v>0.65100000000000002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42</v>
      </c>
      <c r="W40" s="166">
        <f>IFERROR(SUM(W36:W39),"0")</f>
        <v>42</v>
      </c>
      <c r="X40" s="166">
        <f>IFERROR(IF(X36="",0,X36),"0")+IFERROR(IF(X37="",0,X37),"0")+IFERROR(IF(X38="",0,X38),"0")+IFERROR(IF(X39="",0,X39),"0")</f>
        <v>0.65100000000000002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252</v>
      </c>
      <c r="W41" s="166">
        <f>IFERROR(SUMPRODUCT(W36:W39*H36:H39),"0")</f>
        <v>252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30</v>
      </c>
      <c r="W44" s="165">
        <f>IFERROR(IF(V44="","",V44),"")</f>
        <v>30</v>
      </c>
      <c r="X44" s="37">
        <f>IFERROR(IF(V44="","",V44*0.0095),"")</f>
        <v>0.28499999999999998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30</v>
      </c>
      <c r="W45" s="165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60</v>
      </c>
      <c r="W46" s="166">
        <f>IFERROR(SUM(W44:W45),"0")</f>
        <v>60</v>
      </c>
      <c r="X46" s="166">
        <f>IFERROR(IF(X44="",0,X44),"0")+IFERROR(IF(X45="",0,X45),"0")</f>
        <v>0.56999999999999995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72</v>
      </c>
      <c r="W47" s="166">
        <f>IFERROR(SUMPRODUCT(W44:W45*H44:H45),"0")</f>
        <v>72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0</v>
      </c>
      <c r="W56" s="166">
        <f>IFERROR(SUM(W50:W55),"0")</f>
        <v>0</v>
      </c>
      <c r="X56" s="166">
        <f>IFERROR(IF(X50="",0,X50),"0")+IFERROR(IF(X51="",0,X51),"0")+IFERROR(IF(X52="",0,X52),"0")+IFERROR(IF(X53="",0,X53),"0")+IFERROR(IF(X54="",0,X54),"0")+IFERROR(IF(X55="",0,X55),"0")</f>
        <v>0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0</v>
      </c>
      <c r="W57" s="166">
        <f>IFERROR(SUMPRODUCT(W50:W55*H50:H55),"0")</f>
        <v>0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81</v>
      </c>
      <c r="W61" s="165">
        <f>IFERROR(IF(V61="","",V61),"")</f>
        <v>81</v>
      </c>
      <c r="X61" s="37">
        <f>IFERROR(IF(V61="","",V61*0.00866),"")</f>
        <v>0.70145999999999997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81</v>
      </c>
      <c r="W62" s="166">
        <f>IFERROR(SUM(W60:W61),"0")</f>
        <v>81</v>
      </c>
      <c r="X62" s="166">
        <f>IFERROR(IF(X60="",0,X60),"0")+IFERROR(IF(X61="",0,X61),"0")</f>
        <v>0.70145999999999997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405</v>
      </c>
      <c r="W63" s="166">
        <f>IFERROR(SUMPRODUCT(W60:W61*H60:H61),"0")</f>
        <v>405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5</v>
      </c>
      <c r="W71" s="165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5</v>
      </c>
      <c r="W72" s="165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10</v>
      </c>
      <c r="W73" s="166">
        <f>IFERROR(SUM(W71:W72),"0")</f>
        <v>10</v>
      </c>
      <c r="X73" s="166">
        <f>IFERROR(IF(X71="",0,X71),"0")+IFERROR(IF(X72="",0,X72),"0")</f>
        <v>0.17880000000000001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36</v>
      </c>
      <c r="W74" s="166">
        <f>IFERROR(SUMPRODUCT(W71:W72*H71:H72),"0")</f>
        <v>36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12</v>
      </c>
      <c r="W77" s="165">
        <f t="shared" ref="W77:W82" si="2">IFERROR(IF(V77="","",V77),"")</f>
        <v>12</v>
      </c>
      <c r="X77" s="37">
        <f t="shared" ref="X77:X82" si="3">IFERROR(IF(V77="","",V77*0.01788),"")</f>
        <v>0.21456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12</v>
      </c>
      <c r="W78" s="165">
        <f t="shared" si="2"/>
        <v>12</v>
      </c>
      <c r="X78" s="37">
        <f t="shared" si="3"/>
        <v>0.21456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17</v>
      </c>
      <c r="W79" s="165">
        <f t="shared" si="2"/>
        <v>17</v>
      </c>
      <c r="X79" s="37">
        <f t="shared" si="3"/>
        <v>0.30396000000000001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0</v>
      </c>
      <c r="W82" s="165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41</v>
      </c>
      <c r="W83" s="166">
        <f>IFERROR(SUM(W77:W82),"0")</f>
        <v>41</v>
      </c>
      <c r="X83" s="166">
        <f>IFERROR(IF(X77="",0,X77),"0")+IFERROR(IF(X78="",0,X78),"0")+IFERROR(IF(X79="",0,X79),"0")+IFERROR(IF(X80="",0,X80),"0")+IFERROR(IF(X81="",0,X81),"0")+IFERROR(IF(X82="",0,X82),"0")</f>
        <v>0.73307999999999995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154.80000000000001</v>
      </c>
      <c r="W84" s="166">
        <f>IFERROR(SUMPRODUCT(W77:W82*H77:H82),"0")</f>
        <v>154.80000000000001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10</v>
      </c>
      <c r="W88" s="165">
        <f>IFERROR(IF(V88="","",V88),"")</f>
        <v>10</v>
      </c>
      <c r="X88" s="37">
        <f>IFERROR(IF(V88="","",V88*0.01788),"")</f>
        <v>0.17880000000000001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14</v>
      </c>
      <c r="W89" s="165">
        <f>IFERROR(IF(V89="","",V89),"")</f>
        <v>14</v>
      </c>
      <c r="X89" s="37">
        <f>IFERROR(IF(V89="","",V89*0.0155),"")</f>
        <v>0.217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24</v>
      </c>
      <c r="W90" s="166">
        <f>IFERROR(SUM(W87:W89),"0")</f>
        <v>24</v>
      </c>
      <c r="X90" s="166">
        <f>IFERROR(IF(X87="",0,X87),"0")+IFERROR(IF(X88="",0,X88),"0")+IFERROR(IF(X89="",0,X89),"0")</f>
        <v>0.39580000000000004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79.12</v>
      </c>
      <c r="W91" s="166">
        <f>IFERROR(SUMPRODUCT(W87:W89*H87:H89),"0")</f>
        <v>79.12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0</v>
      </c>
      <c r="W95" s="165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20</v>
      </c>
      <c r="W97" s="165">
        <f>IFERROR(IF(V97="","",V97),"")</f>
        <v>20</v>
      </c>
      <c r="X97" s="37">
        <f>IFERROR(IF(V97="","",V97*0.0155),"")</f>
        <v>0.31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20</v>
      </c>
      <c r="W99" s="166">
        <f>IFERROR(SUM(W94:W98),"0")</f>
        <v>20</v>
      </c>
      <c r="X99" s="166">
        <f>IFERROR(IF(X94="",0,X94),"0")+IFERROR(IF(X95="",0,X95),"0")+IFERROR(IF(X96="",0,X96),"0")+IFERROR(IF(X97="",0,X97),"0")+IFERROR(IF(X98="",0,X98),"0")</f>
        <v>0.31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144</v>
      </c>
      <c r="W100" s="166">
        <f>IFERROR(SUMPRODUCT(W94:W98*H94:H98),"0")</f>
        <v>144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5</v>
      </c>
      <c r="W103" s="165">
        <f>IFERROR(IF(V103="","",V103),"")</f>
        <v>5</v>
      </c>
      <c r="X103" s="37">
        <f>IFERROR(IF(V103="","",V103*0.01788),"")</f>
        <v>8.9400000000000007E-2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0</v>
      </c>
      <c r="W104" s="165">
        <f>IFERROR(IF(V104="","",V104),"")</f>
        <v>0</v>
      </c>
      <c r="X104" s="37">
        <f>IFERROR(IF(V104="","",V104*0.01788),"")</f>
        <v>0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5</v>
      </c>
      <c r="W105" s="166">
        <f>IFERROR(SUM(W103:W104),"0")</f>
        <v>5</v>
      </c>
      <c r="X105" s="166">
        <f>IFERROR(IF(X103="",0,X103),"0")+IFERROR(IF(X104="",0,X104),"0")</f>
        <v>8.9400000000000007E-2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15</v>
      </c>
      <c r="W106" s="166">
        <f>IFERROR(SUMPRODUCT(W103:W104*H103:H104),"0")</f>
        <v>15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5</v>
      </c>
      <c r="W109" s="165">
        <f>IFERROR(IF(V109="","",V109),"")</f>
        <v>5</v>
      </c>
      <c r="X109" s="37">
        <f>IFERROR(IF(V109="","",V109*0.01788),"")</f>
        <v>8.9400000000000007E-2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5</v>
      </c>
      <c r="W110" s="166">
        <f>IFERROR(SUM(W109:W109),"0")</f>
        <v>5</v>
      </c>
      <c r="X110" s="166">
        <f>IFERROR(IF(X109="",0,X109),"0")</f>
        <v>8.9400000000000007E-2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15</v>
      </c>
      <c r="W111" s="166">
        <f>IFERROR(SUMPRODUCT(W109:W109*H109:H109),"0")</f>
        <v>15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10</v>
      </c>
      <c r="W117" s="165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10</v>
      </c>
      <c r="W118" s="166">
        <f>IFERROR(SUM(W114:W117),"0")</f>
        <v>10</v>
      </c>
      <c r="X118" s="166">
        <f>IFERROR(IF(X114="",0,X114),"0")+IFERROR(IF(X115="",0,X115),"0")+IFERROR(IF(X116="",0,X116),"0")+IFERROR(IF(X117="",0,X117),"0")</f>
        <v>0.17880000000000001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30</v>
      </c>
      <c r="W119" s="166">
        <f>IFERROR(SUMPRODUCT(W114:W117*H114:H117),"0")</f>
        <v>30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10</v>
      </c>
      <c r="W158" s="165">
        <f>IFERROR(IF(V158="","",V158),"")</f>
        <v>10</v>
      </c>
      <c r="X158" s="37">
        <f>IFERROR(IF(V158="","",V158*0.01788),"")</f>
        <v>0.17880000000000001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21</v>
      </c>
      <c r="W159" s="165">
        <f>IFERROR(IF(V159="","",V159),"")</f>
        <v>21</v>
      </c>
      <c r="X159" s="37">
        <f>IFERROR(IF(V159="","",V159*0.01788),"")</f>
        <v>0.37547999999999998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31</v>
      </c>
      <c r="W160" s="166">
        <f>IFERROR(SUM(W158:W159),"0")</f>
        <v>31</v>
      </c>
      <c r="X160" s="166">
        <f>IFERROR(IF(X158="",0,X158),"0")+IFERROR(IF(X159="",0,X159),"0")</f>
        <v>0.55427999999999999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93</v>
      </c>
      <c r="W161" s="166">
        <f>IFERROR(SUMPRODUCT(W158:W159*H158:H159),"0")</f>
        <v>93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8</v>
      </c>
      <c r="W198" s="165">
        <f>IFERROR(IF(V198="","",V198),"")</f>
        <v>8</v>
      </c>
      <c r="X198" s="37">
        <f>IFERROR(IF(V198="","",V198*0.0155),"")</f>
        <v>0.124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8</v>
      </c>
      <c r="W199" s="166">
        <f>IFERROR(SUM(W195:W198),"0")</f>
        <v>8</v>
      </c>
      <c r="X199" s="166">
        <f>IFERROR(IF(X195="",0,X195),"0")+IFERROR(IF(X196="",0,X196),"0")+IFERROR(IF(X197="",0,X197),"0")+IFERROR(IF(X198="",0,X198),"0")</f>
        <v>0.124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57.6</v>
      </c>
      <c r="W200" s="166">
        <f>IFERROR(SUMPRODUCT(W195:W198*H195:H198),"0")</f>
        <v>57.6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34</v>
      </c>
      <c r="W232" s="165">
        <f>IFERROR(IF(V232="","",V232),"")</f>
        <v>34</v>
      </c>
      <c r="X232" s="37">
        <f>IFERROR(IF(V232="","",V232*0.00502),"")</f>
        <v>0.17068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34</v>
      </c>
      <c r="W233" s="166">
        <f>IFERROR(SUM(W232:W232),"0")</f>
        <v>34</v>
      </c>
      <c r="X233" s="166">
        <f>IFERROR(IF(X232="",0,X232),"0")</f>
        <v>0.17068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61.2</v>
      </c>
      <c r="W234" s="166">
        <f>IFERROR(SUMPRODUCT(W232:W232*H232:H232),"0")</f>
        <v>61.2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51</v>
      </c>
      <c r="W236" s="165">
        <f>IFERROR(IF(V236="","",V236),"")</f>
        <v>51</v>
      </c>
      <c r="X236" s="37">
        <f>IFERROR(IF(V236="","",V236*0.0155),"")</f>
        <v>0.79049999999999998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51</v>
      </c>
      <c r="W237" s="166">
        <f>IFERROR(SUM(W236:W236),"0")</f>
        <v>51</v>
      </c>
      <c r="X237" s="166">
        <f>IFERROR(IF(X236="",0,X236),"0")</f>
        <v>0.79049999999999998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306</v>
      </c>
      <c r="W238" s="166">
        <f>IFERROR(SUMPRODUCT(W236:W236*H236:H236),"0")</f>
        <v>306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23</v>
      </c>
      <c r="W242" s="165">
        <f>IFERROR(IF(V242="","",V242),"")</f>
        <v>23</v>
      </c>
      <c r="X242" s="37">
        <f>IFERROR(IF(V242="","",V242*0.0155),"")</f>
        <v>0.35649999999999998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23</v>
      </c>
      <c r="W244" s="166">
        <f>IFERROR(SUM(W240:W243),"0")</f>
        <v>23</v>
      </c>
      <c r="X244" s="166">
        <f>IFERROR(IF(X240="",0,X240),"0")+IFERROR(IF(X241="",0,X241),"0")+IFERROR(IF(X242="",0,X242),"0")+IFERROR(IF(X243="",0,X243),"0")</f>
        <v>0.35649999999999998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115</v>
      </c>
      <c r="W245" s="166">
        <f>IFERROR(SUMPRODUCT(W240:W243*H240:H243),"0")</f>
        <v>115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26</v>
      </c>
      <c r="W247" s="165">
        <f t="shared" ref="W247:W259" si="4">IFERROR(IF(V247="","",V247),"")</f>
        <v>26</v>
      </c>
      <c r="X247" s="37">
        <f>IFERROR(IF(V247="","",V247*0.00936),"")</f>
        <v>0.24336000000000002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7</v>
      </c>
      <c r="W248" s="165">
        <f t="shared" si="4"/>
        <v>7</v>
      </c>
      <c r="X248" s="37">
        <f>IFERROR(IF(V248="","",V248*0.00936),"")</f>
        <v>6.5519999999999995E-2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3</v>
      </c>
      <c r="W252" s="165">
        <f t="shared" si="4"/>
        <v>3</v>
      </c>
      <c r="X252" s="37">
        <f>IFERROR(IF(V252="","",V252*0.00502),"")</f>
        <v>1.506E-2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19</v>
      </c>
      <c r="W253" s="165">
        <f t="shared" si="4"/>
        <v>19</v>
      </c>
      <c r="X253" s="37">
        <f>IFERROR(IF(V253="","",V253*0.00936),"")</f>
        <v>0.17784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55</v>
      </c>
      <c r="W260" s="166">
        <f>IFERROR(SUM(W247:W259),"0")</f>
        <v>55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0.50178000000000011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179.60000000000002</v>
      </c>
      <c r="W261" s="166">
        <f>IFERROR(SUMPRODUCT(W247:W259*H247:H259),"0")</f>
        <v>179.60000000000002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2117.3200000000002</v>
      </c>
      <c r="W262" s="166">
        <f>IFERROR(W24+W33+W41+W47+W57+W63+W68+W74+W84+W91+W100+W106+W111+W119+W124+W130+W135+W141+W149+W154+W161+W166+W171+W178+W185+W192+W200+W205+W211+W217+W223+W228+W234+W238+W245+W261,"0")</f>
        <v>2117.3200000000002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2303.9654000000005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2303.9654000000005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6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2453.9654000000005</v>
      </c>
      <c r="W265" s="166">
        <f>GrossWeightTotalR+PalletQtyTotalR*25</f>
        <v>2453.9654000000005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568</v>
      </c>
      <c r="W266" s="166">
        <f>IFERROR(W23+W32+W40+W46+W56+W62+W67+W73+W83+W90+W99+W105+W110+W118+W123+W129+W134+W140+W148+W153+W160+W165+W170+W177+W184+W191+W199+W204+W210+W216+W222+W227+W233+W237+W244+W260,"0")</f>
        <v>568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7.0319599999999998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102</v>
      </c>
      <c r="D272" s="47">
        <f>IFERROR(V36*H36,"0")+IFERROR(V37*H37,"0")+IFERROR(V38*H38,"0")+IFERROR(V39*H39,"0")</f>
        <v>252</v>
      </c>
      <c r="E272" s="47">
        <f>IFERROR(V44*H44,"0")+IFERROR(V45*H45,"0")</f>
        <v>72</v>
      </c>
      <c r="F272" s="47">
        <f>IFERROR(V50*H50,"0")+IFERROR(V51*H51,"0")+IFERROR(V52*H52,"0")+IFERROR(V53*H53,"0")+IFERROR(V54*H54,"0")+IFERROR(V55*H55,"0")</f>
        <v>0</v>
      </c>
      <c r="G272" s="47">
        <f>IFERROR(V60*H60,"0")+IFERROR(V61*H61,"0")</f>
        <v>405</v>
      </c>
      <c r="H272" s="47">
        <f>IFERROR(V66*H66,"0")</f>
        <v>0</v>
      </c>
      <c r="I272" s="47">
        <f>IFERROR(V71*H71,"0")+IFERROR(V72*H72,"0")</f>
        <v>36</v>
      </c>
      <c r="J272" s="47">
        <f>IFERROR(V77*H77,"0")+IFERROR(V78*H78,"0")+IFERROR(V79*H79,"0")+IFERROR(V80*H80,"0")+IFERROR(V81*H81,"0")+IFERROR(V82*H82,"0")</f>
        <v>154.80000000000001</v>
      </c>
      <c r="K272" s="47">
        <f>IFERROR(V87*H87,"0")+IFERROR(V88*H88,"0")+IFERROR(V89*H89,"0")</f>
        <v>79.12</v>
      </c>
      <c r="L272" s="47">
        <f>IFERROR(V94*H94,"0")+IFERROR(V95*H95,"0")+IFERROR(V96*H96,"0")+IFERROR(V97*H97,"0")+IFERROR(V98*H98,"0")</f>
        <v>144</v>
      </c>
      <c r="M272" s="47">
        <f>IFERROR(V103*H103,"0")+IFERROR(V104*H104,"0")</f>
        <v>15</v>
      </c>
      <c r="N272" s="47">
        <f>IFERROR(V109*H109,"0")</f>
        <v>15</v>
      </c>
      <c r="O272" s="47">
        <f>IFERROR(V114*H114,"0")+IFERROR(V115*H115,"0")+IFERROR(V116*H116,"0")+IFERROR(V117*H117,"0")</f>
        <v>30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93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57.6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661.8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858.6</v>
      </c>
      <c r="B275" s="61">
        <f>SUMPRODUCT(--(BA:BA="ПГП"),--(U:U="кор"),H:H,W:W)+SUMPRODUCT(--(BA:BA="ПГП"),--(U:U="кг"),W:W)</f>
        <v>1258.72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