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3 машина Донецк_Мелитополь\"/>
    </mc:Choice>
  </mc:AlternateContent>
  <xr:revisionPtr revIDLastSave="0" documentId="13_ncr:1_{B5F0DD96-AD7A-489A-8BF4-82CD8A07D9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8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8" i="1" s="1"/>
  <c r="N226" i="1"/>
  <c r="V223" i="1"/>
  <c r="X222" i="1"/>
  <c r="V222" i="1"/>
  <c r="X221" i="1"/>
  <c r="W221" i="1"/>
  <c r="W223" i="1" s="1"/>
  <c r="N221" i="1"/>
  <c r="V217" i="1"/>
  <c r="X216" i="1"/>
  <c r="V216" i="1"/>
  <c r="X215" i="1"/>
  <c r="W215" i="1"/>
  <c r="W217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199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2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0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V262" i="1" s="1"/>
  <c r="X23" i="1"/>
  <c r="X267" i="1" s="1"/>
  <c r="V23" i="1"/>
  <c r="V266" i="1" s="1"/>
  <c r="X22" i="1"/>
  <c r="W22" i="1"/>
  <c r="W264" i="1" s="1"/>
  <c r="N22" i="1"/>
  <c r="H10" i="1"/>
  <c r="A9" i="1"/>
  <c r="A10" i="1" s="1"/>
  <c r="D7" i="1"/>
  <c r="O6" i="1"/>
  <c r="N2" i="1"/>
  <c r="F9" i="1" l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3" i="1"/>
  <c r="W265" i="1" s="1"/>
  <c r="W266" i="1" l="1"/>
  <c r="W262" i="1"/>
  <c r="A275" i="1" s="1"/>
  <c r="C275" i="1"/>
  <c r="B275" i="1" l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<sst xmlns="http://schemas.openxmlformats.org/spreadsheetml/2006/main" count="964" uniqueCount="372">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</sst>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55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93</v>
      </c>
      <c r="W30" s="165">
        <f>IFERROR(IF(V30="","",V30),"")</f>
        <v>93</v>
      </c>
      <c r="X30" s="37">
        <f>IFERROR(IF(V30="","",V30*0.00936),"")</f>
        <v>0.87048000000000003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93</v>
      </c>
      <c r="W32" s="166">
        <f>IFERROR(SUM(W28:W31),"0")</f>
        <v>93</v>
      </c>
      <c r="X32" s="166">
        <f>IFERROR(IF(X28="",0,X28),"0")+IFERROR(IF(X29="",0,X29),"0")+IFERROR(IF(X30="",0,X30),"0")+IFERROR(IF(X31="",0,X31),"0")</f>
        <v>0.87048000000000003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139.5</v>
      </c>
      <c r="W33" s="166">
        <f>IFERROR(SUMPRODUCT(W28:W31*H28:H31),"0")</f>
        <v>139.5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0</v>
      </c>
      <c r="W56" s="166">
        <f>IFERROR(SUM(W50:W55),"0")</f>
        <v>0</v>
      </c>
      <c r="X56" s="166">
        <f>IFERROR(IF(X50="",0,X50),"0")+IFERROR(IF(X51="",0,X51),"0")+IFERROR(IF(X52="",0,X52),"0")+IFERROR(IF(X53="",0,X53),"0")+IFERROR(IF(X54="",0,X54),"0")+IFERROR(IF(X55="",0,X55),"0")</f>
        <v>0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0</v>
      </c>
      <c r="W57" s="166">
        <f>IFERROR(SUMPRODUCT(W50:W55*H50:H55),"0")</f>
        <v>0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226</v>
      </c>
      <c r="W61" s="165">
        <f>IFERROR(IF(V61="","",V61),"")</f>
        <v>226</v>
      </c>
      <c r="X61" s="37">
        <f>IFERROR(IF(V61="","",V61*0.00866),"")</f>
        <v>1.9571599999999998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226</v>
      </c>
      <c r="W62" s="166">
        <f>IFERROR(SUM(W60:W61),"0")</f>
        <v>226</v>
      </c>
      <c r="X62" s="166">
        <f>IFERROR(IF(X60="",0,X60),"0")+IFERROR(IF(X61="",0,X61),"0")</f>
        <v>1.9571599999999998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1130</v>
      </c>
      <c r="W63" s="166">
        <f>IFERROR(SUMPRODUCT(W60:W61*H60:H61),"0")</f>
        <v>1130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50</v>
      </c>
      <c r="W79" s="165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74</v>
      </c>
      <c r="W82" s="165">
        <f t="shared" si="2"/>
        <v>74</v>
      </c>
      <c r="X82" s="37">
        <f t="shared" si="3"/>
        <v>1.3231200000000001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124</v>
      </c>
      <c r="W83" s="166">
        <f>IFERROR(SUM(W77:W82),"0")</f>
        <v>124</v>
      </c>
      <c r="X83" s="166">
        <f>IFERROR(IF(X77="",0,X77),"0")+IFERROR(IF(X78="",0,X78),"0")+IFERROR(IF(X79="",0,X79),"0")+IFERROR(IF(X80="",0,X80),"0")+IFERROR(IF(X81="",0,X81),"0")+IFERROR(IF(X82="",0,X82),"0")</f>
        <v>2.21712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446.40000000000003</v>
      </c>
      <c r="W84" s="166">
        <f>IFERROR(SUMPRODUCT(W77:W82*H77:H82),"0")</f>
        <v>446.40000000000003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0</v>
      </c>
      <c r="W95" s="165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46</v>
      </c>
      <c r="W97" s="165">
        <f>IFERROR(IF(V97="","",V97),"")</f>
        <v>46</v>
      </c>
      <c r="X97" s="37">
        <f>IFERROR(IF(V97="","",V97*0.0155),"")</f>
        <v>0.71299999999999997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46</v>
      </c>
      <c r="W99" s="166">
        <f>IFERROR(SUM(W94:W98),"0")</f>
        <v>46</v>
      </c>
      <c r="X99" s="166">
        <f>IFERROR(IF(X94="",0,X94),"0")+IFERROR(IF(X95="",0,X95),"0")+IFERROR(IF(X96="",0,X96),"0")+IFERROR(IF(X97="",0,X97),"0")+IFERROR(IF(X98="",0,X98),"0")</f>
        <v>0.71299999999999997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331.2</v>
      </c>
      <c r="W100" s="166">
        <f>IFERROR(SUMPRODUCT(W94:W98*H94:H98),"0")</f>
        <v>331.2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2</v>
      </c>
      <c r="W103" s="165">
        <f>IFERROR(IF(V103="","",V103),"")</f>
        <v>2</v>
      </c>
      <c r="X103" s="37">
        <f>IFERROR(IF(V103="","",V103*0.01788),"")</f>
        <v>3.576E-2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3</v>
      </c>
      <c r="W104" s="165">
        <f>IFERROR(IF(V104="","",V104),"")</f>
        <v>3</v>
      </c>
      <c r="X104" s="37">
        <f>IFERROR(IF(V104="","",V104*0.01788),"")</f>
        <v>5.364E-2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5</v>
      </c>
      <c r="W105" s="166">
        <f>IFERROR(SUM(W103:W104),"0")</f>
        <v>5</v>
      </c>
      <c r="X105" s="166">
        <f>IFERROR(IF(X103="",0,X103),"0")+IFERROR(IF(X104="",0,X104),"0")</f>
        <v>8.9400000000000007E-2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15</v>
      </c>
      <c r="W106" s="166">
        <f>IFERROR(SUMPRODUCT(W103:W104*H103:H104),"0")</f>
        <v>15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73</v>
      </c>
      <c r="W109" s="165">
        <f>IFERROR(IF(V109="","",V109),"")</f>
        <v>73</v>
      </c>
      <c r="X109" s="37">
        <f>IFERROR(IF(V109="","",V109*0.01788),"")</f>
        <v>1.30524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73</v>
      </c>
      <c r="W110" s="166">
        <f>IFERROR(SUM(W109:W109),"0")</f>
        <v>73</v>
      </c>
      <c r="X110" s="166">
        <f>IFERROR(IF(X109="",0,X109),"0")</f>
        <v>1.30524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219</v>
      </c>
      <c r="W111" s="166">
        <f>IFERROR(SUMPRODUCT(W109:W109*H109:H109),"0")</f>
        <v>219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0</v>
      </c>
      <c r="W118" s="166">
        <f>IFERROR(SUM(W114:W117),"0")</f>
        <v>0</v>
      </c>
      <c r="X118" s="166">
        <f>IFERROR(IF(X114="",0,X114),"0")+IFERROR(IF(X115="",0,X115),"0")+IFERROR(IF(X116="",0,X116),"0")+IFERROR(IF(X117="",0,X117),"0")</f>
        <v>0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0</v>
      </c>
      <c r="W119" s="166">
        <f>IFERROR(SUMPRODUCT(W114:W117*H114:H117),"0")</f>
        <v>0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405</v>
      </c>
      <c r="W146" s="165">
        <f>IFERROR(IF(V146="","",V146),"")</f>
        <v>405</v>
      </c>
      <c r="X146" s="37">
        <f>IFERROR(IF(V146="","",V146*0.00866),"")</f>
        <v>3.5072999999999999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405</v>
      </c>
      <c r="W148" s="166">
        <f>IFERROR(SUM(W144:W147),"0")</f>
        <v>405</v>
      </c>
      <c r="X148" s="166">
        <f>IFERROR(IF(X144="",0,X144),"0")+IFERROR(IF(X145="",0,X145),"0")+IFERROR(IF(X146="",0,X146),"0")+IFERROR(IF(X147="",0,X147),"0")</f>
        <v>3.5072999999999999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2025</v>
      </c>
      <c r="W149" s="166">
        <f>IFERROR(SUMPRODUCT(W144:W147*H144:H147),"0")</f>
        <v>2025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45</v>
      </c>
      <c r="W158" s="165">
        <f>IFERROR(IF(V158="","",V158),"")</f>
        <v>45</v>
      </c>
      <c r="X158" s="37">
        <f>IFERROR(IF(V158="","",V158*0.01788),"")</f>
        <v>0.80459999999999998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0</v>
      </c>
      <c r="W159" s="165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45</v>
      </c>
      <c r="W160" s="166">
        <f>IFERROR(SUM(W158:W159),"0")</f>
        <v>45</v>
      </c>
      <c r="X160" s="166">
        <f>IFERROR(IF(X158="",0,X158),"0")+IFERROR(IF(X159="",0,X159),"0")</f>
        <v>0.80459999999999998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135</v>
      </c>
      <c r="W161" s="166">
        <f>IFERROR(SUMPRODUCT(W158:W159*H158:H159),"0")</f>
        <v>135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57</v>
      </c>
      <c r="W176" s="165">
        <f>IFERROR(IF(V176="","",V176),"")</f>
        <v>57</v>
      </c>
      <c r="X176" s="37">
        <f>IFERROR(IF(V176="","",V176*0.01788),"")</f>
        <v>1.0191600000000001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57</v>
      </c>
      <c r="W177" s="166">
        <f>IFERROR(SUM(W174:W176),"0")</f>
        <v>57</v>
      </c>
      <c r="X177" s="166">
        <f>IFERROR(IF(X174="",0,X174),"0")+IFERROR(IF(X175="",0,X175),"0")+IFERROR(IF(X176="",0,X176),"0")</f>
        <v>1.0191600000000001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171</v>
      </c>
      <c r="W178" s="166">
        <f>IFERROR(SUMPRODUCT(W174:W176*H174:H176),"0")</f>
        <v>171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0</v>
      </c>
      <c r="W188" s="165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0</v>
      </c>
      <c r="W191" s="166">
        <f>IFERROR(SUM(W188:W190),"0")</f>
        <v>0</v>
      </c>
      <c r="X191" s="166">
        <f>IFERROR(IF(X188="",0,X188),"0")+IFERROR(IF(X189="",0,X189),"0")+IFERROR(IF(X190="",0,X190),"0")</f>
        <v>0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0</v>
      </c>
      <c r="W192" s="166">
        <f>IFERROR(SUMPRODUCT(W188:W190*H188:H190),"0")</f>
        <v>0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56</v>
      </c>
      <c r="W221" s="165">
        <f>IFERROR(IF(V221="","",V221),"")</f>
        <v>56</v>
      </c>
      <c r="X221" s="37">
        <f>IFERROR(IF(V221="","",V221*0.0155),"")</f>
        <v>0.86799999999999999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56</v>
      </c>
      <c r="W222" s="166">
        <f>IFERROR(SUM(W221:W221),"0")</f>
        <v>56</v>
      </c>
      <c r="X222" s="166">
        <f>IFERROR(IF(X221="",0,X221),"0")</f>
        <v>0.86799999999999999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280</v>
      </c>
      <c r="W223" s="166">
        <f>IFERROR(SUMPRODUCT(W221:W221*H221:H221),"0")</f>
        <v>280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60</v>
      </c>
      <c r="W236" s="165">
        <f>IFERROR(IF(V236="","",V236),"")</f>
        <v>60</v>
      </c>
      <c r="X236" s="37">
        <f>IFERROR(IF(V236="","",V236*0.0155),"")</f>
        <v>0.92999999999999994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60</v>
      </c>
      <c r="W237" s="166">
        <f>IFERROR(SUM(W236:W236),"0")</f>
        <v>60</v>
      </c>
      <c r="X237" s="166">
        <f>IFERROR(IF(X236="",0,X236),"0")</f>
        <v>0.92999999999999994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360</v>
      </c>
      <c r="W238" s="166">
        <f>IFERROR(SUMPRODUCT(W236:W236*H236:H236),"0")</f>
        <v>360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262</v>
      </c>
      <c r="W242" s="165">
        <f>IFERROR(IF(V242="","",V242),"")</f>
        <v>262</v>
      </c>
      <c r="X242" s="37">
        <f>IFERROR(IF(V242="","",V242*0.0155),"")</f>
        <v>4.0609999999999999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262</v>
      </c>
      <c r="W244" s="166">
        <f>IFERROR(SUM(W240:W243),"0")</f>
        <v>262</v>
      </c>
      <c r="X244" s="166">
        <f>IFERROR(IF(X240="",0,X240),"0")+IFERROR(IF(X241="",0,X241),"0")+IFERROR(IF(X242="",0,X242),"0")+IFERROR(IF(X243="",0,X243),"0")</f>
        <v>4.0609999999999999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1310</v>
      </c>
      <c r="W245" s="166">
        <f>IFERROR(SUMPRODUCT(W240:W243*H240:H243),"0")</f>
        <v>1310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158</v>
      </c>
      <c r="W252" s="165">
        <f t="shared" si="4"/>
        <v>158</v>
      </c>
      <c r="X252" s="37">
        <f>IFERROR(IF(V252="","",V252*0.00502),"")</f>
        <v>0.79315999999999998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0</v>
      </c>
      <c r="W253" s="165">
        <f t="shared" si="4"/>
        <v>0</v>
      </c>
      <c r="X253" s="37">
        <f>IFERROR(IF(V253="","",V253*0.00936),"")</f>
        <v>0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60</v>
      </c>
      <c r="W254" s="165">
        <f t="shared" si="4"/>
        <v>60</v>
      </c>
      <c r="X254" s="37">
        <f>IFERROR(IF(V254="","",V254*0.0155),"")</f>
        <v>0.92999999999999994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218</v>
      </c>
      <c r="W260" s="166">
        <f>IFERROR(SUM(W247:W259),"0")</f>
        <v>218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1.72316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614.40000000000009</v>
      </c>
      <c r="W261" s="166">
        <f>IFERROR(SUMPRODUCT(W247:W259*H247:H259),"0")</f>
        <v>614.40000000000009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7176.5</v>
      </c>
      <c r="W262" s="166">
        <f>IFERROR(W24+W33+W41+W47+W57+W63+W68+W74+W84+W91+W100+W106+W111+W119+W124+W130+W135+W141+W149+W154+W161+W166+W171+W178+W185+W192+W200+W205+W211+W217+W223+W228+W234+W238+W245+W261,"0")</f>
        <v>7176.5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7709.9737999999998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7709.9737999999998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16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16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8109.9737999999998</v>
      </c>
      <c r="W265" s="166">
        <f>GrossWeightTotalR+PalletQtyTotalR*25</f>
        <v>8109.9737999999998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1670</v>
      </c>
      <c r="W266" s="166">
        <f>IFERROR(W23+W32+W40+W46+W56+W62+W67+W73+W83+W90+W99+W105+W110+W118+W123+W129+W134+W140+W148+W153+W160+W165+W170+W177+W184+W191+W199+W204+W210+W216+W222+W227+W233+W237+W244+W260,"0")</f>
        <v>1670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20.065620000000003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139.5</v>
      </c>
      <c r="D272" s="47">
        <f>IFERROR(V36*H36,"0")+IFERROR(V37*H37,"0")+IFERROR(V38*H38,"0")+IFERROR(V39*H39,"0")</f>
        <v>0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0</v>
      </c>
      <c r="G272" s="47">
        <f>IFERROR(V60*H60,"0")+IFERROR(V61*H61,"0")</f>
        <v>1130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446.40000000000003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331.2</v>
      </c>
      <c r="M272" s="47">
        <f>IFERROR(V103*H103,"0")+IFERROR(V104*H104,"0")</f>
        <v>15</v>
      </c>
      <c r="N272" s="47">
        <f>IFERROR(V109*H109,"0")</f>
        <v>219</v>
      </c>
      <c r="O272" s="47">
        <f>IFERROR(V114*H114,"0")+IFERROR(V115*H115,"0")+IFERROR(V116*H116,"0")+IFERROR(V117*H117,"0")</f>
        <v>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2025</v>
      </c>
      <c r="U272" s="47">
        <f>IFERROR(V158*H158,"0")+IFERROR(V159*H159,"0")</f>
        <v>135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171</v>
      </c>
      <c r="Y272" s="47">
        <f>IFERROR(V182*H182,"0")+IFERROR(V183*H183,"0")</f>
        <v>0</v>
      </c>
      <c r="Z272" s="47">
        <f>IFERROR(V188*H188,"0")+IFERROR(V189*H189,"0")+IFERROR(V190*H190,"0")</f>
        <v>0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280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2284.4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3766.2</v>
      </c>
      <c r="B275" s="61">
        <f>SUMPRODUCT(--(BA:BA="ПГП"),--(U:U="кор"),H:H,W:W)+SUMPRODUCT(--(BA:BA="ПГП"),--(U:U="кг"),W:W)</f>
        <v>3410.3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