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625D552-9A77-48CA-B51A-C980360278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X468" i="1" s="1"/>
  <c r="N468" i="1"/>
  <c r="X467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X446" i="1"/>
  <c r="X459" i="1" s="1"/>
  <c r="W446" i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X431" i="1"/>
  <c r="W431" i="1"/>
  <c r="N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N426" i="1"/>
  <c r="V424" i="1"/>
  <c r="V423" i="1"/>
  <c r="W422" i="1"/>
  <c r="X422" i="1" s="1"/>
  <c r="N422" i="1"/>
  <c r="X421" i="1"/>
  <c r="X423" i="1" s="1"/>
  <c r="W421" i="1"/>
  <c r="T521" i="1" s="1"/>
  <c r="N421" i="1"/>
  <c r="V418" i="1"/>
  <c r="V417" i="1"/>
  <c r="X416" i="1"/>
  <c r="W416" i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X406" i="1"/>
  <c r="W406" i="1"/>
  <c r="N406" i="1"/>
  <c r="W405" i="1"/>
  <c r="X405" i="1" s="1"/>
  <c r="N405" i="1"/>
  <c r="X404" i="1"/>
  <c r="W404" i="1"/>
  <c r="N404" i="1"/>
  <c r="W403" i="1"/>
  <c r="N403" i="1"/>
  <c r="V401" i="1"/>
  <c r="V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X382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1" i="1" s="1"/>
  <c r="W356" i="1"/>
  <c r="N356" i="1"/>
  <c r="V353" i="1"/>
  <c r="W352" i="1"/>
  <c r="V352" i="1"/>
  <c r="X351" i="1"/>
  <c r="X352" i="1" s="1"/>
  <c r="W351" i="1"/>
  <c r="W353" i="1" s="1"/>
  <c r="N351" i="1"/>
  <c r="V349" i="1"/>
  <c r="W348" i="1"/>
  <c r="V348" i="1"/>
  <c r="X347" i="1"/>
  <c r="W347" i="1"/>
  <c r="N347" i="1"/>
  <c r="W346" i="1"/>
  <c r="V344" i="1"/>
  <c r="V343" i="1"/>
  <c r="X342" i="1"/>
  <c r="W342" i="1"/>
  <c r="N342" i="1"/>
  <c r="W341" i="1"/>
  <c r="X341" i="1" s="1"/>
  <c r="N341" i="1"/>
  <c r="X340" i="1"/>
  <c r="X343" i="1" s="1"/>
  <c r="W340" i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Q521" i="1" s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W308" i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X297" i="1"/>
  <c r="X299" i="1" s="1"/>
  <c r="W297" i="1"/>
  <c r="W299" i="1" s="1"/>
  <c r="N297" i="1"/>
  <c r="V295" i="1"/>
  <c r="V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X280" i="1"/>
  <c r="W280" i="1"/>
  <c r="N280" i="1"/>
  <c r="W279" i="1"/>
  <c r="W283" i="1" s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4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2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1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1" i="1" s="1"/>
  <c r="V200" i="1"/>
  <c r="V199" i="1"/>
  <c r="W198" i="1"/>
  <c r="X198" i="1" s="1"/>
  <c r="N198" i="1"/>
  <c r="X197" i="1"/>
  <c r="W197" i="1"/>
  <c r="N197" i="1"/>
  <c r="W196" i="1"/>
  <c r="W200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2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2" i="1" s="1"/>
  <c r="N168" i="1"/>
  <c r="V166" i="1"/>
  <c r="V165" i="1"/>
  <c r="W164" i="1"/>
  <c r="W166" i="1" s="1"/>
  <c r="N164" i="1"/>
  <c r="X163" i="1"/>
  <c r="W163" i="1"/>
  <c r="W165" i="1" s="1"/>
  <c r="N163" i="1"/>
  <c r="V161" i="1"/>
  <c r="V160" i="1"/>
  <c r="X159" i="1"/>
  <c r="W159" i="1"/>
  <c r="N159" i="1"/>
  <c r="W158" i="1"/>
  <c r="I521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5" i="1" s="1"/>
  <c r="N145" i="1"/>
  <c r="V142" i="1"/>
  <c r="V141" i="1"/>
  <c r="W140" i="1"/>
  <c r="X140" i="1" s="1"/>
  <c r="N140" i="1"/>
  <c r="X139" i="1"/>
  <c r="W139" i="1"/>
  <c r="N139" i="1"/>
  <c r="W138" i="1"/>
  <c r="G521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6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3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1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D521" i="1" s="1"/>
  <c r="N56" i="1"/>
  <c r="V53" i="1"/>
  <c r="V52" i="1"/>
  <c r="X51" i="1"/>
  <c r="W51" i="1"/>
  <c r="N51" i="1"/>
  <c r="W50" i="1"/>
  <c r="C521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1" i="1" s="1"/>
  <c r="W23" i="1"/>
  <c r="V23" i="1"/>
  <c r="X22" i="1"/>
  <c r="X23" i="1" s="1"/>
  <c r="W22" i="1"/>
  <c r="N22" i="1"/>
  <c r="H10" i="1"/>
  <c r="A9" i="1"/>
  <c r="F10" i="1" s="1"/>
  <c r="D7" i="1"/>
  <c r="O6" i="1"/>
  <c r="N2" i="1"/>
  <c r="H9" i="1" l="1"/>
  <c r="A10" i="1"/>
  <c r="B521" i="1"/>
  <c r="V515" i="1"/>
  <c r="W24" i="1"/>
  <c r="X27" i="1"/>
  <c r="X33" i="1" s="1"/>
  <c r="X36" i="1"/>
  <c r="X37" i="1" s="1"/>
  <c r="W37" i="1"/>
  <c r="W515" i="1" s="1"/>
  <c r="X40" i="1"/>
  <c r="X41" i="1" s="1"/>
  <c r="W41" i="1"/>
  <c r="X44" i="1"/>
  <c r="X45" i="1" s="1"/>
  <c r="W45" i="1"/>
  <c r="X50" i="1"/>
  <c r="X52" i="1" s="1"/>
  <c r="W53" i="1"/>
  <c r="X57" i="1"/>
  <c r="X60" i="1" s="1"/>
  <c r="W61" i="1"/>
  <c r="E521" i="1"/>
  <c r="X65" i="1"/>
  <c r="X84" i="1" s="1"/>
  <c r="W84" i="1"/>
  <c r="X87" i="1"/>
  <c r="X91" i="1" s="1"/>
  <c r="W92" i="1"/>
  <c r="X95" i="1"/>
  <c r="X102" i="1" s="1"/>
  <c r="X105" i="1"/>
  <c r="X115" i="1" s="1"/>
  <c r="W115" i="1"/>
  <c r="X118" i="1"/>
  <c r="X125" i="1" s="1"/>
  <c r="W126" i="1"/>
  <c r="F521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3" i="1"/>
  <c r="X227" i="1"/>
  <c r="X242" i="1" s="1"/>
  <c r="W264" i="1"/>
  <c r="W265" i="1"/>
  <c r="W270" i="1"/>
  <c r="X267" i="1"/>
  <c r="X270" i="1" s="1"/>
  <c r="W276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4" i="1"/>
  <c r="W343" i="1"/>
  <c r="W349" i="1"/>
  <c r="X346" i="1"/>
  <c r="X348" i="1" s="1"/>
  <c r="W366" i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X473" i="1"/>
  <c r="H521" i="1"/>
  <c r="F9" i="1"/>
  <c r="J9" i="1"/>
  <c r="W52" i="1"/>
  <c r="W142" i="1"/>
  <c r="W160" i="1"/>
  <c r="W224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5" i="1"/>
  <c r="X417" i="1" s="1"/>
  <c r="W417" i="1"/>
  <c r="V521" i="1"/>
  <c r="W488" i="1"/>
  <c r="X483" i="1"/>
  <c r="X488" i="1" s="1"/>
  <c r="W489" i="1"/>
  <c r="W501" i="1"/>
  <c r="X497" i="1"/>
  <c r="X501" i="1" s="1"/>
  <c r="W502" i="1"/>
  <c r="W512" i="1"/>
  <c r="W513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X516" i="1" l="1"/>
  <c r="W511" i="1"/>
  <c r="W514" i="1"/>
</calcChain>
</file>

<file path=xl/sharedStrings.xml><?xml version="1.0" encoding="utf-8"?>
<sst xmlns="http://schemas.openxmlformats.org/spreadsheetml/2006/main" count="2193" uniqueCount="735">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</sst>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9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1"/>
  <sheetViews>
    <sheetView showGridLines="0" tabSelected="1" topLeftCell="A504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57" t="s">
        <v>0</v>
      </c>
      <c r="E1" s="458"/>
      <c r="F1" s="458"/>
      <c r="G1" s="12" t="s">
        <v>1</v>
      </c>
      <c r="H1" s="457" t="s">
        <v>2</v>
      </c>
      <c r="I1" s="458"/>
      <c r="J1" s="458"/>
      <c r="K1" s="458"/>
      <c r="L1" s="458"/>
      <c r="M1" s="458"/>
      <c r="N1" s="458"/>
      <c r="O1" s="458"/>
      <c r="P1" s="710" t="s">
        <v>3</v>
      </c>
      <c r="Q1" s="458"/>
      <c r="R1" s="4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89" t="s">
        <v>8</v>
      </c>
      <c r="B5" s="432"/>
      <c r="C5" s="433"/>
      <c r="D5" s="378"/>
      <c r="E5" s="380"/>
      <c r="F5" s="671" t="s">
        <v>9</v>
      </c>
      <c r="G5" s="433"/>
      <c r="H5" s="378"/>
      <c r="I5" s="379"/>
      <c r="J5" s="379"/>
      <c r="K5" s="379"/>
      <c r="L5" s="380"/>
      <c r="N5" s="24" t="s">
        <v>10</v>
      </c>
      <c r="O5" s="611">
        <v>45361</v>
      </c>
      <c r="P5" s="448"/>
      <c r="R5" s="697" t="s">
        <v>11</v>
      </c>
      <c r="S5" s="390"/>
      <c r="T5" s="534" t="s">
        <v>12</v>
      </c>
      <c r="U5" s="448"/>
      <c r="Z5" s="51"/>
      <c r="AA5" s="51"/>
      <c r="AB5" s="51"/>
    </row>
    <row r="6" spans="1:29" s="342" customFormat="1" ht="24" customHeight="1" x14ac:dyDescent="0.2">
      <c r="A6" s="489" t="s">
        <v>13</v>
      </c>
      <c r="B6" s="432"/>
      <c r="C6" s="433"/>
      <c r="D6" s="638" t="s">
        <v>14</v>
      </c>
      <c r="E6" s="639"/>
      <c r="F6" s="639"/>
      <c r="G6" s="639"/>
      <c r="H6" s="639"/>
      <c r="I6" s="639"/>
      <c r="J6" s="639"/>
      <c r="K6" s="639"/>
      <c r="L6" s="448"/>
      <c r="N6" s="24" t="s">
        <v>15</v>
      </c>
      <c r="O6" s="470" t="str">
        <f>IF(O5=0," ",CHOOSE(WEEKDAY(O5,2),"Понедельник","Вторник","Среда","Четверг","Пятница","Суббота","Воскресенье"))</f>
        <v>Воскресенье</v>
      </c>
      <c r="P6" s="349"/>
      <c r="R6" s="410" t="s">
        <v>16</v>
      </c>
      <c r="S6" s="390"/>
      <c r="T6" s="537" t="s">
        <v>17</v>
      </c>
      <c r="U6" s="395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8"/>
      <c r="N7" s="24"/>
      <c r="O7" s="42"/>
      <c r="P7" s="42"/>
      <c r="R7" s="351"/>
      <c r="S7" s="390"/>
      <c r="T7" s="538"/>
      <c r="U7" s="539"/>
      <c r="Z7" s="51"/>
      <c r="AA7" s="51"/>
      <c r="AB7" s="51"/>
    </row>
    <row r="8" spans="1:29" s="342" customFormat="1" ht="25.5" customHeight="1" x14ac:dyDescent="0.2">
      <c r="A8" s="704" t="s">
        <v>18</v>
      </c>
      <c r="B8" s="353"/>
      <c r="C8" s="354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7">
        <v>0.33333333333333331</v>
      </c>
      <c r="P8" s="448"/>
      <c r="R8" s="351"/>
      <c r="S8" s="390"/>
      <c r="T8" s="538"/>
      <c r="U8" s="539"/>
      <c r="Z8" s="51"/>
      <c r="AA8" s="51"/>
      <c r="AB8" s="51"/>
    </row>
    <row r="9" spans="1:29" s="342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510"/>
      <c r="E9" s="356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1"/>
      <c r="P9" s="448"/>
      <c r="R9" s="351"/>
      <c r="S9" s="390"/>
      <c r="T9" s="540"/>
      <c r="U9" s="541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510"/>
      <c r="E10" s="356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2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47"/>
      <c r="P10" s="448"/>
      <c r="S10" s="24" t="s">
        <v>22</v>
      </c>
      <c r="T10" s="394" t="s">
        <v>23</v>
      </c>
      <c r="U10" s="395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7"/>
      <c r="P11" s="448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69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5"/>
      <c r="P12" s="568"/>
      <c r="Q12" s="23"/>
      <c r="S12" s="24"/>
      <c r="T12" s="458"/>
      <c r="U12" s="351"/>
      <c r="Z12" s="51"/>
      <c r="AA12" s="51"/>
      <c r="AB12" s="51"/>
    </row>
    <row r="13" spans="1:29" s="342" customFormat="1" ht="23.25" customHeight="1" x14ac:dyDescent="0.2">
      <c r="A13" s="669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69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2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34</v>
      </c>
      <c r="O15" s="458"/>
      <c r="P15" s="458"/>
      <c r="Q15" s="458"/>
      <c r="R15" s="4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4" t="s">
        <v>37</v>
      </c>
      <c r="D17" s="385" t="s">
        <v>38</v>
      </c>
      <c r="E17" s="464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3"/>
      <c r="P17" s="463"/>
      <c r="Q17" s="463"/>
      <c r="R17" s="464"/>
      <c r="S17" s="703" t="s">
        <v>48</v>
      </c>
      <c r="T17" s="433"/>
      <c r="U17" s="385" t="s">
        <v>49</v>
      </c>
      <c r="V17" s="385" t="s">
        <v>50</v>
      </c>
      <c r="W17" s="402" t="s">
        <v>51</v>
      </c>
      <c r="X17" s="385" t="s">
        <v>52</v>
      </c>
      <c r="Y17" s="422" t="s">
        <v>53</v>
      </c>
      <c r="Z17" s="422" t="s">
        <v>54</v>
      </c>
      <c r="AA17" s="422" t="s">
        <v>55</v>
      </c>
      <c r="AB17" s="423"/>
      <c r="AC17" s="424"/>
      <c r="AD17" s="493"/>
      <c r="BA17" s="415" t="s">
        <v>56</v>
      </c>
    </row>
    <row r="18" spans="1:53" ht="14.25" customHeight="1" x14ac:dyDescent="0.2">
      <c r="A18" s="386"/>
      <c r="B18" s="386"/>
      <c r="C18" s="386"/>
      <c r="D18" s="465"/>
      <c r="E18" s="467"/>
      <c r="F18" s="386"/>
      <c r="G18" s="386"/>
      <c r="H18" s="386"/>
      <c r="I18" s="386"/>
      <c r="J18" s="386"/>
      <c r="K18" s="386"/>
      <c r="L18" s="386"/>
      <c r="M18" s="386"/>
      <c r="N18" s="465"/>
      <c r="O18" s="466"/>
      <c r="P18" s="466"/>
      <c r="Q18" s="466"/>
      <c r="R18" s="467"/>
      <c r="S18" s="341" t="s">
        <v>57</v>
      </c>
      <c r="T18" s="341" t="s">
        <v>58</v>
      </c>
      <c r="U18" s="386"/>
      <c r="V18" s="386"/>
      <c r="W18" s="403"/>
      <c r="X18" s="386"/>
      <c r="Y18" s="613"/>
      <c r="Z18" s="613"/>
      <c r="AA18" s="425"/>
      <c r="AB18" s="426"/>
      <c r="AC18" s="427"/>
      <c r="AD18" s="494"/>
      <c r="BA18" s="351"/>
    </row>
    <row r="19" spans="1:53" ht="27.75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40"/>
      <c r="Z20" s="340"/>
    </row>
    <row r="21" spans="1:53" ht="14.25" customHeight="1" x14ac:dyDescent="0.25">
      <c r="A21" s="371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9"/>
      <c r="Z21" s="33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62"/>
      <c r="N23" s="352" t="s">
        <v>66</v>
      </c>
      <c r="O23" s="353"/>
      <c r="P23" s="353"/>
      <c r="Q23" s="353"/>
      <c r="R23" s="353"/>
      <c r="S23" s="353"/>
      <c r="T23" s="354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62"/>
      <c r="N24" s="352" t="s">
        <v>66</v>
      </c>
      <c r="O24" s="353"/>
      <c r="P24" s="353"/>
      <c r="Q24" s="353"/>
      <c r="R24" s="353"/>
      <c r="S24" s="353"/>
      <c r="T24" s="354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customHeight="1" x14ac:dyDescent="0.25">
      <c r="A25" s="371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9"/>
      <c r="Z25" s="33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0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62"/>
      <c r="N33" s="352" t="s">
        <v>66</v>
      </c>
      <c r="O33" s="353"/>
      <c r="P33" s="353"/>
      <c r="Q33" s="353"/>
      <c r="R33" s="353"/>
      <c r="S33" s="353"/>
      <c r="T33" s="354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x14ac:dyDescent="0.2">
      <c r="A34" s="351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62"/>
      <c r="N34" s="352" t="s">
        <v>66</v>
      </c>
      <c r="O34" s="353"/>
      <c r="P34" s="353"/>
      <c r="Q34" s="353"/>
      <c r="R34" s="353"/>
      <c r="S34" s="353"/>
      <c r="T34" s="354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customHeight="1" x14ac:dyDescent="0.25">
      <c r="A35" s="371" t="s">
        <v>83</v>
      </c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R35" s="351"/>
      <c r="S35" s="351"/>
      <c r="T35" s="351"/>
      <c r="U35" s="351"/>
      <c r="V35" s="351"/>
      <c r="W35" s="351"/>
      <c r="X35" s="351"/>
      <c r="Y35" s="339"/>
      <c r="Z35" s="33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62"/>
      <c r="N37" s="352" t="s">
        <v>66</v>
      </c>
      <c r="O37" s="353"/>
      <c r="P37" s="353"/>
      <c r="Q37" s="353"/>
      <c r="R37" s="353"/>
      <c r="S37" s="353"/>
      <c r="T37" s="354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x14ac:dyDescent="0.2">
      <c r="A38" s="351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62"/>
      <c r="N38" s="352" t="s">
        <v>66</v>
      </c>
      <c r="O38" s="353"/>
      <c r="P38" s="353"/>
      <c r="Q38" s="353"/>
      <c r="R38" s="353"/>
      <c r="S38" s="353"/>
      <c r="T38" s="354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customHeight="1" x14ac:dyDescent="0.25">
      <c r="A39" s="371" t="s">
        <v>88</v>
      </c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1"/>
      <c r="N39" s="351"/>
      <c r="O39" s="351"/>
      <c r="P39" s="351"/>
      <c r="Q39" s="351"/>
      <c r="R39" s="351"/>
      <c r="S39" s="351"/>
      <c r="T39" s="351"/>
      <c r="U39" s="351"/>
      <c r="V39" s="351"/>
      <c r="W39" s="351"/>
      <c r="X39" s="351"/>
      <c r="Y39" s="339"/>
      <c r="Z39" s="33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62"/>
      <c r="N41" s="352" t="s">
        <v>66</v>
      </c>
      <c r="O41" s="353"/>
      <c r="P41" s="353"/>
      <c r="Q41" s="353"/>
      <c r="R41" s="353"/>
      <c r="S41" s="353"/>
      <c r="T41" s="354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x14ac:dyDescent="0.2">
      <c r="A42" s="351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62"/>
      <c r="N42" s="352" t="s">
        <v>66</v>
      </c>
      <c r="O42" s="353"/>
      <c r="P42" s="353"/>
      <c r="Q42" s="353"/>
      <c r="R42" s="353"/>
      <c r="S42" s="353"/>
      <c r="T42" s="354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customHeight="1" x14ac:dyDescent="0.25">
      <c r="A43" s="371" t="s">
        <v>92</v>
      </c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1"/>
      <c r="N43" s="351"/>
      <c r="O43" s="351"/>
      <c r="P43" s="351"/>
      <c r="Q43" s="351"/>
      <c r="R43" s="351"/>
      <c r="S43" s="351"/>
      <c r="T43" s="351"/>
      <c r="U43" s="351"/>
      <c r="V43" s="351"/>
      <c r="W43" s="351"/>
      <c r="X43" s="351"/>
      <c r="Y43" s="339"/>
      <c r="Z43" s="33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62"/>
      <c r="N45" s="352" t="s">
        <v>66</v>
      </c>
      <c r="O45" s="353"/>
      <c r="P45" s="353"/>
      <c r="Q45" s="353"/>
      <c r="R45" s="353"/>
      <c r="S45" s="353"/>
      <c r="T45" s="354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x14ac:dyDescent="0.2">
      <c r="A46" s="351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62"/>
      <c r="N46" s="352" t="s">
        <v>66</v>
      </c>
      <c r="O46" s="353"/>
      <c r="P46" s="353"/>
      <c r="Q46" s="353"/>
      <c r="R46" s="353"/>
      <c r="S46" s="353"/>
      <c r="T46" s="354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customHeight="1" x14ac:dyDescent="0.2">
      <c r="A47" s="399" t="s">
        <v>95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8"/>
      <c r="Z47" s="48"/>
    </row>
    <row r="48" spans="1:53" ht="16.5" customHeight="1" x14ac:dyDescent="0.25">
      <c r="A48" s="350" t="s">
        <v>96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40"/>
      <c r="Z48" s="340"/>
    </row>
    <row r="49" spans="1:53" ht="14.25" customHeight="1" x14ac:dyDescent="0.25">
      <c r="A49" s="371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62"/>
      <c r="N52" s="352" t="s">
        <v>66</v>
      </c>
      <c r="O52" s="353"/>
      <c r="P52" s="353"/>
      <c r="Q52" s="353"/>
      <c r="R52" s="353"/>
      <c r="S52" s="353"/>
      <c r="T52" s="354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x14ac:dyDescent="0.2">
      <c r="A53" s="351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62"/>
      <c r="N53" s="352" t="s">
        <v>66</v>
      </c>
      <c r="O53" s="353"/>
      <c r="P53" s="353"/>
      <c r="Q53" s="353"/>
      <c r="R53" s="353"/>
      <c r="S53" s="353"/>
      <c r="T53" s="354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customHeight="1" x14ac:dyDescent="0.25">
      <c r="A54" s="350" t="s">
        <v>104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40"/>
      <c r="Z54" s="340"/>
    </row>
    <row r="55" spans="1:53" ht="14.25" customHeight="1" x14ac:dyDescent="0.25">
      <c r="A55" s="371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114</v>
      </c>
      <c r="W56" s="345">
        <f>IFERROR(IF(V56="",0,CEILING((V56/$H56),1)*$H56),"")</f>
        <v>118.80000000000001</v>
      </c>
      <c r="X56" s="36">
        <f>IFERROR(IF(W56=0,"",ROUNDUP(W56/H56,0)*0.02175),"")</f>
        <v>0.23924999999999999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62"/>
      <c r="N60" s="352" t="s">
        <v>66</v>
      </c>
      <c r="O60" s="353"/>
      <c r="P60" s="353"/>
      <c r="Q60" s="353"/>
      <c r="R60" s="353"/>
      <c r="S60" s="353"/>
      <c r="T60" s="354"/>
      <c r="U60" s="37" t="s">
        <v>67</v>
      </c>
      <c r="V60" s="346">
        <f>IFERROR(V56/H56,"0")+IFERROR(V57/H57,"0")+IFERROR(V58/H58,"0")+IFERROR(V59/H59,"0")</f>
        <v>10.555555555555555</v>
      </c>
      <c r="W60" s="346">
        <f>IFERROR(W56/H56,"0")+IFERROR(W57/H57,"0")+IFERROR(W58/H58,"0")+IFERROR(W59/H59,"0")</f>
        <v>11</v>
      </c>
      <c r="X60" s="346">
        <f>IFERROR(IF(X56="",0,X56),"0")+IFERROR(IF(X57="",0,X57),"0")+IFERROR(IF(X58="",0,X58),"0")+IFERROR(IF(X59="",0,X59),"0")</f>
        <v>0.23924999999999999</v>
      </c>
      <c r="Y60" s="347"/>
      <c r="Z60" s="347"/>
    </row>
    <row r="61" spans="1:53" x14ac:dyDescent="0.2">
      <c r="A61" s="351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62"/>
      <c r="N61" s="352" t="s">
        <v>66</v>
      </c>
      <c r="O61" s="353"/>
      <c r="P61" s="353"/>
      <c r="Q61" s="353"/>
      <c r="R61" s="353"/>
      <c r="S61" s="353"/>
      <c r="T61" s="354"/>
      <c r="U61" s="37" t="s">
        <v>65</v>
      </c>
      <c r="V61" s="346">
        <f>IFERROR(SUM(V56:V59),"0")</f>
        <v>114</v>
      </c>
      <c r="W61" s="346">
        <f>IFERROR(SUM(W56:W59),"0")</f>
        <v>118.80000000000001</v>
      </c>
      <c r="X61" s="37"/>
      <c r="Y61" s="347"/>
      <c r="Z61" s="347"/>
    </row>
    <row r="62" spans="1:53" ht="16.5" customHeight="1" x14ac:dyDescent="0.25">
      <c r="A62" s="350" t="s">
        <v>95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40"/>
      <c r="Z62" s="340"/>
    </row>
    <row r="63" spans="1:53" ht="14.25" customHeight="1" x14ac:dyDescent="0.25">
      <c r="A63" s="371" t="s">
        <v>105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294</v>
      </c>
      <c r="W65" s="345">
        <f t="shared" si="2"/>
        <v>302.39999999999998</v>
      </c>
      <c r="X65" s="36">
        <f t="shared" si="3"/>
        <v>0.58724999999999994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195</v>
      </c>
      <c r="W68" s="345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88</v>
      </c>
      <c r="W70" s="345">
        <f t="shared" si="2"/>
        <v>89.6</v>
      </c>
      <c r="X70" s="36">
        <f t="shared" si="3"/>
        <v>0.17399999999999999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24</v>
      </c>
      <c r="W82" s="345">
        <f t="shared" si="2"/>
        <v>27</v>
      </c>
      <c r="X82" s="36">
        <f>IFERROR(IF(W82=0,"",ROUNDUP(W82/H82,0)*0.00937),"")</f>
        <v>5.6219999999999999E-2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1"/>
      <c r="B84" s="351"/>
      <c r="C84" s="351"/>
      <c r="D84" s="351"/>
      <c r="E84" s="351"/>
      <c r="F84" s="351"/>
      <c r="G84" s="351"/>
      <c r="H84" s="351"/>
      <c r="I84" s="351"/>
      <c r="J84" s="351"/>
      <c r="K84" s="351"/>
      <c r="L84" s="351"/>
      <c r="M84" s="362"/>
      <c r="N84" s="352" t="s">
        <v>66</v>
      </c>
      <c r="O84" s="353"/>
      <c r="P84" s="353"/>
      <c r="Q84" s="353"/>
      <c r="R84" s="353"/>
      <c r="S84" s="353"/>
      <c r="T84" s="354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57.496031746031754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1.2307199999999998</v>
      </c>
      <c r="Y84" s="347"/>
      <c r="Z84" s="347"/>
    </row>
    <row r="85" spans="1:53" x14ac:dyDescent="0.2">
      <c r="A85" s="351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62"/>
      <c r="N85" s="352" t="s">
        <v>66</v>
      </c>
      <c r="O85" s="353"/>
      <c r="P85" s="353"/>
      <c r="Q85" s="353"/>
      <c r="R85" s="353"/>
      <c r="S85" s="353"/>
      <c r="T85" s="354"/>
      <c r="U85" s="37" t="s">
        <v>65</v>
      </c>
      <c r="V85" s="346">
        <f>IFERROR(SUM(V64:V83),"0")</f>
        <v>601</v>
      </c>
      <c r="W85" s="346">
        <f>IFERROR(SUM(W64:W83),"0")</f>
        <v>624.20000000000005</v>
      </c>
      <c r="X85" s="37"/>
      <c r="Y85" s="347"/>
      <c r="Z85" s="347"/>
    </row>
    <row r="86" spans="1:53" ht="14.25" customHeight="1" x14ac:dyDescent="0.25">
      <c r="A86" s="371" t="s">
        <v>97</v>
      </c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39"/>
      <c r="Z86" s="339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5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47</v>
      </c>
      <c r="W90" s="345">
        <f>IFERROR(IF(V90="",0,CEILING((V90/$H90),1)*$H90),"")</f>
        <v>48</v>
      </c>
      <c r="X90" s="36">
        <f>IFERROR(IF(W90=0,"",ROUNDUP(W90/H90,0)*0.00753),"")</f>
        <v>0.15060000000000001</v>
      </c>
      <c r="Y90" s="56"/>
      <c r="Z90" s="57"/>
      <c r="AD90" s="58"/>
      <c r="BA90" s="99" t="s">
        <v>1</v>
      </c>
    </row>
    <row r="91" spans="1:53" x14ac:dyDescent="0.2">
      <c r="A91" s="361"/>
      <c r="B91" s="351"/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62"/>
      <c r="N91" s="352" t="s">
        <v>66</v>
      </c>
      <c r="O91" s="353"/>
      <c r="P91" s="353"/>
      <c r="Q91" s="353"/>
      <c r="R91" s="353"/>
      <c r="S91" s="353"/>
      <c r="T91" s="354"/>
      <c r="U91" s="37" t="s">
        <v>67</v>
      </c>
      <c r="V91" s="346">
        <f>IFERROR(V87/H87,"0")+IFERROR(V88/H88,"0")+IFERROR(V89/H89,"0")+IFERROR(V90/H90,"0")</f>
        <v>19.583333333333336</v>
      </c>
      <c r="W91" s="346">
        <f>IFERROR(W87/H87,"0")+IFERROR(W88/H88,"0")+IFERROR(W89/H89,"0")+IFERROR(W90/H90,"0")</f>
        <v>20</v>
      </c>
      <c r="X91" s="346">
        <f>IFERROR(IF(X87="",0,X87),"0")+IFERROR(IF(X88="",0,X88),"0")+IFERROR(IF(X89="",0,X89),"0")+IFERROR(IF(X90="",0,X90),"0")</f>
        <v>0.15060000000000001</v>
      </c>
      <c r="Y91" s="347"/>
      <c r="Z91" s="347"/>
    </row>
    <row r="92" spans="1:53" x14ac:dyDescent="0.2">
      <c r="A92" s="351"/>
      <c r="B92" s="351"/>
      <c r="C92" s="351"/>
      <c r="D92" s="351"/>
      <c r="E92" s="351"/>
      <c r="F92" s="351"/>
      <c r="G92" s="351"/>
      <c r="H92" s="351"/>
      <c r="I92" s="351"/>
      <c r="J92" s="351"/>
      <c r="K92" s="351"/>
      <c r="L92" s="351"/>
      <c r="M92" s="362"/>
      <c r="N92" s="352" t="s">
        <v>66</v>
      </c>
      <c r="O92" s="353"/>
      <c r="P92" s="353"/>
      <c r="Q92" s="353"/>
      <c r="R92" s="353"/>
      <c r="S92" s="353"/>
      <c r="T92" s="354"/>
      <c r="U92" s="37" t="s">
        <v>65</v>
      </c>
      <c r="V92" s="346">
        <f>IFERROR(SUM(V87:V90),"0")</f>
        <v>47</v>
      </c>
      <c r="W92" s="346">
        <f>IFERROR(SUM(W87:W90),"0")</f>
        <v>48</v>
      </c>
      <c r="X92" s="37"/>
      <c r="Y92" s="347"/>
      <c r="Z92" s="347"/>
    </row>
    <row r="93" spans="1:53" ht="14.25" customHeight="1" x14ac:dyDescent="0.25">
      <c r="A93" s="371" t="s">
        <v>60</v>
      </c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1"/>
      <c r="N93" s="351"/>
      <c r="O93" s="351"/>
      <c r="P93" s="351"/>
      <c r="Q93" s="351"/>
      <c r="R93" s="351"/>
      <c r="S93" s="351"/>
      <c r="T93" s="351"/>
      <c r="U93" s="351"/>
      <c r="V93" s="351"/>
      <c r="W93" s="351"/>
      <c r="X93" s="351"/>
      <c r="Y93" s="339"/>
      <c r="Z93" s="339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1"/>
      <c r="B102" s="351"/>
      <c r="C102" s="351"/>
      <c r="D102" s="351"/>
      <c r="E102" s="351"/>
      <c r="F102" s="351"/>
      <c r="G102" s="351"/>
      <c r="H102" s="351"/>
      <c r="I102" s="351"/>
      <c r="J102" s="351"/>
      <c r="K102" s="351"/>
      <c r="L102" s="351"/>
      <c r="M102" s="362"/>
      <c r="N102" s="352" t="s">
        <v>66</v>
      </c>
      <c r="O102" s="353"/>
      <c r="P102" s="353"/>
      <c r="Q102" s="353"/>
      <c r="R102" s="353"/>
      <c r="S102" s="353"/>
      <c r="T102" s="354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x14ac:dyDescent="0.2">
      <c r="A103" s="351"/>
      <c r="B103" s="351"/>
      <c r="C103" s="351"/>
      <c r="D103" s="351"/>
      <c r="E103" s="351"/>
      <c r="F103" s="351"/>
      <c r="G103" s="351"/>
      <c r="H103" s="351"/>
      <c r="I103" s="351"/>
      <c r="J103" s="351"/>
      <c r="K103" s="351"/>
      <c r="L103" s="351"/>
      <c r="M103" s="362"/>
      <c r="N103" s="352" t="s">
        <v>66</v>
      </c>
      <c r="O103" s="353"/>
      <c r="P103" s="353"/>
      <c r="Q103" s="353"/>
      <c r="R103" s="353"/>
      <c r="S103" s="353"/>
      <c r="T103" s="354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customHeight="1" x14ac:dyDescent="0.25">
      <c r="A104" s="371" t="s">
        <v>68</v>
      </c>
      <c r="B104" s="351"/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39"/>
      <c r="Z104" s="339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85</v>
      </c>
      <c r="W106" s="345">
        <f t="shared" si="6"/>
        <v>92.4</v>
      </c>
      <c r="X106" s="36">
        <f>IFERROR(IF(W106=0,"",ROUNDUP(W106/H106,0)*0.02175),"")</f>
        <v>0.23924999999999999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25</v>
      </c>
      <c r="W107" s="345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9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17</v>
      </c>
      <c r="W110" s="345">
        <f t="shared" si="6"/>
        <v>18.900000000000002</v>
      </c>
      <c r="X110" s="36">
        <f>IFERROR(IF(W110=0,"",ROUNDUP(W110/H110,0)*0.00753),"")</f>
        <v>5.271E-2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94</v>
      </c>
      <c r="W111" s="345">
        <f t="shared" si="6"/>
        <v>94.5</v>
      </c>
      <c r="X111" s="36">
        <f>IFERROR(IF(W111=0,"",ROUNDUP(W111/H111,0)*0.00937),"")</f>
        <v>0.32795000000000002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8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1"/>
      <c r="B115" s="351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62"/>
      <c r="N115" s="352" t="s">
        <v>66</v>
      </c>
      <c r="O115" s="353"/>
      <c r="P115" s="353"/>
      <c r="Q115" s="353"/>
      <c r="R115" s="353"/>
      <c r="S115" s="353"/>
      <c r="T115" s="354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54.206349206349202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56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0.68515999999999999</v>
      </c>
      <c r="Y115" s="347"/>
      <c r="Z115" s="347"/>
    </row>
    <row r="116" spans="1:53" x14ac:dyDescent="0.2">
      <c r="A116" s="351"/>
      <c r="B116" s="351"/>
      <c r="C116" s="351"/>
      <c r="D116" s="351"/>
      <c r="E116" s="351"/>
      <c r="F116" s="351"/>
      <c r="G116" s="351"/>
      <c r="H116" s="351"/>
      <c r="I116" s="351"/>
      <c r="J116" s="351"/>
      <c r="K116" s="351"/>
      <c r="L116" s="351"/>
      <c r="M116" s="362"/>
      <c r="N116" s="352" t="s">
        <v>66</v>
      </c>
      <c r="O116" s="353"/>
      <c r="P116" s="353"/>
      <c r="Q116" s="353"/>
      <c r="R116" s="353"/>
      <c r="S116" s="353"/>
      <c r="T116" s="354"/>
      <c r="U116" s="37" t="s">
        <v>65</v>
      </c>
      <c r="V116" s="346">
        <f>IFERROR(SUM(V105:V114),"0")</f>
        <v>221</v>
      </c>
      <c r="W116" s="346">
        <f>IFERROR(SUM(W105:W114),"0")</f>
        <v>231</v>
      </c>
      <c r="X116" s="37"/>
      <c r="Y116" s="347"/>
      <c r="Z116" s="347"/>
    </row>
    <row r="117" spans="1:53" ht="14.25" customHeight="1" x14ac:dyDescent="0.25">
      <c r="A117" s="371" t="s">
        <v>197</v>
      </c>
      <c r="B117" s="351"/>
      <c r="C117" s="351"/>
      <c r="D117" s="351"/>
      <c r="E117" s="351"/>
      <c r="F117" s="351"/>
      <c r="G117" s="351"/>
      <c r="H117" s="351"/>
      <c r="I117" s="351"/>
      <c r="J117" s="351"/>
      <c r="K117" s="351"/>
      <c r="L117" s="351"/>
      <c r="M117" s="351"/>
      <c r="N117" s="351"/>
      <c r="O117" s="351"/>
      <c r="P117" s="351"/>
      <c r="Q117" s="351"/>
      <c r="R117" s="351"/>
      <c r="S117" s="351"/>
      <c r="T117" s="351"/>
      <c r="U117" s="351"/>
      <c r="V117" s="351"/>
      <c r="W117" s="351"/>
      <c r="X117" s="351"/>
      <c r="Y117" s="339"/>
      <c r="Z117" s="339"/>
    </row>
    <row r="118" spans="1:53" ht="27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0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1"/>
      <c r="B125" s="351"/>
      <c r="C125" s="351"/>
      <c r="D125" s="351"/>
      <c r="E125" s="351"/>
      <c r="F125" s="351"/>
      <c r="G125" s="351"/>
      <c r="H125" s="351"/>
      <c r="I125" s="351"/>
      <c r="J125" s="351"/>
      <c r="K125" s="351"/>
      <c r="L125" s="351"/>
      <c r="M125" s="362"/>
      <c r="N125" s="352" t="s">
        <v>66</v>
      </c>
      <c r="O125" s="353"/>
      <c r="P125" s="353"/>
      <c r="Q125" s="353"/>
      <c r="R125" s="353"/>
      <c r="S125" s="353"/>
      <c r="T125" s="354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x14ac:dyDescent="0.2">
      <c r="A126" s="351"/>
      <c r="B126" s="351"/>
      <c r="C126" s="351"/>
      <c r="D126" s="351"/>
      <c r="E126" s="351"/>
      <c r="F126" s="351"/>
      <c r="G126" s="351"/>
      <c r="H126" s="351"/>
      <c r="I126" s="351"/>
      <c r="J126" s="351"/>
      <c r="K126" s="351"/>
      <c r="L126" s="351"/>
      <c r="M126" s="362"/>
      <c r="N126" s="352" t="s">
        <v>66</v>
      </c>
      <c r="O126" s="353"/>
      <c r="P126" s="353"/>
      <c r="Q126" s="353"/>
      <c r="R126" s="353"/>
      <c r="S126" s="353"/>
      <c r="T126" s="354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customHeight="1" x14ac:dyDescent="0.25">
      <c r="A127" s="350" t="s">
        <v>211</v>
      </c>
      <c r="B127" s="351"/>
      <c r="C127" s="351"/>
      <c r="D127" s="351"/>
      <c r="E127" s="351"/>
      <c r="F127" s="351"/>
      <c r="G127" s="351"/>
      <c r="H127" s="351"/>
      <c r="I127" s="351"/>
      <c r="J127" s="351"/>
      <c r="K127" s="351"/>
      <c r="L127" s="351"/>
      <c r="M127" s="351"/>
      <c r="N127" s="351"/>
      <c r="O127" s="351"/>
      <c r="P127" s="351"/>
      <c r="Q127" s="351"/>
      <c r="R127" s="351"/>
      <c r="S127" s="351"/>
      <c r="T127" s="351"/>
      <c r="U127" s="351"/>
      <c r="V127" s="351"/>
      <c r="W127" s="351"/>
      <c r="X127" s="351"/>
      <c r="Y127" s="340"/>
      <c r="Z127" s="340"/>
    </row>
    <row r="128" spans="1:53" ht="14.25" customHeight="1" x14ac:dyDescent="0.25">
      <c r="A128" s="371" t="s">
        <v>68</v>
      </c>
      <c r="B128" s="351"/>
      <c r="C128" s="351"/>
      <c r="D128" s="351"/>
      <c r="E128" s="351"/>
      <c r="F128" s="351"/>
      <c r="G128" s="351"/>
      <c r="H128" s="351"/>
      <c r="I128" s="351"/>
      <c r="J128" s="351"/>
      <c r="K128" s="351"/>
      <c r="L128" s="351"/>
      <c r="M128" s="351"/>
      <c r="N128" s="351"/>
      <c r="O128" s="351"/>
      <c r="P128" s="351"/>
      <c r="Q128" s="351"/>
      <c r="R128" s="351"/>
      <c r="S128" s="351"/>
      <c r="T128" s="351"/>
      <c r="U128" s="351"/>
      <c r="V128" s="351"/>
      <c r="W128" s="351"/>
      <c r="X128" s="351"/>
      <c r="Y128" s="339"/>
      <c r="Z128" s="339"/>
    </row>
    <row r="129" spans="1:53" ht="27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89</v>
      </c>
      <c r="W130" s="345">
        <f>IFERROR(IF(V130="",0,CEILING((V130/$H130),1)*$H130),"")</f>
        <v>92.4</v>
      </c>
      <c r="X130" s="36">
        <f>IFERROR(IF(W130=0,"",ROUNDUP(W130/H130,0)*0.02175),"")</f>
        <v>0.23924999999999999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29</v>
      </c>
      <c r="W132" s="345">
        <f>IFERROR(IF(V132="",0,CEILING((V132/$H132),1)*$H132),"")</f>
        <v>29.700000000000003</v>
      </c>
      <c r="X132" s="36">
        <f>IFERROR(IF(W132=0,"",ROUNDUP(W132/H132,0)*0.00753),"")</f>
        <v>8.2830000000000001E-2</v>
      </c>
      <c r="Y132" s="56"/>
      <c r="Z132" s="57"/>
      <c r="AD132" s="58"/>
      <c r="BA132" s="128" t="s">
        <v>1</v>
      </c>
    </row>
    <row r="133" spans="1:53" x14ac:dyDescent="0.2">
      <c r="A133" s="361"/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62"/>
      <c r="N133" s="352" t="s">
        <v>66</v>
      </c>
      <c r="O133" s="353"/>
      <c r="P133" s="353"/>
      <c r="Q133" s="353"/>
      <c r="R133" s="353"/>
      <c r="S133" s="353"/>
      <c r="T133" s="354"/>
      <c r="U133" s="37" t="s">
        <v>67</v>
      </c>
      <c r="V133" s="346">
        <f>IFERROR(V129/H129,"0")+IFERROR(V130/H130,"0")+IFERROR(V131/H131,"0")+IFERROR(V132/H132,"0")</f>
        <v>21.335978835978835</v>
      </c>
      <c r="W133" s="346">
        <f>IFERROR(W129/H129,"0")+IFERROR(W130/H130,"0")+IFERROR(W131/H131,"0")+IFERROR(W132/H132,"0")</f>
        <v>22</v>
      </c>
      <c r="X133" s="346">
        <f>IFERROR(IF(X129="",0,X129),"0")+IFERROR(IF(X130="",0,X130),"0")+IFERROR(IF(X131="",0,X131),"0")+IFERROR(IF(X132="",0,X132),"0")</f>
        <v>0.32207999999999998</v>
      </c>
      <c r="Y133" s="347"/>
      <c r="Z133" s="347"/>
    </row>
    <row r="134" spans="1:53" x14ac:dyDescent="0.2">
      <c r="A134" s="351"/>
      <c r="B134" s="351"/>
      <c r="C134" s="351"/>
      <c r="D134" s="351"/>
      <c r="E134" s="351"/>
      <c r="F134" s="351"/>
      <c r="G134" s="351"/>
      <c r="H134" s="351"/>
      <c r="I134" s="351"/>
      <c r="J134" s="351"/>
      <c r="K134" s="351"/>
      <c r="L134" s="351"/>
      <c r="M134" s="362"/>
      <c r="N134" s="352" t="s">
        <v>66</v>
      </c>
      <c r="O134" s="353"/>
      <c r="P134" s="353"/>
      <c r="Q134" s="353"/>
      <c r="R134" s="353"/>
      <c r="S134" s="353"/>
      <c r="T134" s="354"/>
      <c r="U134" s="37" t="s">
        <v>65</v>
      </c>
      <c r="V134" s="346">
        <f>IFERROR(SUM(V129:V132),"0")</f>
        <v>118</v>
      </c>
      <c r="W134" s="346">
        <f>IFERROR(SUM(W129:W132),"0")</f>
        <v>122.10000000000001</v>
      </c>
      <c r="X134" s="37"/>
      <c r="Y134" s="347"/>
      <c r="Z134" s="347"/>
    </row>
    <row r="135" spans="1:53" ht="27.75" customHeight="1" x14ac:dyDescent="0.2">
      <c r="A135" s="399" t="s">
        <v>219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8"/>
      <c r="Z135" s="48"/>
    </row>
    <row r="136" spans="1:53" ht="16.5" customHeight="1" x14ac:dyDescent="0.25">
      <c r="A136" s="350" t="s">
        <v>220</v>
      </c>
      <c r="B136" s="351"/>
      <c r="C136" s="351"/>
      <c r="D136" s="351"/>
      <c r="E136" s="351"/>
      <c r="F136" s="351"/>
      <c r="G136" s="351"/>
      <c r="H136" s="351"/>
      <c r="I136" s="351"/>
      <c r="J136" s="351"/>
      <c r="K136" s="351"/>
      <c r="L136" s="351"/>
      <c r="M136" s="351"/>
      <c r="N136" s="351"/>
      <c r="O136" s="351"/>
      <c r="P136" s="351"/>
      <c r="Q136" s="351"/>
      <c r="R136" s="351"/>
      <c r="S136" s="351"/>
      <c r="T136" s="351"/>
      <c r="U136" s="351"/>
      <c r="V136" s="351"/>
      <c r="W136" s="351"/>
      <c r="X136" s="351"/>
      <c r="Y136" s="340"/>
      <c r="Z136" s="340"/>
    </row>
    <row r="137" spans="1:53" ht="14.25" customHeight="1" x14ac:dyDescent="0.25">
      <c r="A137" s="371" t="s">
        <v>105</v>
      </c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1"/>
      <c r="N137" s="351"/>
      <c r="O137" s="351"/>
      <c r="P137" s="351"/>
      <c r="Q137" s="351"/>
      <c r="R137" s="351"/>
      <c r="S137" s="351"/>
      <c r="T137" s="351"/>
      <c r="U137" s="351"/>
      <c r="V137" s="351"/>
      <c r="W137" s="351"/>
      <c r="X137" s="351"/>
      <c r="Y137" s="339"/>
      <c r="Z137" s="339"/>
    </row>
    <row r="138" spans="1:53" ht="27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1"/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62"/>
      <c r="N141" s="352" t="s">
        <v>66</v>
      </c>
      <c r="O141" s="353"/>
      <c r="P141" s="353"/>
      <c r="Q141" s="353"/>
      <c r="R141" s="353"/>
      <c r="S141" s="353"/>
      <c r="T141" s="354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x14ac:dyDescent="0.2">
      <c r="A142" s="351"/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62"/>
      <c r="N142" s="352" t="s">
        <v>66</v>
      </c>
      <c r="O142" s="353"/>
      <c r="P142" s="353"/>
      <c r="Q142" s="353"/>
      <c r="R142" s="353"/>
      <c r="S142" s="353"/>
      <c r="T142" s="354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customHeight="1" x14ac:dyDescent="0.25">
      <c r="A143" s="350" t="s">
        <v>227</v>
      </c>
      <c r="B143" s="351"/>
      <c r="C143" s="351"/>
      <c r="D143" s="351"/>
      <c r="E143" s="351"/>
      <c r="F143" s="351"/>
      <c r="G143" s="351"/>
      <c r="H143" s="351"/>
      <c r="I143" s="351"/>
      <c r="J143" s="351"/>
      <c r="K143" s="351"/>
      <c r="L143" s="351"/>
      <c r="M143" s="351"/>
      <c r="N143" s="351"/>
      <c r="O143" s="351"/>
      <c r="P143" s="351"/>
      <c r="Q143" s="351"/>
      <c r="R143" s="351"/>
      <c r="S143" s="351"/>
      <c r="T143" s="351"/>
      <c r="U143" s="351"/>
      <c r="V143" s="351"/>
      <c r="W143" s="351"/>
      <c r="X143" s="351"/>
      <c r="Y143" s="340"/>
      <c r="Z143" s="340"/>
    </row>
    <row r="144" spans="1:53" ht="14.25" customHeight="1" x14ac:dyDescent="0.25">
      <c r="A144" s="371" t="s">
        <v>60</v>
      </c>
      <c r="B144" s="351"/>
      <c r="C144" s="351"/>
      <c r="D144" s="351"/>
      <c r="E144" s="351"/>
      <c r="F144" s="351"/>
      <c r="G144" s="351"/>
      <c r="H144" s="351"/>
      <c r="I144" s="351"/>
      <c r="J144" s="351"/>
      <c r="K144" s="351"/>
      <c r="L144" s="351"/>
      <c r="M144" s="351"/>
      <c r="N144" s="351"/>
      <c r="O144" s="351"/>
      <c r="P144" s="351"/>
      <c r="Q144" s="351"/>
      <c r="R144" s="351"/>
      <c r="S144" s="351"/>
      <c r="T144" s="351"/>
      <c r="U144" s="351"/>
      <c r="V144" s="351"/>
      <c r="W144" s="351"/>
      <c r="X144" s="351"/>
      <c r="Y144" s="339"/>
      <c r="Z144" s="339"/>
    </row>
    <row r="145" spans="1:53" ht="27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12</v>
      </c>
      <c r="W145" s="345">
        <f t="shared" ref="W145:W153" si="8">IFERROR(IF(V145="",0,CEILING((V145/$H145),1)*$H145),"")</f>
        <v>12.600000000000001</v>
      </c>
      <c r="X145" s="36">
        <f>IFERROR(IF(W145=0,"",ROUNDUP(W145/H145,0)*0.00753),"")</f>
        <v>2.2589999999999999E-2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48</v>
      </c>
      <c r="W147" s="345">
        <f t="shared" si="8"/>
        <v>50.400000000000006</v>
      </c>
      <c r="X147" s="36">
        <f>IFERROR(IF(W147=0,"",ROUNDUP(W147/H147,0)*0.00753),"")</f>
        <v>9.0359999999999996E-2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95</v>
      </c>
      <c r="W151" s="345">
        <f t="shared" si="8"/>
        <v>96.600000000000009</v>
      </c>
      <c r="X151" s="36">
        <f>IFERROR(IF(W151=0,"",ROUNDUP(W151/H151,0)*0.00502),"")</f>
        <v>0.23092000000000001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1"/>
      <c r="B154" s="351"/>
      <c r="C154" s="351"/>
      <c r="D154" s="351"/>
      <c r="E154" s="351"/>
      <c r="F154" s="351"/>
      <c r="G154" s="351"/>
      <c r="H154" s="351"/>
      <c r="I154" s="351"/>
      <c r="J154" s="351"/>
      <c r="K154" s="351"/>
      <c r="L154" s="351"/>
      <c r="M154" s="362"/>
      <c r="N154" s="352" t="s">
        <v>66</v>
      </c>
      <c r="O154" s="353"/>
      <c r="P154" s="353"/>
      <c r="Q154" s="353"/>
      <c r="R154" s="353"/>
      <c r="S154" s="353"/>
      <c r="T154" s="354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59.523809523809518</v>
      </c>
      <c r="W154" s="346">
        <f>IFERROR(W145/H145,"0")+IFERROR(W146/H146,"0")+IFERROR(W147/H147,"0")+IFERROR(W148/H148,"0")+IFERROR(W149/H149,"0")+IFERROR(W150/H150,"0")+IFERROR(W151/H151,"0")+IFERROR(W152/H152,"0")+IFERROR(W153/H153,"0")</f>
        <v>61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0.34387000000000001</v>
      </c>
      <c r="Y154" s="347"/>
      <c r="Z154" s="347"/>
    </row>
    <row r="155" spans="1:53" x14ac:dyDescent="0.2">
      <c r="A155" s="351"/>
      <c r="B155" s="351"/>
      <c r="C155" s="351"/>
      <c r="D155" s="351"/>
      <c r="E155" s="351"/>
      <c r="F155" s="351"/>
      <c r="G155" s="351"/>
      <c r="H155" s="351"/>
      <c r="I155" s="351"/>
      <c r="J155" s="351"/>
      <c r="K155" s="351"/>
      <c r="L155" s="351"/>
      <c r="M155" s="362"/>
      <c r="N155" s="352" t="s">
        <v>66</v>
      </c>
      <c r="O155" s="353"/>
      <c r="P155" s="353"/>
      <c r="Q155" s="353"/>
      <c r="R155" s="353"/>
      <c r="S155" s="353"/>
      <c r="T155" s="354"/>
      <c r="U155" s="37" t="s">
        <v>65</v>
      </c>
      <c r="V155" s="346">
        <f>IFERROR(SUM(V145:V153),"0")</f>
        <v>155</v>
      </c>
      <c r="W155" s="346">
        <f>IFERROR(SUM(W145:W153),"0")</f>
        <v>159.60000000000002</v>
      </c>
      <c r="X155" s="37"/>
      <c r="Y155" s="347"/>
      <c r="Z155" s="347"/>
    </row>
    <row r="156" spans="1:53" ht="16.5" customHeight="1" x14ac:dyDescent="0.25">
      <c r="A156" s="350" t="s">
        <v>246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40"/>
      <c r="Z156" s="340"/>
    </row>
    <row r="157" spans="1:53" ht="14.25" customHeight="1" x14ac:dyDescent="0.25">
      <c r="A157" s="371" t="s">
        <v>105</v>
      </c>
      <c r="B157" s="351"/>
      <c r="C157" s="351"/>
      <c r="D157" s="351"/>
      <c r="E157" s="351"/>
      <c r="F157" s="351"/>
      <c r="G157" s="351"/>
      <c r="H157" s="351"/>
      <c r="I157" s="351"/>
      <c r="J157" s="351"/>
      <c r="K157" s="351"/>
      <c r="L157" s="351"/>
      <c r="M157" s="351"/>
      <c r="N157" s="351"/>
      <c r="O157" s="351"/>
      <c r="P157" s="351"/>
      <c r="Q157" s="351"/>
      <c r="R157" s="351"/>
      <c r="S157" s="351"/>
      <c r="T157" s="351"/>
      <c r="U157" s="351"/>
      <c r="V157" s="351"/>
      <c r="W157" s="351"/>
      <c r="X157" s="351"/>
      <c r="Y157" s="339"/>
      <c r="Z157" s="339"/>
    </row>
    <row r="158" spans="1:53" ht="16.5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62"/>
      <c r="N160" s="352" t="s">
        <v>66</v>
      </c>
      <c r="O160" s="353"/>
      <c r="P160" s="353"/>
      <c r="Q160" s="353"/>
      <c r="R160" s="353"/>
      <c r="S160" s="353"/>
      <c r="T160" s="354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x14ac:dyDescent="0.2">
      <c r="A161" s="351"/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62"/>
      <c r="N161" s="352" t="s">
        <v>66</v>
      </c>
      <c r="O161" s="353"/>
      <c r="P161" s="353"/>
      <c r="Q161" s="353"/>
      <c r="R161" s="353"/>
      <c r="S161" s="353"/>
      <c r="T161" s="354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customHeight="1" x14ac:dyDescent="0.25">
      <c r="A162" s="371" t="s">
        <v>97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9"/>
      <c r="Z162" s="339"/>
    </row>
    <row r="163" spans="1:53" ht="16.5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15</v>
      </c>
      <c r="W164" s="345">
        <f>IFERROR(IF(V164="",0,CEILING((V164/$H164),1)*$H164),"")</f>
        <v>16.8</v>
      </c>
      <c r="X164" s="36">
        <f>IFERROR(IF(W164=0,"",ROUNDUP(W164/H164,0)*0.00753),"")</f>
        <v>6.0240000000000002E-2</v>
      </c>
      <c r="Y164" s="56"/>
      <c r="Z164" s="57"/>
      <c r="AD164" s="58"/>
      <c r="BA164" s="144" t="s">
        <v>1</v>
      </c>
    </row>
    <row r="165" spans="1:53" x14ac:dyDescent="0.2">
      <c r="A165" s="36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62"/>
      <c r="N165" s="352" t="s">
        <v>66</v>
      </c>
      <c r="O165" s="353"/>
      <c r="P165" s="353"/>
      <c r="Q165" s="353"/>
      <c r="R165" s="353"/>
      <c r="S165" s="353"/>
      <c r="T165" s="354"/>
      <c r="U165" s="37" t="s">
        <v>67</v>
      </c>
      <c r="V165" s="346">
        <f>IFERROR(V163/H163,"0")+IFERROR(V164/H164,"0")</f>
        <v>7.1428571428571423</v>
      </c>
      <c r="W165" s="346">
        <f>IFERROR(W163/H163,"0")+IFERROR(W164/H164,"0")</f>
        <v>8</v>
      </c>
      <c r="X165" s="346">
        <f>IFERROR(IF(X163="",0,X163),"0")+IFERROR(IF(X164="",0,X164),"0")</f>
        <v>6.0240000000000002E-2</v>
      </c>
      <c r="Y165" s="347"/>
      <c r="Z165" s="347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62"/>
      <c r="N166" s="352" t="s">
        <v>66</v>
      </c>
      <c r="O166" s="353"/>
      <c r="P166" s="353"/>
      <c r="Q166" s="353"/>
      <c r="R166" s="353"/>
      <c r="S166" s="353"/>
      <c r="T166" s="354"/>
      <c r="U166" s="37" t="s">
        <v>65</v>
      </c>
      <c r="V166" s="346">
        <f>IFERROR(SUM(V163:V164),"0")</f>
        <v>15</v>
      </c>
      <c r="W166" s="346">
        <f>IFERROR(SUM(W163:W164),"0")</f>
        <v>16.8</v>
      </c>
      <c r="X166" s="37"/>
      <c r="Y166" s="347"/>
      <c r="Z166" s="347"/>
    </row>
    <row r="167" spans="1:53" ht="14.25" customHeight="1" x14ac:dyDescent="0.25">
      <c r="A167" s="371" t="s">
        <v>60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9"/>
      <c r="Z167" s="339"/>
    </row>
    <row r="168" spans="1:53" ht="27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116</v>
      </c>
      <c r="W168" s="345">
        <f>IFERROR(IF(V168="",0,CEILING((V168/$H168),1)*$H168),"")</f>
        <v>118.80000000000001</v>
      </c>
      <c r="X168" s="36">
        <f>IFERROR(IF(W168=0,"",ROUNDUP(W168/H168,0)*0.00937),"")</f>
        <v>0.20613999999999999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229</v>
      </c>
      <c r="W169" s="345">
        <f>IFERROR(IF(V169="",0,CEILING((V169/$H169),1)*$H169),"")</f>
        <v>232.20000000000002</v>
      </c>
      <c r="X169" s="36">
        <f>IFERROR(IF(W169=0,"",ROUNDUP(W169/H169,0)*0.00937),"")</f>
        <v>0.40290999999999999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1"/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62"/>
      <c r="N172" s="352" t="s">
        <v>66</v>
      </c>
      <c r="O172" s="353"/>
      <c r="P172" s="353"/>
      <c r="Q172" s="353"/>
      <c r="R172" s="353"/>
      <c r="S172" s="353"/>
      <c r="T172" s="354"/>
      <c r="U172" s="37" t="s">
        <v>67</v>
      </c>
      <c r="V172" s="346">
        <f>IFERROR(V168/H168,"0")+IFERROR(V169/H169,"0")+IFERROR(V170/H170,"0")+IFERROR(V171/H171,"0")</f>
        <v>63.888888888888886</v>
      </c>
      <c r="W172" s="346">
        <f>IFERROR(W168/H168,"0")+IFERROR(W169/H169,"0")+IFERROR(W170/H170,"0")+IFERROR(W171/H171,"0")</f>
        <v>65</v>
      </c>
      <c r="X172" s="346">
        <f>IFERROR(IF(X168="",0,X168),"0")+IFERROR(IF(X169="",0,X169),"0")+IFERROR(IF(X170="",0,X170),"0")+IFERROR(IF(X171="",0,X171),"0")</f>
        <v>0.60904999999999998</v>
      </c>
      <c r="Y172" s="347"/>
      <c r="Z172" s="347"/>
    </row>
    <row r="173" spans="1:53" x14ac:dyDescent="0.2">
      <c r="A173" s="351"/>
      <c r="B173" s="351"/>
      <c r="C173" s="351"/>
      <c r="D173" s="351"/>
      <c r="E173" s="351"/>
      <c r="F173" s="351"/>
      <c r="G173" s="351"/>
      <c r="H173" s="351"/>
      <c r="I173" s="351"/>
      <c r="J173" s="351"/>
      <c r="K173" s="351"/>
      <c r="L173" s="351"/>
      <c r="M173" s="362"/>
      <c r="N173" s="352" t="s">
        <v>66</v>
      </c>
      <c r="O173" s="353"/>
      <c r="P173" s="353"/>
      <c r="Q173" s="353"/>
      <c r="R173" s="353"/>
      <c r="S173" s="353"/>
      <c r="T173" s="354"/>
      <c r="U173" s="37" t="s">
        <v>65</v>
      </c>
      <c r="V173" s="346">
        <f>IFERROR(SUM(V168:V171),"0")</f>
        <v>345</v>
      </c>
      <c r="W173" s="346">
        <f>IFERROR(SUM(W168:W171),"0")</f>
        <v>351</v>
      </c>
      <c r="X173" s="37"/>
      <c r="Y173" s="347"/>
      <c r="Z173" s="347"/>
    </row>
    <row r="174" spans="1:53" ht="14.25" customHeight="1" x14ac:dyDescent="0.25">
      <c r="A174" s="371" t="s">
        <v>68</v>
      </c>
      <c r="B174" s="351"/>
      <c r="C174" s="351"/>
      <c r="D174" s="351"/>
      <c r="E174" s="351"/>
      <c r="F174" s="351"/>
      <c r="G174" s="351"/>
      <c r="H174" s="351"/>
      <c r="I174" s="351"/>
      <c r="J174" s="351"/>
      <c r="K174" s="351"/>
      <c r="L174" s="351"/>
      <c r="M174" s="351"/>
      <c r="N174" s="351"/>
      <c r="O174" s="351"/>
      <c r="P174" s="351"/>
      <c r="Q174" s="351"/>
      <c r="R174" s="351"/>
      <c r="S174" s="351"/>
      <c r="T174" s="351"/>
      <c r="U174" s="351"/>
      <c r="V174" s="351"/>
      <c r="W174" s="351"/>
      <c r="X174" s="351"/>
      <c r="Y174" s="339"/>
      <c r="Z174" s="339"/>
    </row>
    <row r="175" spans="1:53" ht="27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45</v>
      </c>
      <c r="W176" s="345">
        <f t="shared" si="9"/>
        <v>52.199999999999996</v>
      </c>
      <c r="X176" s="36">
        <f>IFERROR(IF(W176=0,"",ROUNDUP(W176/H176,0)*0.02175),"")</f>
        <v>0.1305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186</v>
      </c>
      <c r="W181" s="345">
        <f t="shared" si="9"/>
        <v>187.2</v>
      </c>
      <c r="X181" s="36">
        <f>IFERROR(IF(W181=0,"",ROUNDUP(W181/H181,0)*0.00753),"")</f>
        <v>0.58733999999999997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208</v>
      </c>
      <c r="W185" s="345">
        <f t="shared" si="9"/>
        <v>208.79999999999998</v>
      </c>
      <c r="X185" s="36">
        <f t="shared" ref="X185:X191" si="10">IFERROR(IF(W185=0,"",ROUNDUP(W185/H185,0)*0.00753),"")</f>
        <v>0.65510999999999997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201</v>
      </c>
      <c r="W187" s="345">
        <f t="shared" si="9"/>
        <v>201.6</v>
      </c>
      <c r="X187" s="36">
        <f t="shared" si="10"/>
        <v>0.63251999999999997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194</v>
      </c>
      <c r="W188" s="345">
        <f t="shared" si="9"/>
        <v>194.4</v>
      </c>
      <c r="X188" s="36">
        <f t="shared" si="10"/>
        <v>0.60992999999999997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100</v>
      </c>
      <c r="W190" s="345">
        <f t="shared" si="9"/>
        <v>100.8</v>
      </c>
      <c r="X190" s="36">
        <f t="shared" si="10"/>
        <v>0.31625999999999999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140</v>
      </c>
      <c r="W191" s="345">
        <f t="shared" si="9"/>
        <v>141.6</v>
      </c>
      <c r="X191" s="36">
        <f t="shared" si="10"/>
        <v>0.44427</v>
      </c>
      <c r="Y191" s="56"/>
      <c r="Z191" s="57"/>
      <c r="AD191" s="58"/>
      <c r="BA191" s="165" t="s">
        <v>1</v>
      </c>
    </row>
    <row r="192" spans="1:53" x14ac:dyDescent="0.2">
      <c r="A192" s="361"/>
      <c r="B192" s="351"/>
      <c r="C192" s="351"/>
      <c r="D192" s="351"/>
      <c r="E192" s="351"/>
      <c r="F192" s="351"/>
      <c r="G192" s="351"/>
      <c r="H192" s="351"/>
      <c r="I192" s="351"/>
      <c r="J192" s="351"/>
      <c r="K192" s="351"/>
      <c r="L192" s="351"/>
      <c r="M192" s="362"/>
      <c r="N192" s="352" t="s">
        <v>66</v>
      </c>
      <c r="O192" s="353"/>
      <c r="P192" s="353"/>
      <c r="Q192" s="353"/>
      <c r="R192" s="353"/>
      <c r="S192" s="353"/>
      <c r="T192" s="354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433.92241379310349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437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3.3759299999999999</v>
      </c>
      <c r="Y192" s="347"/>
      <c r="Z192" s="347"/>
    </row>
    <row r="193" spans="1:53" x14ac:dyDescent="0.2">
      <c r="A193" s="351"/>
      <c r="B193" s="351"/>
      <c r="C193" s="351"/>
      <c r="D193" s="351"/>
      <c r="E193" s="351"/>
      <c r="F193" s="351"/>
      <c r="G193" s="351"/>
      <c r="H193" s="351"/>
      <c r="I193" s="351"/>
      <c r="J193" s="351"/>
      <c r="K193" s="351"/>
      <c r="L193" s="351"/>
      <c r="M193" s="362"/>
      <c r="N193" s="352" t="s">
        <v>66</v>
      </c>
      <c r="O193" s="353"/>
      <c r="P193" s="353"/>
      <c r="Q193" s="353"/>
      <c r="R193" s="353"/>
      <c r="S193" s="353"/>
      <c r="T193" s="354"/>
      <c r="U193" s="37" t="s">
        <v>65</v>
      </c>
      <c r="V193" s="346">
        <f>IFERROR(SUM(V175:V191),"0")</f>
        <v>1074</v>
      </c>
      <c r="W193" s="346">
        <f>IFERROR(SUM(W175:W191),"0")</f>
        <v>1086.5999999999999</v>
      </c>
      <c r="X193" s="37"/>
      <c r="Y193" s="347"/>
      <c r="Z193" s="347"/>
    </row>
    <row r="194" spans="1:53" ht="14.25" customHeight="1" x14ac:dyDescent="0.25">
      <c r="A194" s="371" t="s">
        <v>197</v>
      </c>
      <c r="B194" s="351"/>
      <c r="C194" s="351"/>
      <c r="D194" s="351"/>
      <c r="E194" s="351"/>
      <c r="F194" s="351"/>
      <c r="G194" s="351"/>
      <c r="H194" s="351"/>
      <c r="I194" s="351"/>
      <c r="J194" s="351"/>
      <c r="K194" s="351"/>
      <c r="L194" s="351"/>
      <c r="M194" s="351"/>
      <c r="N194" s="351"/>
      <c r="O194" s="351"/>
      <c r="P194" s="351"/>
      <c r="Q194" s="351"/>
      <c r="R194" s="351"/>
      <c r="S194" s="351"/>
      <c r="T194" s="351"/>
      <c r="U194" s="351"/>
      <c r="V194" s="351"/>
      <c r="W194" s="351"/>
      <c r="X194" s="351"/>
      <c r="Y194" s="339"/>
      <c r="Z194" s="339"/>
    </row>
    <row r="195" spans="1:53" ht="16.5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9</v>
      </c>
      <c r="W198" s="345">
        <f>IFERROR(IF(V198="",0,CEILING((V198/$H198),1)*$H198),"")</f>
        <v>9.6</v>
      </c>
      <c r="X198" s="36">
        <f>IFERROR(IF(W198=0,"",ROUNDUP(W198/H198,0)*0.00753),"")</f>
        <v>3.0120000000000001E-2</v>
      </c>
      <c r="Y198" s="56"/>
      <c r="Z198" s="57"/>
      <c r="AD198" s="58"/>
      <c r="BA198" s="169" t="s">
        <v>1</v>
      </c>
    </row>
    <row r="199" spans="1:53" x14ac:dyDescent="0.2">
      <c r="A199" s="361"/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62"/>
      <c r="N199" s="352" t="s">
        <v>66</v>
      </c>
      <c r="O199" s="353"/>
      <c r="P199" s="353"/>
      <c r="Q199" s="353"/>
      <c r="R199" s="353"/>
      <c r="S199" s="353"/>
      <c r="T199" s="354"/>
      <c r="U199" s="37" t="s">
        <v>67</v>
      </c>
      <c r="V199" s="346">
        <f>IFERROR(V195/H195,"0")+IFERROR(V196/H196,"0")+IFERROR(V197/H197,"0")+IFERROR(V198/H198,"0")</f>
        <v>3.75</v>
      </c>
      <c r="W199" s="346">
        <f>IFERROR(W195/H195,"0")+IFERROR(W196/H196,"0")+IFERROR(W197/H197,"0")+IFERROR(W198/H198,"0")</f>
        <v>4</v>
      </c>
      <c r="X199" s="346">
        <f>IFERROR(IF(X195="",0,X195),"0")+IFERROR(IF(X196="",0,X196),"0")+IFERROR(IF(X197="",0,X197),"0")+IFERROR(IF(X198="",0,X198),"0")</f>
        <v>3.0120000000000001E-2</v>
      </c>
      <c r="Y199" s="347"/>
      <c r="Z199" s="347"/>
    </row>
    <row r="200" spans="1:53" x14ac:dyDescent="0.2">
      <c r="A200" s="351"/>
      <c r="B200" s="351"/>
      <c r="C200" s="351"/>
      <c r="D200" s="351"/>
      <c r="E200" s="351"/>
      <c r="F200" s="351"/>
      <c r="G200" s="351"/>
      <c r="H200" s="351"/>
      <c r="I200" s="351"/>
      <c r="J200" s="351"/>
      <c r="K200" s="351"/>
      <c r="L200" s="351"/>
      <c r="M200" s="362"/>
      <c r="N200" s="352" t="s">
        <v>66</v>
      </c>
      <c r="O200" s="353"/>
      <c r="P200" s="353"/>
      <c r="Q200" s="353"/>
      <c r="R200" s="353"/>
      <c r="S200" s="353"/>
      <c r="T200" s="354"/>
      <c r="U200" s="37" t="s">
        <v>65</v>
      </c>
      <c r="V200" s="346">
        <f>IFERROR(SUM(V195:V198),"0")</f>
        <v>9</v>
      </c>
      <c r="W200" s="346">
        <f>IFERROR(SUM(W195:W198),"0")</f>
        <v>9.6</v>
      </c>
      <c r="X200" s="37"/>
      <c r="Y200" s="347"/>
      <c r="Z200" s="347"/>
    </row>
    <row r="201" spans="1:53" ht="16.5" customHeight="1" x14ac:dyDescent="0.25">
      <c r="A201" s="350" t="s">
        <v>305</v>
      </c>
      <c r="B201" s="351"/>
      <c r="C201" s="351"/>
      <c r="D201" s="351"/>
      <c r="E201" s="351"/>
      <c r="F201" s="351"/>
      <c r="G201" s="351"/>
      <c r="H201" s="351"/>
      <c r="I201" s="351"/>
      <c r="J201" s="351"/>
      <c r="K201" s="351"/>
      <c r="L201" s="351"/>
      <c r="M201" s="351"/>
      <c r="N201" s="351"/>
      <c r="O201" s="351"/>
      <c r="P201" s="351"/>
      <c r="Q201" s="351"/>
      <c r="R201" s="351"/>
      <c r="S201" s="351"/>
      <c r="T201" s="351"/>
      <c r="U201" s="351"/>
      <c r="V201" s="351"/>
      <c r="W201" s="351"/>
      <c r="X201" s="351"/>
      <c r="Y201" s="340"/>
      <c r="Z201" s="340"/>
    </row>
    <row r="202" spans="1:53" ht="14.25" customHeight="1" x14ac:dyDescent="0.25">
      <c r="A202" s="371" t="s">
        <v>105</v>
      </c>
      <c r="B202" s="351"/>
      <c r="C202" s="351"/>
      <c r="D202" s="351"/>
      <c r="E202" s="351"/>
      <c r="F202" s="351"/>
      <c r="G202" s="351"/>
      <c r="H202" s="351"/>
      <c r="I202" s="351"/>
      <c r="J202" s="351"/>
      <c r="K202" s="351"/>
      <c r="L202" s="351"/>
      <c r="M202" s="351"/>
      <c r="N202" s="351"/>
      <c r="O202" s="351"/>
      <c r="P202" s="351"/>
      <c r="Q202" s="351"/>
      <c r="R202" s="351"/>
      <c r="S202" s="351"/>
      <c r="T202" s="351"/>
      <c r="U202" s="351"/>
      <c r="V202" s="351"/>
      <c r="W202" s="351"/>
      <c r="X202" s="351"/>
      <c r="Y202" s="339"/>
      <c r="Z202" s="339"/>
    </row>
    <row r="203" spans="1:53" ht="27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8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8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86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22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3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6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62"/>
      <c r="N209" s="352" t="s">
        <v>66</v>
      </c>
      <c r="O209" s="353"/>
      <c r="P209" s="353"/>
      <c r="Q209" s="353"/>
      <c r="R209" s="353"/>
      <c r="S209" s="353"/>
      <c r="T209" s="354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62"/>
      <c r="N210" s="352" t="s">
        <v>66</v>
      </c>
      <c r="O210" s="353"/>
      <c r="P210" s="353"/>
      <c r="Q210" s="353"/>
      <c r="R210" s="353"/>
      <c r="S210" s="353"/>
      <c r="T210" s="354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customHeight="1" x14ac:dyDescent="0.25">
      <c r="A211" s="371" t="s">
        <v>60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9"/>
      <c r="Z211" s="339"/>
    </row>
    <row r="212" spans="1:53" ht="27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1"/>
      <c r="B213" s="351"/>
      <c r="C213" s="351"/>
      <c r="D213" s="351"/>
      <c r="E213" s="351"/>
      <c r="F213" s="351"/>
      <c r="G213" s="351"/>
      <c r="H213" s="351"/>
      <c r="I213" s="351"/>
      <c r="J213" s="351"/>
      <c r="K213" s="351"/>
      <c r="L213" s="351"/>
      <c r="M213" s="362"/>
      <c r="N213" s="352" t="s">
        <v>66</v>
      </c>
      <c r="O213" s="353"/>
      <c r="P213" s="353"/>
      <c r="Q213" s="353"/>
      <c r="R213" s="353"/>
      <c r="S213" s="353"/>
      <c r="T213" s="354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x14ac:dyDescent="0.2">
      <c r="A214" s="351"/>
      <c r="B214" s="351"/>
      <c r="C214" s="351"/>
      <c r="D214" s="351"/>
      <c r="E214" s="351"/>
      <c r="F214" s="351"/>
      <c r="G214" s="351"/>
      <c r="H214" s="351"/>
      <c r="I214" s="351"/>
      <c r="J214" s="351"/>
      <c r="K214" s="351"/>
      <c r="L214" s="351"/>
      <c r="M214" s="362"/>
      <c r="N214" s="352" t="s">
        <v>66</v>
      </c>
      <c r="O214" s="353"/>
      <c r="P214" s="353"/>
      <c r="Q214" s="353"/>
      <c r="R214" s="353"/>
      <c r="S214" s="353"/>
      <c r="T214" s="354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customHeight="1" x14ac:dyDescent="0.25">
      <c r="A215" s="350" t="s">
        <v>326</v>
      </c>
      <c r="B215" s="351"/>
      <c r="C215" s="351"/>
      <c r="D215" s="351"/>
      <c r="E215" s="351"/>
      <c r="F215" s="351"/>
      <c r="G215" s="351"/>
      <c r="H215" s="351"/>
      <c r="I215" s="351"/>
      <c r="J215" s="351"/>
      <c r="K215" s="351"/>
      <c r="L215" s="351"/>
      <c r="M215" s="351"/>
      <c r="N215" s="351"/>
      <c r="O215" s="351"/>
      <c r="P215" s="351"/>
      <c r="Q215" s="351"/>
      <c r="R215" s="351"/>
      <c r="S215" s="351"/>
      <c r="T215" s="351"/>
      <c r="U215" s="351"/>
      <c r="V215" s="351"/>
      <c r="W215" s="351"/>
      <c r="X215" s="351"/>
      <c r="Y215" s="340"/>
      <c r="Z215" s="340"/>
    </row>
    <row r="216" spans="1:53" ht="14.25" customHeight="1" x14ac:dyDescent="0.25">
      <c r="A216" s="371" t="s">
        <v>105</v>
      </c>
      <c r="B216" s="351"/>
      <c r="C216" s="351"/>
      <c r="D216" s="351"/>
      <c r="E216" s="351"/>
      <c r="F216" s="351"/>
      <c r="G216" s="351"/>
      <c r="H216" s="351"/>
      <c r="I216" s="351"/>
      <c r="J216" s="351"/>
      <c r="K216" s="351"/>
      <c r="L216" s="351"/>
      <c r="M216" s="351"/>
      <c r="N216" s="351"/>
      <c r="O216" s="351"/>
      <c r="P216" s="351"/>
      <c r="Q216" s="351"/>
      <c r="R216" s="351"/>
      <c r="S216" s="351"/>
      <c r="T216" s="351"/>
      <c r="U216" s="351"/>
      <c r="V216" s="351"/>
      <c r="W216" s="351"/>
      <c r="X216" s="351"/>
      <c r="Y216" s="339"/>
      <c r="Z216" s="339"/>
    </row>
    <row r="217" spans="1:53" ht="27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5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0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0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3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5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1"/>
      <c r="B223" s="351"/>
      <c r="C223" s="351"/>
      <c r="D223" s="351"/>
      <c r="E223" s="351"/>
      <c r="F223" s="351"/>
      <c r="G223" s="351"/>
      <c r="H223" s="351"/>
      <c r="I223" s="351"/>
      <c r="J223" s="351"/>
      <c r="K223" s="351"/>
      <c r="L223" s="351"/>
      <c r="M223" s="362"/>
      <c r="N223" s="352" t="s">
        <v>66</v>
      </c>
      <c r="O223" s="353"/>
      <c r="P223" s="353"/>
      <c r="Q223" s="353"/>
      <c r="R223" s="353"/>
      <c r="S223" s="353"/>
      <c r="T223" s="354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x14ac:dyDescent="0.2">
      <c r="A224" s="351"/>
      <c r="B224" s="351"/>
      <c r="C224" s="351"/>
      <c r="D224" s="351"/>
      <c r="E224" s="351"/>
      <c r="F224" s="351"/>
      <c r="G224" s="351"/>
      <c r="H224" s="351"/>
      <c r="I224" s="351"/>
      <c r="J224" s="351"/>
      <c r="K224" s="351"/>
      <c r="L224" s="351"/>
      <c r="M224" s="362"/>
      <c r="N224" s="352" t="s">
        <v>66</v>
      </c>
      <c r="O224" s="353"/>
      <c r="P224" s="353"/>
      <c r="Q224" s="353"/>
      <c r="R224" s="353"/>
      <c r="S224" s="353"/>
      <c r="T224" s="354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customHeight="1" x14ac:dyDescent="0.25">
      <c r="A225" s="350" t="s">
        <v>345</v>
      </c>
      <c r="B225" s="351"/>
      <c r="C225" s="351"/>
      <c r="D225" s="351"/>
      <c r="E225" s="351"/>
      <c r="F225" s="351"/>
      <c r="G225" s="351"/>
      <c r="H225" s="351"/>
      <c r="I225" s="351"/>
      <c r="J225" s="351"/>
      <c r="K225" s="351"/>
      <c r="L225" s="351"/>
      <c r="M225" s="351"/>
      <c r="N225" s="351"/>
      <c r="O225" s="351"/>
      <c r="P225" s="351"/>
      <c r="Q225" s="351"/>
      <c r="R225" s="351"/>
      <c r="S225" s="351"/>
      <c r="T225" s="351"/>
      <c r="U225" s="351"/>
      <c r="V225" s="351"/>
      <c r="W225" s="351"/>
      <c r="X225" s="351"/>
      <c r="Y225" s="340"/>
      <c r="Z225" s="340"/>
    </row>
    <row r="226" spans="1:53" ht="14.25" customHeight="1" x14ac:dyDescent="0.25">
      <c r="A226" s="371" t="s">
        <v>105</v>
      </c>
      <c r="B226" s="351"/>
      <c r="C226" s="351"/>
      <c r="D226" s="351"/>
      <c r="E226" s="351"/>
      <c r="F226" s="351"/>
      <c r="G226" s="351"/>
      <c r="H226" s="351"/>
      <c r="I226" s="351"/>
      <c r="J226" s="351"/>
      <c r="K226" s="351"/>
      <c r="L226" s="351"/>
      <c r="M226" s="351"/>
      <c r="N226" s="351"/>
      <c r="O226" s="351"/>
      <c r="P226" s="351"/>
      <c r="Q226" s="351"/>
      <c r="R226" s="351"/>
      <c r="S226" s="351"/>
      <c r="T226" s="351"/>
      <c r="U226" s="351"/>
      <c r="V226" s="351"/>
      <c r="W226" s="351"/>
      <c r="X226" s="351"/>
      <c r="Y226" s="339"/>
      <c r="Z226" s="339"/>
    </row>
    <row r="227" spans="1:53" ht="27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62"/>
      <c r="N242" s="352" t="s">
        <v>66</v>
      </c>
      <c r="O242" s="353"/>
      <c r="P242" s="353"/>
      <c r="Q242" s="353"/>
      <c r="R242" s="353"/>
      <c r="S242" s="353"/>
      <c r="T242" s="354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62"/>
      <c r="N243" s="352" t="s">
        <v>66</v>
      </c>
      <c r="O243" s="353"/>
      <c r="P243" s="353"/>
      <c r="Q243" s="353"/>
      <c r="R243" s="353"/>
      <c r="S243" s="353"/>
      <c r="T243" s="354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customHeight="1" x14ac:dyDescent="0.25">
      <c r="A244" s="371" t="s">
        <v>97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9"/>
      <c r="Z244" s="339"/>
    </row>
    <row r="245" spans="1:53" ht="27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1"/>
      <c r="B246" s="351"/>
      <c r="C246" s="351"/>
      <c r="D246" s="351"/>
      <c r="E246" s="351"/>
      <c r="F246" s="351"/>
      <c r="G246" s="351"/>
      <c r="H246" s="351"/>
      <c r="I246" s="351"/>
      <c r="J246" s="351"/>
      <c r="K246" s="351"/>
      <c r="L246" s="351"/>
      <c r="M246" s="362"/>
      <c r="N246" s="352" t="s">
        <v>66</v>
      </c>
      <c r="O246" s="353"/>
      <c r="P246" s="353"/>
      <c r="Q246" s="353"/>
      <c r="R246" s="353"/>
      <c r="S246" s="353"/>
      <c r="T246" s="354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x14ac:dyDescent="0.2">
      <c r="A247" s="351"/>
      <c r="B247" s="351"/>
      <c r="C247" s="351"/>
      <c r="D247" s="351"/>
      <c r="E247" s="351"/>
      <c r="F247" s="351"/>
      <c r="G247" s="351"/>
      <c r="H247" s="351"/>
      <c r="I247" s="351"/>
      <c r="J247" s="351"/>
      <c r="K247" s="351"/>
      <c r="L247" s="351"/>
      <c r="M247" s="362"/>
      <c r="N247" s="352" t="s">
        <v>66</v>
      </c>
      <c r="O247" s="353"/>
      <c r="P247" s="353"/>
      <c r="Q247" s="353"/>
      <c r="R247" s="353"/>
      <c r="S247" s="353"/>
      <c r="T247" s="354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customHeight="1" x14ac:dyDescent="0.25">
      <c r="A248" s="371" t="s">
        <v>60</v>
      </c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51"/>
      <c r="N248" s="351"/>
      <c r="O248" s="351"/>
      <c r="P248" s="351"/>
      <c r="Q248" s="351"/>
      <c r="R248" s="351"/>
      <c r="S248" s="351"/>
      <c r="T248" s="351"/>
      <c r="U248" s="351"/>
      <c r="V248" s="351"/>
      <c r="W248" s="351"/>
      <c r="X248" s="351"/>
      <c r="Y248" s="339"/>
      <c r="Z248" s="339"/>
    </row>
    <row r="249" spans="1:53" ht="27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65</v>
      </c>
      <c r="W250" s="345">
        <f>IFERROR(IF(V250="",0,CEILING((V250/$H250),1)*$H250),"")</f>
        <v>67.2</v>
      </c>
      <c r="X250" s="36">
        <f>IFERROR(IF(W250=0,"",ROUNDUP(W250/H250,0)*0.00753),"")</f>
        <v>0.12048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59</v>
      </c>
      <c r="W251" s="345">
        <f>IFERROR(IF(V251="",0,CEILING((V251/$H251),1)*$H251),"")</f>
        <v>60.900000000000006</v>
      </c>
      <c r="X251" s="36">
        <f>IFERROR(IF(W251=0,"",ROUNDUP(W251/H251,0)*0.00502),"")</f>
        <v>0.14558000000000001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3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1"/>
      <c r="B253" s="351"/>
      <c r="C253" s="351"/>
      <c r="D253" s="351"/>
      <c r="E253" s="351"/>
      <c r="F253" s="351"/>
      <c r="G253" s="351"/>
      <c r="H253" s="351"/>
      <c r="I253" s="351"/>
      <c r="J253" s="351"/>
      <c r="K253" s="351"/>
      <c r="L253" s="351"/>
      <c r="M253" s="362"/>
      <c r="N253" s="352" t="s">
        <v>66</v>
      </c>
      <c r="O253" s="353"/>
      <c r="P253" s="353"/>
      <c r="Q253" s="353"/>
      <c r="R253" s="353"/>
      <c r="S253" s="353"/>
      <c r="T253" s="354"/>
      <c r="U253" s="37" t="s">
        <v>67</v>
      </c>
      <c r="V253" s="346">
        <f>IFERROR(V249/H249,"0")+IFERROR(V250/H250,"0")+IFERROR(V251/H251,"0")+IFERROR(V252/H252,"0")</f>
        <v>43.571428571428569</v>
      </c>
      <c r="W253" s="346">
        <f>IFERROR(W249/H249,"0")+IFERROR(W250/H250,"0")+IFERROR(W251/H251,"0")+IFERROR(W252/H252,"0")</f>
        <v>45</v>
      </c>
      <c r="X253" s="346">
        <f>IFERROR(IF(X249="",0,X249),"0")+IFERROR(IF(X250="",0,X250),"0")+IFERROR(IF(X251="",0,X251),"0")+IFERROR(IF(X252="",0,X252),"0")</f>
        <v>0.26606000000000002</v>
      </c>
      <c r="Y253" s="347"/>
      <c r="Z253" s="347"/>
    </row>
    <row r="254" spans="1:53" x14ac:dyDescent="0.2">
      <c r="A254" s="351"/>
      <c r="B254" s="351"/>
      <c r="C254" s="351"/>
      <c r="D254" s="351"/>
      <c r="E254" s="351"/>
      <c r="F254" s="351"/>
      <c r="G254" s="351"/>
      <c r="H254" s="351"/>
      <c r="I254" s="351"/>
      <c r="J254" s="351"/>
      <c r="K254" s="351"/>
      <c r="L254" s="351"/>
      <c r="M254" s="362"/>
      <c r="N254" s="352" t="s">
        <v>66</v>
      </c>
      <c r="O254" s="353"/>
      <c r="P254" s="353"/>
      <c r="Q254" s="353"/>
      <c r="R254" s="353"/>
      <c r="S254" s="353"/>
      <c r="T254" s="354"/>
      <c r="U254" s="37" t="s">
        <v>65</v>
      </c>
      <c r="V254" s="346">
        <f>IFERROR(SUM(V249:V252),"0")</f>
        <v>124</v>
      </c>
      <c r="W254" s="346">
        <f>IFERROR(SUM(W249:W252),"0")</f>
        <v>128.10000000000002</v>
      </c>
      <c r="X254" s="37"/>
      <c r="Y254" s="347"/>
      <c r="Z254" s="347"/>
    </row>
    <row r="255" spans="1:53" ht="14.25" customHeight="1" x14ac:dyDescent="0.25">
      <c r="A255" s="371" t="s">
        <v>68</v>
      </c>
      <c r="B255" s="351"/>
      <c r="C255" s="351"/>
      <c r="D255" s="351"/>
      <c r="E255" s="351"/>
      <c r="F255" s="351"/>
      <c r="G255" s="351"/>
      <c r="H255" s="351"/>
      <c r="I255" s="351"/>
      <c r="J255" s="351"/>
      <c r="K255" s="351"/>
      <c r="L255" s="351"/>
      <c r="M255" s="351"/>
      <c r="N255" s="351"/>
      <c r="O255" s="351"/>
      <c r="P255" s="351"/>
      <c r="Q255" s="351"/>
      <c r="R255" s="351"/>
      <c r="S255" s="351"/>
      <c r="T255" s="351"/>
      <c r="U255" s="351"/>
      <c r="V255" s="351"/>
      <c r="W255" s="351"/>
      <c r="X255" s="351"/>
      <c r="Y255" s="339"/>
      <c r="Z255" s="339"/>
    </row>
    <row r="256" spans="1:53" ht="16.5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5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x14ac:dyDescent="0.2">
      <c r="A264" s="361"/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62"/>
      <c r="N264" s="352" t="s">
        <v>66</v>
      </c>
      <c r="O264" s="353"/>
      <c r="P264" s="353"/>
      <c r="Q264" s="353"/>
      <c r="R264" s="353"/>
      <c r="S264" s="353"/>
      <c r="T264" s="354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x14ac:dyDescent="0.2">
      <c r="A265" s="351"/>
      <c r="B265" s="351"/>
      <c r="C265" s="351"/>
      <c r="D265" s="351"/>
      <c r="E265" s="351"/>
      <c r="F265" s="351"/>
      <c r="G265" s="351"/>
      <c r="H265" s="351"/>
      <c r="I265" s="351"/>
      <c r="J265" s="351"/>
      <c r="K265" s="351"/>
      <c r="L265" s="351"/>
      <c r="M265" s="362"/>
      <c r="N265" s="352" t="s">
        <v>66</v>
      </c>
      <c r="O265" s="353"/>
      <c r="P265" s="353"/>
      <c r="Q265" s="353"/>
      <c r="R265" s="353"/>
      <c r="S265" s="353"/>
      <c r="T265" s="354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customHeight="1" x14ac:dyDescent="0.25">
      <c r="A266" s="371" t="s">
        <v>197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39"/>
      <c r="Z266" s="339"/>
    </row>
    <row r="267" spans="1:53" ht="16.5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94</v>
      </c>
      <c r="W268" s="345">
        <f>IFERROR(IF(V268="",0,CEILING((V268/$H268),1)*$H268),"")</f>
        <v>101.39999999999999</v>
      </c>
      <c r="X268" s="36">
        <f>IFERROR(IF(W268=0,"",ROUNDUP(W268/H268,0)*0.02175),"")</f>
        <v>0.28275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1"/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62"/>
      <c r="N270" s="352" t="s">
        <v>66</v>
      </c>
      <c r="O270" s="353"/>
      <c r="P270" s="353"/>
      <c r="Q270" s="353"/>
      <c r="R270" s="353"/>
      <c r="S270" s="353"/>
      <c r="T270" s="354"/>
      <c r="U270" s="37" t="s">
        <v>67</v>
      </c>
      <c r="V270" s="346">
        <f>IFERROR(V267/H267,"0")+IFERROR(V268/H268,"0")+IFERROR(V269/H269,"0")</f>
        <v>12.051282051282051</v>
      </c>
      <c r="W270" s="346">
        <f>IFERROR(W267/H267,"0")+IFERROR(W268/H268,"0")+IFERROR(W269/H269,"0")</f>
        <v>13</v>
      </c>
      <c r="X270" s="346">
        <f>IFERROR(IF(X267="",0,X267),"0")+IFERROR(IF(X268="",0,X268),"0")+IFERROR(IF(X269="",0,X269),"0")</f>
        <v>0.28275</v>
      </c>
      <c r="Y270" s="347"/>
      <c r="Z270" s="347"/>
    </row>
    <row r="271" spans="1:53" x14ac:dyDescent="0.2">
      <c r="A271" s="351"/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62"/>
      <c r="N271" s="352" t="s">
        <v>66</v>
      </c>
      <c r="O271" s="353"/>
      <c r="P271" s="353"/>
      <c r="Q271" s="353"/>
      <c r="R271" s="353"/>
      <c r="S271" s="353"/>
      <c r="T271" s="354"/>
      <c r="U271" s="37" t="s">
        <v>65</v>
      </c>
      <c r="V271" s="346">
        <f>IFERROR(SUM(V267:V269),"0")</f>
        <v>94</v>
      </c>
      <c r="W271" s="346">
        <f>IFERROR(SUM(W267:W269),"0")</f>
        <v>101.39999999999999</v>
      </c>
      <c r="X271" s="37"/>
      <c r="Y271" s="347"/>
      <c r="Z271" s="347"/>
    </row>
    <row r="272" spans="1:53" ht="14.25" customHeight="1" x14ac:dyDescent="0.25">
      <c r="A272" s="371" t="s">
        <v>83</v>
      </c>
      <c r="B272" s="351"/>
      <c r="C272" s="351"/>
      <c r="D272" s="351"/>
      <c r="E272" s="351"/>
      <c r="F272" s="351"/>
      <c r="G272" s="351"/>
      <c r="H272" s="351"/>
      <c r="I272" s="351"/>
      <c r="J272" s="351"/>
      <c r="K272" s="351"/>
      <c r="L272" s="351"/>
      <c r="M272" s="351"/>
      <c r="N272" s="351"/>
      <c r="O272" s="351"/>
      <c r="P272" s="351"/>
      <c r="Q272" s="351"/>
      <c r="R272" s="351"/>
      <c r="S272" s="351"/>
      <c r="T272" s="351"/>
      <c r="U272" s="351"/>
      <c r="V272" s="351"/>
      <c r="W272" s="351"/>
      <c r="X272" s="351"/>
      <c r="Y272" s="339"/>
      <c r="Z272" s="339"/>
    </row>
    <row r="273" spans="1:53" ht="16.5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2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708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27</v>
      </c>
      <c r="W275" s="345">
        <f>IFERROR(IF(V275="",0,CEILING((V275/$H275),1)*$H275),"")</f>
        <v>28.049999999999997</v>
      </c>
      <c r="X275" s="36">
        <f>IFERROR(IF(W275=0,"",ROUNDUP(W275/H275,0)*0.00753),"")</f>
        <v>8.2830000000000001E-2</v>
      </c>
      <c r="Y275" s="56"/>
      <c r="Z275" s="57"/>
      <c r="AD275" s="58"/>
      <c r="BA275" s="216" t="s">
        <v>1</v>
      </c>
    </row>
    <row r="276" spans="1:53" x14ac:dyDescent="0.2">
      <c r="A276" s="361"/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62"/>
      <c r="N276" s="352" t="s">
        <v>66</v>
      </c>
      <c r="O276" s="353"/>
      <c r="P276" s="353"/>
      <c r="Q276" s="353"/>
      <c r="R276" s="353"/>
      <c r="S276" s="353"/>
      <c r="T276" s="354"/>
      <c r="U276" s="37" t="s">
        <v>67</v>
      </c>
      <c r="V276" s="346">
        <f>IFERROR(V273/H273,"0")+IFERROR(V274/H274,"0")+IFERROR(V275/H275,"0")</f>
        <v>10.588235294117649</v>
      </c>
      <c r="W276" s="346">
        <f>IFERROR(W273/H273,"0")+IFERROR(W274/H274,"0")+IFERROR(W275/H275,"0")</f>
        <v>11</v>
      </c>
      <c r="X276" s="346">
        <f>IFERROR(IF(X273="",0,X273),"0")+IFERROR(IF(X274="",0,X274),"0")+IFERROR(IF(X275="",0,X275),"0")</f>
        <v>8.2830000000000001E-2</v>
      </c>
      <c r="Y276" s="347"/>
      <c r="Z276" s="347"/>
    </row>
    <row r="277" spans="1:53" x14ac:dyDescent="0.2">
      <c r="A277" s="351"/>
      <c r="B277" s="351"/>
      <c r="C277" s="351"/>
      <c r="D277" s="351"/>
      <c r="E277" s="351"/>
      <c r="F277" s="351"/>
      <c r="G277" s="351"/>
      <c r="H277" s="351"/>
      <c r="I277" s="351"/>
      <c r="J277" s="351"/>
      <c r="K277" s="351"/>
      <c r="L277" s="351"/>
      <c r="M277" s="362"/>
      <c r="N277" s="352" t="s">
        <v>66</v>
      </c>
      <c r="O277" s="353"/>
      <c r="P277" s="353"/>
      <c r="Q277" s="353"/>
      <c r="R277" s="353"/>
      <c r="S277" s="353"/>
      <c r="T277" s="354"/>
      <c r="U277" s="37" t="s">
        <v>65</v>
      </c>
      <c r="V277" s="346">
        <f>IFERROR(SUM(V273:V275),"0")</f>
        <v>27</v>
      </c>
      <c r="W277" s="346">
        <f>IFERROR(SUM(W273:W275),"0")</f>
        <v>28.049999999999997</v>
      </c>
      <c r="X277" s="37"/>
      <c r="Y277" s="347"/>
      <c r="Z277" s="347"/>
    </row>
    <row r="278" spans="1:53" ht="14.25" customHeight="1" x14ac:dyDescent="0.25">
      <c r="A278" s="371" t="s">
        <v>414</v>
      </c>
      <c r="B278" s="351"/>
      <c r="C278" s="351"/>
      <c r="D278" s="351"/>
      <c r="E278" s="351"/>
      <c r="F278" s="351"/>
      <c r="G278" s="351"/>
      <c r="H278" s="351"/>
      <c r="I278" s="351"/>
      <c r="J278" s="351"/>
      <c r="K278" s="351"/>
      <c r="L278" s="351"/>
      <c r="M278" s="351"/>
      <c r="N278" s="351"/>
      <c r="O278" s="351"/>
      <c r="P278" s="351"/>
      <c r="Q278" s="351"/>
      <c r="R278" s="351"/>
      <c r="S278" s="351"/>
      <c r="T278" s="351"/>
      <c r="U278" s="351"/>
      <c r="V278" s="351"/>
      <c r="W278" s="351"/>
      <c r="X278" s="351"/>
      <c r="Y278" s="339"/>
      <c r="Z278" s="339"/>
    </row>
    <row r="279" spans="1:53" ht="16.5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x14ac:dyDescent="0.2">
      <c r="A282" s="361"/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62"/>
      <c r="N282" s="352" t="s">
        <v>66</v>
      </c>
      <c r="O282" s="353"/>
      <c r="P282" s="353"/>
      <c r="Q282" s="353"/>
      <c r="R282" s="353"/>
      <c r="S282" s="353"/>
      <c r="T282" s="354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x14ac:dyDescent="0.2">
      <c r="A283" s="351"/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62"/>
      <c r="N283" s="352" t="s">
        <v>66</v>
      </c>
      <c r="O283" s="353"/>
      <c r="P283" s="353"/>
      <c r="Q283" s="353"/>
      <c r="R283" s="353"/>
      <c r="S283" s="353"/>
      <c r="T283" s="354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customHeight="1" x14ac:dyDescent="0.25">
      <c r="A284" s="350" t="s">
        <v>423</v>
      </c>
      <c r="B284" s="351"/>
      <c r="C284" s="351"/>
      <c r="D284" s="351"/>
      <c r="E284" s="351"/>
      <c r="F284" s="351"/>
      <c r="G284" s="351"/>
      <c r="H284" s="351"/>
      <c r="I284" s="351"/>
      <c r="J284" s="351"/>
      <c r="K284" s="351"/>
      <c r="L284" s="351"/>
      <c r="M284" s="351"/>
      <c r="N284" s="351"/>
      <c r="O284" s="351"/>
      <c r="P284" s="351"/>
      <c r="Q284" s="351"/>
      <c r="R284" s="351"/>
      <c r="S284" s="351"/>
      <c r="T284" s="351"/>
      <c r="U284" s="351"/>
      <c r="V284" s="351"/>
      <c r="W284" s="351"/>
      <c r="X284" s="351"/>
      <c r="Y284" s="340"/>
      <c r="Z284" s="340"/>
    </row>
    <row r="285" spans="1:53" ht="14.25" customHeight="1" x14ac:dyDescent="0.25">
      <c r="A285" s="371" t="s">
        <v>105</v>
      </c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1"/>
      <c r="N285" s="351"/>
      <c r="O285" s="351"/>
      <c r="P285" s="351"/>
      <c r="Q285" s="351"/>
      <c r="R285" s="351"/>
      <c r="S285" s="351"/>
      <c r="T285" s="351"/>
      <c r="U285" s="351"/>
      <c r="V285" s="351"/>
      <c r="W285" s="351"/>
      <c r="X285" s="351"/>
      <c r="Y285" s="339"/>
      <c r="Z285" s="339"/>
    </row>
    <row r="286" spans="1:53" ht="27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x14ac:dyDescent="0.2">
      <c r="A294" s="361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62"/>
      <c r="N294" s="352" t="s">
        <v>66</v>
      </c>
      <c r="O294" s="353"/>
      <c r="P294" s="353"/>
      <c r="Q294" s="353"/>
      <c r="R294" s="353"/>
      <c r="S294" s="353"/>
      <c r="T294" s="354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62"/>
      <c r="N295" s="352" t="s">
        <v>66</v>
      </c>
      <c r="O295" s="353"/>
      <c r="P295" s="353"/>
      <c r="Q295" s="353"/>
      <c r="R295" s="353"/>
      <c r="S295" s="353"/>
      <c r="T295" s="354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customHeight="1" x14ac:dyDescent="0.25">
      <c r="A296" s="371" t="s">
        <v>60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39"/>
      <c r="Z296" s="339"/>
    </row>
    <row r="297" spans="1:53" ht="27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x14ac:dyDescent="0.2">
      <c r="A299" s="36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62"/>
      <c r="N299" s="352" t="s">
        <v>66</v>
      </c>
      <c r="O299" s="353"/>
      <c r="P299" s="353"/>
      <c r="Q299" s="353"/>
      <c r="R299" s="353"/>
      <c r="S299" s="353"/>
      <c r="T299" s="354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x14ac:dyDescent="0.2">
      <c r="A300" s="351"/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62"/>
      <c r="N300" s="352" t="s">
        <v>66</v>
      </c>
      <c r="O300" s="353"/>
      <c r="P300" s="353"/>
      <c r="Q300" s="353"/>
      <c r="R300" s="353"/>
      <c r="S300" s="353"/>
      <c r="T300" s="354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customHeight="1" x14ac:dyDescent="0.25">
      <c r="A301" s="350" t="s">
        <v>441</v>
      </c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51"/>
      <c r="N301" s="351"/>
      <c r="O301" s="351"/>
      <c r="P301" s="351"/>
      <c r="Q301" s="351"/>
      <c r="R301" s="351"/>
      <c r="S301" s="351"/>
      <c r="T301" s="351"/>
      <c r="U301" s="351"/>
      <c r="V301" s="351"/>
      <c r="W301" s="351"/>
      <c r="X301" s="351"/>
      <c r="Y301" s="340"/>
      <c r="Z301" s="340"/>
    </row>
    <row r="302" spans="1:53" ht="14.25" customHeight="1" x14ac:dyDescent="0.25">
      <c r="A302" s="371" t="s">
        <v>60</v>
      </c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1"/>
      <c r="N302" s="351"/>
      <c r="O302" s="351"/>
      <c r="P302" s="351"/>
      <c r="Q302" s="351"/>
      <c r="R302" s="351"/>
      <c r="S302" s="351"/>
      <c r="T302" s="351"/>
      <c r="U302" s="351"/>
      <c r="V302" s="351"/>
      <c r="W302" s="351"/>
      <c r="X302" s="351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21</v>
      </c>
      <c r="W303" s="345">
        <f>IFERROR(IF(V303="",0,CEILING((V303/$H303),1)*$H303),"")</f>
        <v>21.6</v>
      </c>
      <c r="X303" s="36">
        <f>IFERROR(IF(W303=0,"",ROUNDUP(W303/H303,0)*0.00753),"")</f>
        <v>9.0359999999999996E-2</v>
      </c>
      <c r="Y303" s="56"/>
      <c r="Z303" s="57"/>
      <c r="AD303" s="58"/>
      <c r="BA303" s="230" t="s">
        <v>1</v>
      </c>
    </row>
    <row r="304" spans="1:53" x14ac:dyDescent="0.2">
      <c r="A304" s="361"/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62"/>
      <c r="N304" s="352" t="s">
        <v>66</v>
      </c>
      <c r="O304" s="353"/>
      <c r="P304" s="353"/>
      <c r="Q304" s="353"/>
      <c r="R304" s="353"/>
      <c r="S304" s="353"/>
      <c r="T304" s="354"/>
      <c r="U304" s="37" t="s">
        <v>67</v>
      </c>
      <c r="V304" s="346">
        <f>IFERROR(V303/H303,"0")</f>
        <v>11.666666666666666</v>
      </c>
      <c r="W304" s="346">
        <f>IFERROR(W303/H303,"0")</f>
        <v>12</v>
      </c>
      <c r="X304" s="346">
        <f>IFERROR(IF(X303="",0,X303),"0")</f>
        <v>9.0359999999999996E-2</v>
      </c>
      <c r="Y304" s="347"/>
      <c r="Z304" s="347"/>
    </row>
    <row r="305" spans="1:53" x14ac:dyDescent="0.2">
      <c r="A305" s="351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62"/>
      <c r="N305" s="352" t="s">
        <v>66</v>
      </c>
      <c r="O305" s="353"/>
      <c r="P305" s="353"/>
      <c r="Q305" s="353"/>
      <c r="R305" s="353"/>
      <c r="S305" s="353"/>
      <c r="T305" s="354"/>
      <c r="U305" s="37" t="s">
        <v>65</v>
      </c>
      <c r="V305" s="346">
        <f>IFERROR(SUM(V303:V303),"0")</f>
        <v>21</v>
      </c>
      <c r="W305" s="346">
        <f>IFERROR(SUM(W303:W303),"0")</f>
        <v>21.6</v>
      </c>
      <c r="X305" s="37"/>
      <c r="Y305" s="347"/>
      <c r="Z305" s="347"/>
    </row>
    <row r="306" spans="1:53" ht="14.25" customHeight="1" x14ac:dyDescent="0.25">
      <c r="A306" s="371" t="s">
        <v>68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39"/>
      <c r="Z306" s="339"/>
    </row>
    <row r="307" spans="1:53" ht="27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5</v>
      </c>
      <c r="W309" s="345">
        <f>IFERROR(IF(V309="",0,CEILING((V309/$H309),1)*$H309),"")</f>
        <v>6.3000000000000007</v>
      </c>
      <c r="X309" s="36">
        <f>IFERROR(IF(W309=0,"",ROUNDUP(W309/H309,0)*0.00753),"")</f>
        <v>2.2589999999999999E-2</v>
      </c>
      <c r="Y309" s="56"/>
      <c r="Z309" s="57"/>
      <c r="AD309" s="58"/>
      <c r="BA309" s="233" t="s">
        <v>1</v>
      </c>
    </row>
    <row r="310" spans="1:53" x14ac:dyDescent="0.2">
      <c r="A310" s="36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62"/>
      <c r="N310" s="352" t="s">
        <v>66</v>
      </c>
      <c r="O310" s="353"/>
      <c r="P310" s="353"/>
      <c r="Q310" s="353"/>
      <c r="R310" s="353"/>
      <c r="S310" s="353"/>
      <c r="T310" s="354"/>
      <c r="U310" s="37" t="s">
        <v>67</v>
      </c>
      <c r="V310" s="346">
        <f>IFERROR(V307/H307,"0")+IFERROR(V308/H308,"0")+IFERROR(V309/H309,"0")</f>
        <v>2.3809523809523809</v>
      </c>
      <c r="W310" s="346">
        <f>IFERROR(W307/H307,"0")+IFERROR(W308/H308,"0")+IFERROR(W309/H309,"0")</f>
        <v>3</v>
      </c>
      <c r="X310" s="346">
        <f>IFERROR(IF(X307="",0,X307),"0")+IFERROR(IF(X308="",0,X308),"0")+IFERROR(IF(X309="",0,X309),"0")</f>
        <v>2.2589999999999999E-2</v>
      </c>
      <c r="Y310" s="347"/>
      <c r="Z310" s="347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62"/>
      <c r="N311" s="352" t="s">
        <v>66</v>
      </c>
      <c r="O311" s="353"/>
      <c r="P311" s="353"/>
      <c r="Q311" s="353"/>
      <c r="R311" s="353"/>
      <c r="S311" s="353"/>
      <c r="T311" s="354"/>
      <c r="U311" s="37" t="s">
        <v>65</v>
      </c>
      <c r="V311" s="346">
        <f>IFERROR(SUM(V307:V309),"0")</f>
        <v>5</v>
      </c>
      <c r="W311" s="346">
        <f>IFERROR(SUM(W307:W309),"0")</f>
        <v>6.3000000000000007</v>
      </c>
      <c r="X311" s="37"/>
      <c r="Y311" s="347"/>
      <c r="Z311" s="347"/>
    </row>
    <row r="312" spans="1:53" ht="14.25" customHeight="1" x14ac:dyDescent="0.25">
      <c r="A312" s="371" t="s">
        <v>197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9"/>
      <c r="Z312" s="339"/>
    </row>
    <row r="313" spans="1:53" ht="27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62"/>
      <c r="N314" s="352" t="s">
        <v>66</v>
      </c>
      <c r="O314" s="353"/>
      <c r="P314" s="353"/>
      <c r="Q314" s="353"/>
      <c r="R314" s="353"/>
      <c r="S314" s="353"/>
      <c r="T314" s="354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62"/>
      <c r="N315" s="352" t="s">
        <v>66</v>
      </c>
      <c r="O315" s="353"/>
      <c r="P315" s="353"/>
      <c r="Q315" s="353"/>
      <c r="R315" s="353"/>
      <c r="S315" s="353"/>
      <c r="T315" s="354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customHeight="1" x14ac:dyDescent="0.25">
      <c r="A316" s="371" t="s">
        <v>83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1"/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62"/>
      <c r="N318" s="352" t="s">
        <v>66</v>
      </c>
      <c r="O318" s="353"/>
      <c r="P318" s="353"/>
      <c r="Q318" s="353"/>
      <c r="R318" s="353"/>
      <c r="S318" s="353"/>
      <c r="T318" s="354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x14ac:dyDescent="0.2">
      <c r="A319" s="351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62"/>
      <c r="N319" s="352" t="s">
        <v>66</v>
      </c>
      <c r="O319" s="353"/>
      <c r="P319" s="353"/>
      <c r="Q319" s="353"/>
      <c r="R319" s="353"/>
      <c r="S319" s="353"/>
      <c r="T319" s="354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customHeight="1" x14ac:dyDescent="0.2">
      <c r="A320" s="399" t="s">
        <v>454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8"/>
      <c r="Z320" s="48"/>
    </row>
    <row r="321" spans="1:53" ht="16.5" customHeight="1" x14ac:dyDescent="0.25">
      <c r="A321" s="350" t="s">
        <v>455</v>
      </c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1"/>
      <c r="N321" s="351"/>
      <c r="O321" s="351"/>
      <c r="P321" s="351"/>
      <c r="Q321" s="351"/>
      <c r="R321" s="351"/>
      <c r="S321" s="351"/>
      <c r="T321" s="351"/>
      <c r="U321" s="351"/>
      <c r="V321" s="351"/>
      <c r="W321" s="351"/>
      <c r="X321" s="351"/>
      <c r="Y321" s="340"/>
      <c r="Z321" s="340"/>
    </row>
    <row r="322" spans="1:53" ht="14.25" customHeight="1" x14ac:dyDescent="0.25">
      <c r="A322" s="371" t="s">
        <v>68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27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39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1"/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62"/>
      <c r="N324" s="352" t="s">
        <v>66</v>
      </c>
      <c r="O324" s="353"/>
      <c r="P324" s="353"/>
      <c r="Q324" s="353"/>
      <c r="R324" s="353"/>
      <c r="S324" s="353"/>
      <c r="T324" s="354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x14ac:dyDescent="0.2">
      <c r="A325" s="351"/>
      <c r="B325" s="351"/>
      <c r="C325" s="351"/>
      <c r="D325" s="351"/>
      <c r="E325" s="351"/>
      <c r="F325" s="351"/>
      <c r="G325" s="351"/>
      <c r="H325" s="351"/>
      <c r="I325" s="351"/>
      <c r="J325" s="351"/>
      <c r="K325" s="351"/>
      <c r="L325" s="351"/>
      <c r="M325" s="362"/>
      <c r="N325" s="352" t="s">
        <v>66</v>
      </c>
      <c r="O325" s="353"/>
      <c r="P325" s="353"/>
      <c r="Q325" s="353"/>
      <c r="R325" s="353"/>
      <c r="S325" s="353"/>
      <c r="T325" s="354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customHeight="1" x14ac:dyDescent="0.2">
      <c r="A326" s="399" t="s">
        <v>458</v>
      </c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0"/>
      <c r="P326" s="400"/>
      <c r="Q326" s="400"/>
      <c r="R326" s="400"/>
      <c r="S326" s="400"/>
      <c r="T326" s="400"/>
      <c r="U326" s="400"/>
      <c r="V326" s="400"/>
      <c r="W326" s="400"/>
      <c r="X326" s="400"/>
      <c r="Y326" s="48"/>
      <c r="Z326" s="48"/>
    </row>
    <row r="327" spans="1:53" ht="16.5" customHeight="1" x14ac:dyDescent="0.25">
      <c r="A327" s="350" t="s">
        <v>459</v>
      </c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1"/>
      <c r="N327" s="351"/>
      <c r="O327" s="351"/>
      <c r="P327" s="351"/>
      <c r="Q327" s="351"/>
      <c r="R327" s="351"/>
      <c r="S327" s="351"/>
      <c r="T327" s="351"/>
      <c r="U327" s="351"/>
      <c r="V327" s="351"/>
      <c r="W327" s="351"/>
      <c r="X327" s="351"/>
      <c r="Y327" s="340"/>
      <c r="Z327" s="340"/>
    </row>
    <row r="328" spans="1:53" ht="14.25" customHeight="1" x14ac:dyDescent="0.25">
      <c r="A328" s="371" t="s">
        <v>105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39"/>
      <c r="Z328" s="339"/>
    </row>
    <row r="329" spans="1:53" ht="27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1029</v>
      </c>
      <c r="W330" s="345">
        <f t="shared" si="17"/>
        <v>1035</v>
      </c>
      <c r="X330" s="36">
        <f>IFERROR(IF(W330=0,"",ROUNDUP(W330/H330,0)*0.02175),"")</f>
        <v>1.5007499999999998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529</v>
      </c>
      <c r="W332" s="345">
        <f t="shared" si="17"/>
        <v>540</v>
      </c>
      <c r="X332" s="36">
        <f>IFERROR(IF(W332=0,"",ROUNDUP(W332/H332,0)*0.02175),"")</f>
        <v>0.78299999999999992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6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416</v>
      </c>
      <c r="W334" s="345">
        <f t="shared" si="17"/>
        <v>420</v>
      </c>
      <c r="X334" s="36">
        <f>IFERROR(IF(W334=0,"",ROUNDUP(W334/H334,0)*0.02175),"")</f>
        <v>0.60899999999999999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1"/>
      <c r="B337" s="351"/>
      <c r="C337" s="351"/>
      <c r="D337" s="351"/>
      <c r="E337" s="351"/>
      <c r="F337" s="351"/>
      <c r="G337" s="351"/>
      <c r="H337" s="351"/>
      <c r="I337" s="351"/>
      <c r="J337" s="351"/>
      <c r="K337" s="351"/>
      <c r="L337" s="351"/>
      <c r="M337" s="362"/>
      <c r="N337" s="352" t="s">
        <v>66</v>
      </c>
      <c r="O337" s="353"/>
      <c r="P337" s="353"/>
      <c r="Q337" s="353"/>
      <c r="R337" s="353"/>
      <c r="S337" s="353"/>
      <c r="T337" s="354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131.6</v>
      </c>
      <c r="W337" s="346">
        <f>IFERROR(W329/H329,"0")+IFERROR(W330/H330,"0")+IFERROR(W331/H331,"0")+IFERROR(W332/H332,"0")+IFERROR(W333/H333,"0")+IFERROR(W334/H334,"0")+IFERROR(W335/H335,"0")+IFERROR(W336/H336,"0")</f>
        <v>133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2.8927499999999995</v>
      </c>
      <c r="Y337" s="347"/>
      <c r="Z337" s="347"/>
    </row>
    <row r="338" spans="1:53" x14ac:dyDescent="0.2">
      <c r="A338" s="351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62"/>
      <c r="N338" s="352" t="s">
        <v>66</v>
      </c>
      <c r="O338" s="353"/>
      <c r="P338" s="353"/>
      <c r="Q338" s="353"/>
      <c r="R338" s="353"/>
      <c r="S338" s="353"/>
      <c r="T338" s="354"/>
      <c r="U338" s="37" t="s">
        <v>65</v>
      </c>
      <c r="V338" s="346">
        <f>IFERROR(SUM(V329:V336),"0")</f>
        <v>1974</v>
      </c>
      <c r="W338" s="346">
        <f>IFERROR(SUM(W329:W336),"0")</f>
        <v>1995</v>
      </c>
      <c r="X338" s="37"/>
      <c r="Y338" s="347"/>
      <c r="Z338" s="347"/>
    </row>
    <row r="339" spans="1:53" ht="14.25" customHeight="1" x14ac:dyDescent="0.25">
      <c r="A339" s="371" t="s">
        <v>97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1"/>
      <c r="N339" s="351"/>
      <c r="O339" s="351"/>
      <c r="P339" s="351"/>
      <c r="Q339" s="351"/>
      <c r="R339" s="351"/>
      <c r="S339" s="351"/>
      <c r="T339" s="351"/>
      <c r="U339" s="351"/>
      <c r="V339" s="351"/>
      <c r="W339" s="351"/>
      <c r="X339" s="351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830</v>
      </c>
      <c r="W340" s="345">
        <f>IFERROR(IF(V340="",0,CEILING((V340/$H340),1)*$H340),"")</f>
        <v>840</v>
      </c>
      <c r="X340" s="36">
        <f>IFERROR(IF(W340=0,"",ROUNDUP(W340/H340,0)*0.02175),"")</f>
        <v>1.218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1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62"/>
      <c r="N343" s="352" t="s">
        <v>66</v>
      </c>
      <c r="O343" s="353"/>
      <c r="P343" s="353"/>
      <c r="Q343" s="353"/>
      <c r="R343" s="353"/>
      <c r="S343" s="353"/>
      <c r="T343" s="354"/>
      <c r="U343" s="37" t="s">
        <v>67</v>
      </c>
      <c r="V343" s="346">
        <f>IFERROR(V340/H340,"0")+IFERROR(V341/H341,"0")+IFERROR(V342/H342,"0")</f>
        <v>55.333333333333336</v>
      </c>
      <c r="W343" s="346">
        <f>IFERROR(W340/H340,"0")+IFERROR(W341/H341,"0")+IFERROR(W342/H342,"0")</f>
        <v>56</v>
      </c>
      <c r="X343" s="346">
        <f>IFERROR(IF(X340="",0,X340),"0")+IFERROR(IF(X341="",0,X341),"0")+IFERROR(IF(X342="",0,X342),"0")</f>
        <v>1.218</v>
      </c>
      <c r="Y343" s="347"/>
      <c r="Z343" s="347"/>
    </row>
    <row r="344" spans="1:53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62"/>
      <c r="N344" s="352" t="s">
        <v>66</v>
      </c>
      <c r="O344" s="353"/>
      <c r="P344" s="353"/>
      <c r="Q344" s="353"/>
      <c r="R344" s="353"/>
      <c r="S344" s="353"/>
      <c r="T344" s="354"/>
      <c r="U344" s="37" t="s">
        <v>65</v>
      </c>
      <c r="V344" s="346">
        <f>IFERROR(SUM(V340:V342),"0")</f>
        <v>830</v>
      </c>
      <c r="W344" s="346">
        <f>IFERROR(SUM(W340:W342),"0")</f>
        <v>840</v>
      </c>
      <c r="X344" s="37"/>
      <c r="Y344" s="347"/>
      <c r="Z344" s="347"/>
    </row>
    <row r="345" spans="1:53" ht="14.25" customHeight="1" x14ac:dyDescent="0.25">
      <c r="A345" s="371" t="s">
        <v>68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9"/>
      <c r="Z345" s="339"/>
    </row>
    <row r="346" spans="1:53" ht="27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62"/>
      <c r="N348" s="352" t="s">
        <v>66</v>
      </c>
      <c r="O348" s="353"/>
      <c r="P348" s="353"/>
      <c r="Q348" s="353"/>
      <c r="R348" s="353"/>
      <c r="S348" s="353"/>
      <c r="T348" s="354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62"/>
      <c r="N349" s="352" t="s">
        <v>66</v>
      </c>
      <c r="O349" s="353"/>
      <c r="P349" s="353"/>
      <c r="Q349" s="353"/>
      <c r="R349" s="353"/>
      <c r="S349" s="353"/>
      <c r="T349" s="354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customHeight="1" x14ac:dyDescent="0.25">
      <c r="A350" s="371" t="s">
        <v>197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9"/>
      <c r="Z350" s="339"/>
    </row>
    <row r="351" spans="1:53" ht="16.5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74</v>
      </c>
      <c r="W351" s="345">
        <f>IFERROR(IF(V351="",0,CEILING((V351/$H351),1)*$H351),"")</f>
        <v>78</v>
      </c>
      <c r="X351" s="36">
        <f>IFERROR(IF(W351=0,"",ROUNDUP(W351/H351,0)*0.02175),"")</f>
        <v>0.21749999999999997</v>
      </c>
      <c r="Y351" s="56"/>
      <c r="Z351" s="57"/>
      <c r="AD351" s="58"/>
      <c r="BA351" s="250" t="s">
        <v>1</v>
      </c>
    </row>
    <row r="352" spans="1:53" x14ac:dyDescent="0.2">
      <c r="A352" s="36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62"/>
      <c r="N352" s="352" t="s">
        <v>66</v>
      </c>
      <c r="O352" s="353"/>
      <c r="P352" s="353"/>
      <c r="Q352" s="353"/>
      <c r="R352" s="353"/>
      <c r="S352" s="353"/>
      <c r="T352" s="354"/>
      <c r="U352" s="37" t="s">
        <v>67</v>
      </c>
      <c r="V352" s="346">
        <f>IFERROR(V351/H351,"0")</f>
        <v>9.4871794871794872</v>
      </c>
      <c r="W352" s="346">
        <f>IFERROR(W351/H351,"0")</f>
        <v>10</v>
      </c>
      <c r="X352" s="346">
        <f>IFERROR(IF(X351="",0,X351),"0")</f>
        <v>0.21749999999999997</v>
      </c>
      <c r="Y352" s="347"/>
      <c r="Z352" s="347"/>
    </row>
    <row r="353" spans="1:53" x14ac:dyDescent="0.2">
      <c r="A353" s="351"/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62"/>
      <c r="N353" s="352" t="s">
        <v>66</v>
      </c>
      <c r="O353" s="353"/>
      <c r="P353" s="353"/>
      <c r="Q353" s="353"/>
      <c r="R353" s="353"/>
      <c r="S353" s="353"/>
      <c r="T353" s="354"/>
      <c r="U353" s="37" t="s">
        <v>65</v>
      </c>
      <c r="V353" s="346">
        <f>IFERROR(SUM(V351:V351),"0")</f>
        <v>74</v>
      </c>
      <c r="W353" s="346">
        <f>IFERROR(SUM(W351:W351),"0")</f>
        <v>78</v>
      </c>
      <c r="X353" s="37"/>
      <c r="Y353" s="347"/>
      <c r="Z353" s="347"/>
    </row>
    <row r="354" spans="1:53" ht="16.5" customHeight="1" x14ac:dyDescent="0.25">
      <c r="A354" s="350" t="s">
        <v>486</v>
      </c>
      <c r="B354" s="351"/>
      <c r="C354" s="351"/>
      <c r="D354" s="351"/>
      <c r="E354" s="351"/>
      <c r="F354" s="351"/>
      <c r="G354" s="351"/>
      <c r="H354" s="351"/>
      <c r="I354" s="351"/>
      <c r="J354" s="351"/>
      <c r="K354" s="351"/>
      <c r="L354" s="351"/>
      <c r="M354" s="351"/>
      <c r="N354" s="351"/>
      <c r="O354" s="351"/>
      <c r="P354" s="351"/>
      <c r="Q354" s="351"/>
      <c r="R354" s="351"/>
      <c r="S354" s="351"/>
      <c r="T354" s="351"/>
      <c r="U354" s="351"/>
      <c r="V354" s="351"/>
      <c r="W354" s="351"/>
      <c r="X354" s="351"/>
      <c r="Y354" s="340"/>
      <c r="Z354" s="340"/>
    </row>
    <row r="355" spans="1:53" ht="14.25" customHeight="1" x14ac:dyDescent="0.25">
      <c r="A355" s="371" t="s">
        <v>105</v>
      </c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1"/>
      <c r="N355" s="351"/>
      <c r="O355" s="351"/>
      <c r="P355" s="351"/>
      <c r="Q355" s="351"/>
      <c r="R355" s="351"/>
      <c r="S355" s="351"/>
      <c r="T355" s="351"/>
      <c r="U355" s="351"/>
      <c r="V355" s="351"/>
      <c r="W355" s="351"/>
      <c r="X355" s="351"/>
      <c r="Y355" s="339"/>
      <c r="Z355" s="339"/>
    </row>
    <row r="356" spans="1:53" ht="37.5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1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62"/>
      <c r="N361" s="352" t="s">
        <v>66</v>
      </c>
      <c r="O361" s="353"/>
      <c r="P361" s="353"/>
      <c r="Q361" s="353"/>
      <c r="R361" s="353"/>
      <c r="S361" s="353"/>
      <c r="T361" s="354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62"/>
      <c r="N362" s="352" t="s">
        <v>66</v>
      </c>
      <c r="O362" s="353"/>
      <c r="P362" s="353"/>
      <c r="Q362" s="353"/>
      <c r="R362" s="353"/>
      <c r="S362" s="353"/>
      <c r="T362" s="354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customHeight="1" x14ac:dyDescent="0.25">
      <c r="A363" s="371" t="s">
        <v>60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9"/>
      <c r="Z363" s="339"/>
    </row>
    <row r="364" spans="1:53" ht="27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1"/>
      <c r="B366" s="351"/>
      <c r="C366" s="351"/>
      <c r="D366" s="351"/>
      <c r="E366" s="351"/>
      <c r="F366" s="351"/>
      <c r="G366" s="351"/>
      <c r="H366" s="351"/>
      <c r="I366" s="351"/>
      <c r="J366" s="351"/>
      <c r="K366" s="351"/>
      <c r="L366" s="351"/>
      <c r="M366" s="362"/>
      <c r="N366" s="352" t="s">
        <v>66</v>
      </c>
      <c r="O366" s="353"/>
      <c r="P366" s="353"/>
      <c r="Q366" s="353"/>
      <c r="R366" s="353"/>
      <c r="S366" s="353"/>
      <c r="T366" s="354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x14ac:dyDescent="0.2">
      <c r="A367" s="351"/>
      <c r="B367" s="351"/>
      <c r="C367" s="351"/>
      <c r="D367" s="351"/>
      <c r="E367" s="351"/>
      <c r="F367" s="351"/>
      <c r="G367" s="351"/>
      <c r="H367" s="351"/>
      <c r="I367" s="351"/>
      <c r="J367" s="351"/>
      <c r="K367" s="351"/>
      <c r="L367" s="351"/>
      <c r="M367" s="362"/>
      <c r="N367" s="352" t="s">
        <v>66</v>
      </c>
      <c r="O367" s="353"/>
      <c r="P367" s="353"/>
      <c r="Q367" s="353"/>
      <c r="R367" s="353"/>
      <c r="S367" s="353"/>
      <c r="T367" s="354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customHeight="1" x14ac:dyDescent="0.25">
      <c r="A368" s="371" t="s">
        <v>68</v>
      </c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51"/>
      <c r="N368" s="351"/>
      <c r="O368" s="351"/>
      <c r="P368" s="351"/>
      <c r="Q368" s="351"/>
      <c r="R368" s="351"/>
      <c r="S368" s="351"/>
      <c r="T368" s="351"/>
      <c r="U368" s="351"/>
      <c r="V368" s="351"/>
      <c r="W368" s="351"/>
      <c r="X368" s="351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564</v>
      </c>
      <c r="W369" s="345">
        <f>IFERROR(IF(V369="",0,CEILING((V369/$H369),1)*$H369),"")</f>
        <v>569.4</v>
      </c>
      <c r="X369" s="36">
        <f>IFERROR(IF(W369=0,"",ROUNDUP(W369/H369,0)*0.02175),"")</f>
        <v>1.58775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62"/>
      <c r="N373" s="352" t="s">
        <v>66</v>
      </c>
      <c r="O373" s="353"/>
      <c r="P373" s="353"/>
      <c r="Q373" s="353"/>
      <c r="R373" s="353"/>
      <c r="S373" s="353"/>
      <c r="T373" s="354"/>
      <c r="U373" s="37" t="s">
        <v>67</v>
      </c>
      <c r="V373" s="346">
        <f>IFERROR(V369/H369,"0")+IFERROR(V370/H370,"0")+IFERROR(V371/H371,"0")+IFERROR(V372/H372,"0")</f>
        <v>72.307692307692307</v>
      </c>
      <c r="W373" s="346">
        <f>IFERROR(W369/H369,"0")+IFERROR(W370/H370,"0")+IFERROR(W371/H371,"0")+IFERROR(W372/H372,"0")</f>
        <v>73</v>
      </c>
      <c r="X373" s="346">
        <f>IFERROR(IF(X369="",0,X369),"0")+IFERROR(IF(X370="",0,X370),"0")+IFERROR(IF(X371="",0,X371),"0")+IFERROR(IF(X372="",0,X372),"0")</f>
        <v>1.58775</v>
      </c>
      <c r="Y373" s="347"/>
      <c r="Z373" s="347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62"/>
      <c r="N374" s="352" t="s">
        <v>66</v>
      </c>
      <c r="O374" s="353"/>
      <c r="P374" s="353"/>
      <c r="Q374" s="353"/>
      <c r="R374" s="353"/>
      <c r="S374" s="353"/>
      <c r="T374" s="354"/>
      <c r="U374" s="37" t="s">
        <v>65</v>
      </c>
      <c r="V374" s="346">
        <f>IFERROR(SUM(V369:V372),"0")</f>
        <v>564</v>
      </c>
      <c r="W374" s="346">
        <f>IFERROR(SUM(W369:W372),"0")</f>
        <v>569.4</v>
      </c>
      <c r="X374" s="37"/>
      <c r="Y374" s="347"/>
      <c r="Z374" s="347"/>
    </row>
    <row r="375" spans="1:53" ht="14.25" customHeight="1" x14ac:dyDescent="0.25">
      <c r="A375" s="371" t="s">
        <v>197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27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1"/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62"/>
      <c r="N377" s="352" t="s">
        <v>66</v>
      </c>
      <c r="O377" s="353"/>
      <c r="P377" s="353"/>
      <c r="Q377" s="353"/>
      <c r="R377" s="353"/>
      <c r="S377" s="353"/>
      <c r="T377" s="354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x14ac:dyDescent="0.2">
      <c r="A378" s="351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62"/>
      <c r="N378" s="352" t="s">
        <v>66</v>
      </c>
      <c r="O378" s="353"/>
      <c r="P378" s="353"/>
      <c r="Q378" s="353"/>
      <c r="R378" s="353"/>
      <c r="S378" s="353"/>
      <c r="T378" s="354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customHeight="1" x14ac:dyDescent="0.2">
      <c r="A379" s="399" t="s">
        <v>511</v>
      </c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0"/>
      <c r="P379" s="400"/>
      <c r="Q379" s="400"/>
      <c r="R379" s="400"/>
      <c r="S379" s="400"/>
      <c r="T379" s="400"/>
      <c r="U379" s="400"/>
      <c r="V379" s="400"/>
      <c r="W379" s="400"/>
      <c r="X379" s="400"/>
      <c r="Y379" s="48"/>
      <c r="Z379" s="48"/>
    </row>
    <row r="380" spans="1:53" ht="16.5" customHeight="1" x14ac:dyDescent="0.25">
      <c r="A380" s="350" t="s">
        <v>512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40"/>
      <c r="Z380" s="340"/>
    </row>
    <row r="381" spans="1:53" ht="14.25" customHeight="1" x14ac:dyDescent="0.25">
      <c r="A381" s="371" t="s">
        <v>105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9"/>
      <c r="Z381" s="339"/>
    </row>
    <row r="382" spans="1:53" ht="27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1"/>
      <c r="B384" s="351"/>
      <c r="C384" s="351"/>
      <c r="D384" s="351"/>
      <c r="E384" s="351"/>
      <c r="F384" s="351"/>
      <c r="G384" s="351"/>
      <c r="H384" s="351"/>
      <c r="I384" s="351"/>
      <c r="J384" s="351"/>
      <c r="K384" s="351"/>
      <c r="L384" s="351"/>
      <c r="M384" s="362"/>
      <c r="N384" s="352" t="s">
        <v>66</v>
      </c>
      <c r="O384" s="353"/>
      <c r="P384" s="353"/>
      <c r="Q384" s="353"/>
      <c r="R384" s="353"/>
      <c r="S384" s="353"/>
      <c r="T384" s="354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x14ac:dyDescent="0.2">
      <c r="A385" s="351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62"/>
      <c r="N385" s="352" t="s">
        <v>66</v>
      </c>
      <c r="O385" s="353"/>
      <c r="P385" s="353"/>
      <c r="Q385" s="353"/>
      <c r="R385" s="353"/>
      <c r="S385" s="353"/>
      <c r="T385" s="354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customHeight="1" x14ac:dyDescent="0.25">
      <c r="A386" s="371" t="s">
        <v>60</v>
      </c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1"/>
      <c r="N386" s="351"/>
      <c r="O386" s="351"/>
      <c r="P386" s="351"/>
      <c r="Q386" s="351"/>
      <c r="R386" s="351"/>
      <c r="S386" s="351"/>
      <c r="T386" s="351"/>
      <c r="U386" s="351"/>
      <c r="V386" s="351"/>
      <c r="W386" s="351"/>
      <c r="X386" s="351"/>
      <c r="Y386" s="339"/>
      <c r="Z386" s="339"/>
    </row>
    <row r="387" spans="1:53" ht="27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44</v>
      </c>
      <c r="W387" s="345">
        <f t="shared" ref="W387:W399" si="18">IFERROR(IF(V387="",0,CEILING((V387/$H387),1)*$H387),"")</f>
        <v>46.2</v>
      </c>
      <c r="X387" s="36">
        <f>IFERROR(IF(W387=0,"",ROUNDUP(W387/H387,0)*0.00753),"")</f>
        <v>8.2830000000000001E-2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1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1"/>
      <c r="B400" s="351"/>
      <c r="C400" s="351"/>
      <c r="D400" s="351"/>
      <c r="E400" s="351"/>
      <c r="F400" s="351"/>
      <c r="G400" s="351"/>
      <c r="H400" s="351"/>
      <c r="I400" s="351"/>
      <c r="J400" s="351"/>
      <c r="K400" s="351"/>
      <c r="L400" s="351"/>
      <c r="M400" s="362"/>
      <c r="N400" s="352" t="s">
        <v>66</v>
      </c>
      <c r="O400" s="353"/>
      <c r="P400" s="353"/>
      <c r="Q400" s="353"/>
      <c r="R400" s="353"/>
      <c r="S400" s="353"/>
      <c r="T400" s="354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10.476190476190476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11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8.2830000000000001E-2</v>
      </c>
      <c r="Y400" s="347"/>
      <c r="Z400" s="347"/>
    </row>
    <row r="401" spans="1:53" x14ac:dyDescent="0.2">
      <c r="A401" s="351"/>
      <c r="B401" s="351"/>
      <c r="C401" s="351"/>
      <c r="D401" s="351"/>
      <c r="E401" s="351"/>
      <c r="F401" s="351"/>
      <c r="G401" s="351"/>
      <c r="H401" s="351"/>
      <c r="I401" s="351"/>
      <c r="J401" s="351"/>
      <c r="K401" s="351"/>
      <c r="L401" s="351"/>
      <c r="M401" s="362"/>
      <c r="N401" s="352" t="s">
        <v>66</v>
      </c>
      <c r="O401" s="353"/>
      <c r="P401" s="353"/>
      <c r="Q401" s="353"/>
      <c r="R401" s="353"/>
      <c r="S401" s="353"/>
      <c r="T401" s="354"/>
      <c r="U401" s="37" t="s">
        <v>65</v>
      </c>
      <c r="V401" s="346">
        <f>IFERROR(SUM(V387:V399),"0")</f>
        <v>44</v>
      </c>
      <c r="W401" s="346">
        <f>IFERROR(SUM(W387:W399),"0")</f>
        <v>46.2</v>
      </c>
      <c r="X401" s="37"/>
      <c r="Y401" s="347"/>
      <c r="Z401" s="347"/>
    </row>
    <row r="402" spans="1:53" ht="14.25" customHeight="1" x14ac:dyDescent="0.25">
      <c r="A402" s="371" t="s">
        <v>68</v>
      </c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1"/>
      <c r="N402" s="351"/>
      <c r="O402" s="351"/>
      <c r="P402" s="351"/>
      <c r="Q402" s="351"/>
      <c r="R402" s="351"/>
      <c r="S402" s="351"/>
      <c r="T402" s="351"/>
      <c r="U402" s="351"/>
      <c r="V402" s="351"/>
      <c r="W402" s="351"/>
      <c r="X402" s="351"/>
      <c r="Y402" s="339"/>
      <c r="Z402" s="339"/>
    </row>
    <row r="403" spans="1:53" ht="27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62"/>
      <c r="N407" s="352" t="s">
        <v>66</v>
      </c>
      <c r="O407" s="353"/>
      <c r="P407" s="353"/>
      <c r="Q407" s="353"/>
      <c r="R407" s="353"/>
      <c r="S407" s="353"/>
      <c r="T407" s="354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62"/>
      <c r="N408" s="352" t="s">
        <v>66</v>
      </c>
      <c r="O408" s="353"/>
      <c r="P408" s="353"/>
      <c r="Q408" s="353"/>
      <c r="R408" s="353"/>
      <c r="S408" s="353"/>
      <c r="T408" s="354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customHeight="1" x14ac:dyDescent="0.25">
      <c r="A409" s="371" t="s">
        <v>197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9"/>
      <c r="Z409" s="339"/>
    </row>
    <row r="410" spans="1:53" ht="27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1"/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62"/>
      <c r="N411" s="352" t="s">
        <v>66</v>
      </c>
      <c r="O411" s="353"/>
      <c r="P411" s="353"/>
      <c r="Q411" s="353"/>
      <c r="R411" s="353"/>
      <c r="S411" s="353"/>
      <c r="T411" s="354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x14ac:dyDescent="0.2">
      <c r="A412" s="351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62"/>
      <c r="N412" s="352" t="s">
        <v>66</v>
      </c>
      <c r="O412" s="353"/>
      <c r="P412" s="353"/>
      <c r="Q412" s="353"/>
      <c r="R412" s="353"/>
      <c r="S412" s="353"/>
      <c r="T412" s="354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customHeight="1" x14ac:dyDescent="0.25">
      <c r="A413" s="371" t="s">
        <v>83</v>
      </c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1"/>
      <c r="N413" s="351"/>
      <c r="O413" s="351"/>
      <c r="P413" s="351"/>
      <c r="Q413" s="351"/>
      <c r="R413" s="351"/>
      <c r="S413" s="351"/>
      <c r="T413" s="351"/>
      <c r="U413" s="351"/>
      <c r="V413" s="351"/>
      <c r="W413" s="351"/>
      <c r="X413" s="351"/>
      <c r="Y413" s="339"/>
      <c r="Z413" s="339"/>
    </row>
    <row r="414" spans="1:53" ht="27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62"/>
      <c r="N417" s="352" t="s">
        <v>66</v>
      </c>
      <c r="O417" s="353"/>
      <c r="P417" s="353"/>
      <c r="Q417" s="353"/>
      <c r="R417" s="353"/>
      <c r="S417" s="353"/>
      <c r="T417" s="354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x14ac:dyDescent="0.2">
      <c r="A418" s="351"/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62"/>
      <c r="N418" s="352" t="s">
        <v>66</v>
      </c>
      <c r="O418" s="353"/>
      <c r="P418" s="353"/>
      <c r="Q418" s="353"/>
      <c r="R418" s="353"/>
      <c r="S418" s="353"/>
      <c r="T418" s="354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customHeight="1" x14ac:dyDescent="0.25">
      <c r="A419" s="350" t="s">
        <v>561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51"/>
      <c r="N419" s="351"/>
      <c r="O419" s="351"/>
      <c r="P419" s="351"/>
      <c r="Q419" s="351"/>
      <c r="R419" s="351"/>
      <c r="S419" s="351"/>
      <c r="T419" s="351"/>
      <c r="U419" s="351"/>
      <c r="V419" s="351"/>
      <c r="W419" s="351"/>
      <c r="X419" s="351"/>
      <c r="Y419" s="340"/>
      <c r="Z419" s="340"/>
    </row>
    <row r="420" spans="1:53" ht="14.25" customHeight="1" x14ac:dyDescent="0.25">
      <c r="A420" s="371" t="s">
        <v>97</v>
      </c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1"/>
      <c r="N420" s="351"/>
      <c r="O420" s="351"/>
      <c r="P420" s="351"/>
      <c r="Q420" s="351"/>
      <c r="R420" s="351"/>
      <c r="S420" s="351"/>
      <c r="T420" s="351"/>
      <c r="U420" s="351"/>
      <c r="V420" s="351"/>
      <c r="W420" s="351"/>
      <c r="X420" s="351"/>
      <c r="Y420" s="339"/>
      <c r="Z420" s="339"/>
    </row>
    <row r="421" spans="1:53" ht="27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1"/>
      <c r="B423" s="351"/>
      <c r="C423" s="351"/>
      <c r="D423" s="351"/>
      <c r="E423" s="351"/>
      <c r="F423" s="351"/>
      <c r="G423" s="351"/>
      <c r="H423" s="351"/>
      <c r="I423" s="351"/>
      <c r="J423" s="351"/>
      <c r="K423" s="351"/>
      <c r="L423" s="351"/>
      <c r="M423" s="362"/>
      <c r="N423" s="352" t="s">
        <v>66</v>
      </c>
      <c r="O423" s="353"/>
      <c r="P423" s="353"/>
      <c r="Q423" s="353"/>
      <c r="R423" s="353"/>
      <c r="S423" s="353"/>
      <c r="T423" s="354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x14ac:dyDescent="0.2">
      <c r="A424" s="351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62"/>
      <c r="N424" s="352" t="s">
        <v>66</v>
      </c>
      <c r="O424" s="353"/>
      <c r="P424" s="353"/>
      <c r="Q424" s="353"/>
      <c r="R424" s="353"/>
      <c r="S424" s="353"/>
      <c r="T424" s="354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customHeight="1" x14ac:dyDescent="0.25">
      <c r="A425" s="371" t="s">
        <v>60</v>
      </c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1"/>
      <c r="N425" s="351"/>
      <c r="O425" s="351"/>
      <c r="P425" s="351"/>
      <c r="Q425" s="351"/>
      <c r="R425" s="351"/>
      <c r="S425" s="351"/>
      <c r="T425" s="351"/>
      <c r="U425" s="351"/>
      <c r="V425" s="351"/>
      <c r="W425" s="351"/>
      <c r="X425" s="351"/>
      <c r="Y425" s="339"/>
      <c r="Z425" s="339"/>
    </row>
    <row r="426" spans="1:53" ht="27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1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62"/>
      <c r="N433" s="352" t="s">
        <v>66</v>
      </c>
      <c r="O433" s="353"/>
      <c r="P433" s="353"/>
      <c r="Q433" s="353"/>
      <c r="R433" s="353"/>
      <c r="S433" s="353"/>
      <c r="T433" s="354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62"/>
      <c r="N434" s="352" t="s">
        <v>66</v>
      </c>
      <c r="O434" s="353"/>
      <c r="P434" s="353"/>
      <c r="Q434" s="353"/>
      <c r="R434" s="353"/>
      <c r="S434" s="353"/>
      <c r="T434" s="354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customHeight="1" x14ac:dyDescent="0.25">
      <c r="A435" s="371" t="s">
        <v>92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9"/>
      <c r="Z435" s="339"/>
    </row>
    <row r="436" spans="1:53" ht="27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1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62"/>
      <c r="N437" s="352" t="s">
        <v>66</v>
      </c>
      <c r="O437" s="353"/>
      <c r="P437" s="353"/>
      <c r="Q437" s="353"/>
      <c r="R437" s="353"/>
      <c r="S437" s="353"/>
      <c r="T437" s="354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62"/>
      <c r="N438" s="352" t="s">
        <v>66</v>
      </c>
      <c r="O438" s="353"/>
      <c r="P438" s="353"/>
      <c r="Q438" s="353"/>
      <c r="R438" s="353"/>
      <c r="S438" s="353"/>
      <c r="T438" s="354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customHeight="1" x14ac:dyDescent="0.25">
      <c r="A439" s="371" t="s">
        <v>582</v>
      </c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1"/>
      <c r="N439" s="351"/>
      <c r="O439" s="351"/>
      <c r="P439" s="351"/>
      <c r="Q439" s="351"/>
      <c r="R439" s="351"/>
      <c r="S439" s="351"/>
      <c r="T439" s="351"/>
      <c r="U439" s="351"/>
      <c r="V439" s="351"/>
      <c r="W439" s="351"/>
      <c r="X439" s="351"/>
      <c r="Y439" s="339"/>
      <c r="Z439" s="339"/>
    </row>
    <row r="440" spans="1:53" ht="27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8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1"/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62"/>
      <c r="N441" s="352" t="s">
        <v>66</v>
      </c>
      <c r="O441" s="353"/>
      <c r="P441" s="353"/>
      <c r="Q441" s="353"/>
      <c r="R441" s="353"/>
      <c r="S441" s="353"/>
      <c r="T441" s="354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x14ac:dyDescent="0.2">
      <c r="A442" s="351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62"/>
      <c r="N442" s="352" t="s">
        <v>66</v>
      </c>
      <c r="O442" s="353"/>
      <c r="P442" s="353"/>
      <c r="Q442" s="353"/>
      <c r="R442" s="353"/>
      <c r="S442" s="353"/>
      <c r="T442" s="354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customHeight="1" x14ac:dyDescent="0.2">
      <c r="A443" s="399" t="s">
        <v>585</v>
      </c>
      <c r="B443" s="400"/>
      <c r="C443" s="400"/>
      <c r="D443" s="400"/>
      <c r="E443" s="400"/>
      <c r="F443" s="400"/>
      <c r="G443" s="400"/>
      <c r="H443" s="400"/>
      <c r="I443" s="400"/>
      <c r="J443" s="400"/>
      <c r="K443" s="400"/>
      <c r="L443" s="400"/>
      <c r="M443" s="400"/>
      <c r="N443" s="400"/>
      <c r="O443" s="400"/>
      <c r="P443" s="400"/>
      <c r="Q443" s="400"/>
      <c r="R443" s="400"/>
      <c r="S443" s="400"/>
      <c r="T443" s="400"/>
      <c r="U443" s="400"/>
      <c r="V443" s="400"/>
      <c r="W443" s="400"/>
      <c r="X443" s="400"/>
      <c r="Y443" s="48"/>
      <c r="Z443" s="48"/>
    </row>
    <row r="444" spans="1:53" ht="16.5" customHeight="1" x14ac:dyDescent="0.25">
      <c r="A444" s="350" t="s">
        <v>585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340"/>
      <c r="Z444" s="340"/>
    </row>
    <row r="445" spans="1:53" ht="14.25" customHeight="1" x14ac:dyDescent="0.25">
      <c r="A445" s="371" t="s">
        <v>105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9"/>
      <c r="Z445" s="339"/>
    </row>
    <row r="446" spans="1:53" ht="27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6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592</v>
      </c>
      <c r="W447" s="345">
        <f t="shared" si="21"/>
        <v>596.64</v>
      </c>
      <c r="X447" s="36">
        <f t="shared" si="22"/>
        <v>1.35148</v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0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3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113</v>
      </c>
      <c r="W449" s="345">
        <f t="shared" si="21"/>
        <v>116.16000000000001</v>
      </c>
      <c r="X449" s="36">
        <f t="shared" si="22"/>
        <v>0.26312000000000002</v>
      </c>
      <c r="Y449" s="56"/>
      <c r="Z449" s="57"/>
      <c r="AD449" s="58"/>
      <c r="BA449" s="300" t="s">
        <v>1</v>
      </c>
    </row>
    <row r="450" spans="1:53" ht="16.5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9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7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543</v>
      </c>
      <c r="W451" s="345">
        <f t="shared" si="21"/>
        <v>543.84</v>
      </c>
      <c r="X451" s="36">
        <f t="shared" si="22"/>
        <v>1.2318800000000001</v>
      </c>
      <c r="Y451" s="56"/>
      <c r="Z451" s="57"/>
      <c r="AD451" s="58"/>
      <c r="BA451" s="302" t="s">
        <v>1</v>
      </c>
    </row>
    <row r="452" spans="1:53" ht="16.5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1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2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68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3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9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62"/>
      <c r="N459" s="352" t="s">
        <v>66</v>
      </c>
      <c r="O459" s="353"/>
      <c r="P459" s="353"/>
      <c r="Q459" s="353"/>
      <c r="R459" s="353"/>
      <c r="S459" s="353"/>
      <c r="T459" s="354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236.36363636363632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238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2.8464800000000001</v>
      </c>
      <c r="Y459" s="347"/>
      <c r="Z459" s="347"/>
    </row>
    <row r="460" spans="1:53" x14ac:dyDescent="0.2">
      <c r="A460" s="351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62"/>
      <c r="N460" s="352" t="s">
        <v>66</v>
      </c>
      <c r="O460" s="353"/>
      <c r="P460" s="353"/>
      <c r="Q460" s="353"/>
      <c r="R460" s="353"/>
      <c r="S460" s="353"/>
      <c r="T460" s="354"/>
      <c r="U460" s="37" t="s">
        <v>65</v>
      </c>
      <c r="V460" s="346">
        <f>IFERROR(SUM(V446:V458),"0")</f>
        <v>1248</v>
      </c>
      <c r="W460" s="346">
        <f>IFERROR(SUM(W446:W458),"0")</f>
        <v>1256.6399999999999</v>
      </c>
      <c r="X460" s="37"/>
      <c r="Y460" s="347"/>
      <c r="Z460" s="347"/>
    </row>
    <row r="461" spans="1:53" ht="14.25" customHeight="1" x14ac:dyDescent="0.25">
      <c r="A461" s="371" t="s">
        <v>97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404</v>
      </c>
      <c r="W462" s="345">
        <f>IFERROR(IF(V462="",0,CEILING((V462/$H462),1)*$H462),"")</f>
        <v>406.56</v>
      </c>
      <c r="X462" s="36">
        <f>IFERROR(IF(W462=0,"",ROUNDUP(W462/H462,0)*0.01196),"")</f>
        <v>0.92091999999999996</v>
      </c>
      <c r="Y462" s="56"/>
      <c r="Z462" s="57"/>
      <c r="AD462" s="58"/>
      <c r="BA462" s="310" t="s">
        <v>1</v>
      </c>
    </row>
    <row r="463" spans="1:53" ht="16.5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107</v>
      </c>
      <c r="W463" s="345">
        <f>IFERROR(IF(V463="",0,CEILING((V463/$H463),1)*$H463),"")</f>
        <v>108</v>
      </c>
      <c r="X463" s="36">
        <f>IFERROR(IF(W463=0,"",ROUNDUP(W463/H463,0)*0.00937),"")</f>
        <v>0.28110000000000002</v>
      </c>
      <c r="Y463" s="56"/>
      <c r="Z463" s="57"/>
      <c r="AD463" s="58"/>
      <c r="BA463" s="311" t="s">
        <v>1</v>
      </c>
    </row>
    <row r="464" spans="1:53" x14ac:dyDescent="0.2">
      <c r="A464" s="361"/>
      <c r="B464" s="351"/>
      <c r="C464" s="351"/>
      <c r="D464" s="351"/>
      <c r="E464" s="351"/>
      <c r="F464" s="351"/>
      <c r="G464" s="351"/>
      <c r="H464" s="351"/>
      <c r="I464" s="351"/>
      <c r="J464" s="351"/>
      <c r="K464" s="351"/>
      <c r="L464" s="351"/>
      <c r="M464" s="362"/>
      <c r="N464" s="352" t="s">
        <v>66</v>
      </c>
      <c r="O464" s="353"/>
      <c r="P464" s="353"/>
      <c r="Q464" s="353"/>
      <c r="R464" s="353"/>
      <c r="S464" s="353"/>
      <c r="T464" s="354"/>
      <c r="U464" s="37" t="s">
        <v>67</v>
      </c>
      <c r="V464" s="346">
        <f>IFERROR(V462/H462,"0")+IFERROR(V463/H463,"0")</f>
        <v>106.23737373737373</v>
      </c>
      <c r="W464" s="346">
        <f>IFERROR(W462/H462,"0")+IFERROR(W463/H463,"0")</f>
        <v>107</v>
      </c>
      <c r="X464" s="346">
        <f>IFERROR(IF(X462="",0,X462),"0")+IFERROR(IF(X463="",0,X463),"0")</f>
        <v>1.2020200000000001</v>
      </c>
      <c r="Y464" s="347"/>
      <c r="Z464" s="347"/>
    </row>
    <row r="465" spans="1:53" x14ac:dyDescent="0.2">
      <c r="A465" s="351"/>
      <c r="B465" s="351"/>
      <c r="C465" s="351"/>
      <c r="D465" s="351"/>
      <c r="E465" s="351"/>
      <c r="F465" s="351"/>
      <c r="G465" s="351"/>
      <c r="H465" s="351"/>
      <c r="I465" s="351"/>
      <c r="J465" s="351"/>
      <c r="K465" s="351"/>
      <c r="L465" s="351"/>
      <c r="M465" s="362"/>
      <c r="N465" s="352" t="s">
        <v>66</v>
      </c>
      <c r="O465" s="353"/>
      <c r="P465" s="353"/>
      <c r="Q465" s="353"/>
      <c r="R465" s="353"/>
      <c r="S465" s="353"/>
      <c r="T465" s="354"/>
      <c r="U465" s="37" t="s">
        <v>65</v>
      </c>
      <c r="V465" s="346">
        <f>IFERROR(SUM(V462:V463),"0")</f>
        <v>511</v>
      </c>
      <c r="W465" s="346">
        <f>IFERROR(SUM(W462:W463),"0")</f>
        <v>514.55999999999995</v>
      </c>
      <c r="X465" s="37"/>
      <c r="Y465" s="347"/>
      <c r="Z465" s="347"/>
    </row>
    <row r="466" spans="1:53" ht="14.25" customHeight="1" x14ac:dyDescent="0.25">
      <c r="A466" s="371" t="s">
        <v>60</v>
      </c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1"/>
      <c r="N466" s="351"/>
      <c r="O466" s="351"/>
      <c r="P466" s="351"/>
      <c r="Q466" s="351"/>
      <c r="R466" s="351"/>
      <c r="S466" s="351"/>
      <c r="T466" s="351"/>
      <c r="U466" s="351"/>
      <c r="V466" s="351"/>
      <c r="W466" s="351"/>
      <c r="X466" s="351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229</v>
      </c>
      <c r="W467" s="345">
        <f t="shared" ref="W467:W472" si="23">IFERROR(IF(V467="",0,CEILING((V467/$H467),1)*$H467),"")</f>
        <v>232.32000000000002</v>
      </c>
      <c r="X467" s="36">
        <f>IFERROR(IF(W467=0,"",ROUNDUP(W467/H467,0)*0.01196),"")</f>
        <v>0.52624000000000004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275</v>
      </c>
      <c r="W468" s="345">
        <f t="shared" si="23"/>
        <v>279.84000000000003</v>
      </c>
      <c r="X468" s="36">
        <f>IFERROR(IF(W468=0,"",ROUNDUP(W468/H468,0)*0.01196),"")</f>
        <v>0.63388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303</v>
      </c>
      <c r="W469" s="345">
        <f t="shared" si="23"/>
        <v>306.24</v>
      </c>
      <c r="X469" s="36">
        <f>IFERROR(IF(W469=0,"",ROUNDUP(W469/H469,0)*0.01196),"")</f>
        <v>0.69367999999999996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1"/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62"/>
      <c r="N473" s="352" t="s">
        <v>66</v>
      </c>
      <c r="O473" s="353"/>
      <c r="P473" s="353"/>
      <c r="Q473" s="353"/>
      <c r="R473" s="353"/>
      <c r="S473" s="353"/>
      <c r="T473" s="354"/>
      <c r="U473" s="37" t="s">
        <v>67</v>
      </c>
      <c r="V473" s="346">
        <f>IFERROR(V467/H467,"0")+IFERROR(V468/H468,"0")+IFERROR(V469/H469,"0")+IFERROR(V470/H470,"0")+IFERROR(V471/H471,"0")+IFERROR(V472/H472,"0")</f>
        <v>152.84090909090907</v>
      </c>
      <c r="W473" s="346">
        <f>IFERROR(W467/H467,"0")+IFERROR(W468/H468,"0")+IFERROR(W469/H469,"0")+IFERROR(W470/H470,"0")+IFERROR(W471/H471,"0")+IFERROR(W472/H472,"0")</f>
        <v>155</v>
      </c>
      <c r="X473" s="346">
        <f>IFERROR(IF(X467="",0,X467),"0")+IFERROR(IF(X468="",0,X468),"0")+IFERROR(IF(X469="",0,X469),"0")+IFERROR(IF(X470="",0,X470),"0")+IFERROR(IF(X471="",0,X471),"0")+IFERROR(IF(X472="",0,X472),"0")</f>
        <v>1.8538000000000001</v>
      </c>
      <c r="Y473" s="347"/>
      <c r="Z473" s="347"/>
    </row>
    <row r="474" spans="1:53" x14ac:dyDescent="0.2">
      <c r="A474" s="351"/>
      <c r="B474" s="351"/>
      <c r="C474" s="351"/>
      <c r="D474" s="351"/>
      <c r="E474" s="351"/>
      <c r="F474" s="351"/>
      <c r="G474" s="351"/>
      <c r="H474" s="351"/>
      <c r="I474" s="351"/>
      <c r="J474" s="351"/>
      <c r="K474" s="351"/>
      <c r="L474" s="351"/>
      <c r="M474" s="362"/>
      <c r="N474" s="352" t="s">
        <v>66</v>
      </c>
      <c r="O474" s="353"/>
      <c r="P474" s="353"/>
      <c r="Q474" s="353"/>
      <c r="R474" s="353"/>
      <c r="S474" s="353"/>
      <c r="T474" s="354"/>
      <c r="U474" s="37" t="s">
        <v>65</v>
      </c>
      <c r="V474" s="346">
        <f>IFERROR(SUM(V467:V472),"0")</f>
        <v>807</v>
      </c>
      <c r="W474" s="346">
        <f>IFERROR(SUM(W467:W472),"0")</f>
        <v>818.40000000000009</v>
      </c>
      <c r="X474" s="37"/>
      <c r="Y474" s="347"/>
      <c r="Z474" s="347"/>
    </row>
    <row r="475" spans="1:53" ht="14.25" customHeight="1" x14ac:dyDescent="0.25">
      <c r="A475" s="371" t="s">
        <v>68</v>
      </c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51"/>
      <c r="N475" s="351"/>
      <c r="O475" s="351"/>
      <c r="P475" s="351"/>
      <c r="Q475" s="351"/>
      <c r="R475" s="351"/>
      <c r="S475" s="351"/>
      <c r="T475" s="351"/>
      <c r="U475" s="351"/>
      <c r="V475" s="351"/>
      <c r="W475" s="351"/>
      <c r="X475" s="351"/>
      <c r="Y475" s="339"/>
      <c r="Z475" s="339"/>
    </row>
    <row r="476" spans="1:53" ht="16.5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x14ac:dyDescent="0.2">
      <c r="A478" s="361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62"/>
      <c r="N478" s="352" t="s">
        <v>66</v>
      </c>
      <c r="O478" s="353"/>
      <c r="P478" s="353"/>
      <c r="Q478" s="353"/>
      <c r="R478" s="353"/>
      <c r="S478" s="353"/>
      <c r="T478" s="354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62"/>
      <c r="N479" s="352" t="s">
        <v>66</v>
      </c>
      <c r="O479" s="353"/>
      <c r="P479" s="353"/>
      <c r="Q479" s="353"/>
      <c r="R479" s="353"/>
      <c r="S479" s="353"/>
      <c r="T479" s="354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customHeight="1" x14ac:dyDescent="0.2">
      <c r="A480" s="399" t="s">
        <v>640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8"/>
      <c r="Z480" s="48"/>
    </row>
    <row r="481" spans="1:53" ht="16.5" customHeight="1" x14ac:dyDescent="0.25">
      <c r="A481" s="350" t="s">
        <v>641</v>
      </c>
      <c r="B481" s="351"/>
      <c r="C481" s="351"/>
      <c r="D481" s="351"/>
      <c r="E481" s="351"/>
      <c r="F481" s="351"/>
      <c r="G481" s="351"/>
      <c r="H481" s="351"/>
      <c r="I481" s="351"/>
      <c r="J481" s="351"/>
      <c r="K481" s="351"/>
      <c r="L481" s="351"/>
      <c r="M481" s="351"/>
      <c r="N481" s="351"/>
      <c r="O481" s="351"/>
      <c r="P481" s="351"/>
      <c r="Q481" s="351"/>
      <c r="R481" s="351"/>
      <c r="S481" s="351"/>
      <c r="T481" s="351"/>
      <c r="U481" s="351"/>
      <c r="V481" s="351"/>
      <c r="W481" s="351"/>
      <c r="X481" s="351"/>
      <c r="Y481" s="340"/>
      <c r="Z481" s="340"/>
    </row>
    <row r="482" spans="1:53" ht="14.25" customHeight="1" x14ac:dyDescent="0.25">
      <c r="A482" s="371" t="s">
        <v>105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1"/>
      <c r="M482" s="351"/>
      <c r="N482" s="351"/>
      <c r="O482" s="351"/>
      <c r="P482" s="351"/>
      <c r="Q482" s="351"/>
      <c r="R482" s="351"/>
      <c r="S482" s="351"/>
      <c r="T482" s="351"/>
      <c r="U482" s="351"/>
      <c r="V482" s="351"/>
      <c r="W482" s="351"/>
      <c r="X482" s="351"/>
      <c r="Y482" s="339"/>
      <c r="Z482" s="339"/>
    </row>
    <row r="483" spans="1:53" ht="27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47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515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1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5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x14ac:dyDescent="0.2">
      <c r="A488" s="361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62"/>
      <c r="N488" s="352" t="s">
        <v>66</v>
      </c>
      <c r="O488" s="353"/>
      <c r="P488" s="353"/>
      <c r="Q488" s="353"/>
      <c r="R488" s="353"/>
      <c r="S488" s="353"/>
      <c r="T488" s="354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62"/>
      <c r="N489" s="352" t="s">
        <v>66</v>
      </c>
      <c r="O489" s="353"/>
      <c r="P489" s="353"/>
      <c r="Q489" s="353"/>
      <c r="R489" s="353"/>
      <c r="S489" s="353"/>
      <c r="T489" s="354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customHeight="1" x14ac:dyDescent="0.25">
      <c r="A490" s="371" t="s">
        <v>97</v>
      </c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1"/>
      <c r="N490" s="351"/>
      <c r="O490" s="351"/>
      <c r="P490" s="351"/>
      <c r="Q490" s="351"/>
      <c r="R490" s="351"/>
      <c r="S490" s="351"/>
      <c r="T490" s="351"/>
      <c r="U490" s="351"/>
      <c r="V490" s="351"/>
      <c r="W490" s="351"/>
      <c r="X490" s="351"/>
      <c r="Y490" s="339"/>
      <c r="Z490" s="339"/>
    </row>
    <row r="491" spans="1:53" ht="27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0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75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23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x14ac:dyDescent="0.2">
      <c r="A494" s="361"/>
      <c r="B494" s="351"/>
      <c r="C494" s="351"/>
      <c r="D494" s="351"/>
      <c r="E494" s="351"/>
      <c r="F494" s="351"/>
      <c r="G494" s="351"/>
      <c r="H494" s="351"/>
      <c r="I494" s="351"/>
      <c r="J494" s="351"/>
      <c r="K494" s="351"/>
      <c r="L494" s="351"/>
      <c r="M494" s="362"/>
      <c r="N494" s="352" t="s">
        <v>66</v>
      </c>
      <c r="O494" s="353"/>
      <c r="P494" s="353"/>
      <c r="Q494" s="353"/>
      <c r="R494" s="353"/>
      <c r="S494" s="353"/>
      <c r="T494" s="354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x14ac:dyDescent="0.2">
      <c r="A495" s="351"/>
      <c r="B495" s="351"/>
      <c r="C495" s="351"/>
      <c r="D495" s="351"/>
      <c r="E495" s="351"/>
      <c r="F495" s="351"/>
      <c r="G495" s="351"/>
      <c r="H495" s="351"/>
      <c r="I495" s="351"/>
      <c r="J495" s="351"/>
      <c r="K495" s="351"/>
      <c r="L495" s="351"/>
      <c r="M495" s="362"/>
      <c r="N495" s="352" t="s">
        <v>66</v>
      </c>
      <c r="O495" s="353"/>
      <c r="P495" s="353"/>
      <c r="Q495" s="353"/>
      <c r="R495" s="353"/>
      <c r="S495" s="353"/>
      <c r="T495" s="354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customHeight="1" x14ac:dyDescent="0.25">
      <c r="A496" s="371" t="s">
        <v>60</v>
      </c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1"/>
      <c r="N496" s="351"/>
      <c r="O496" s="351"/>
      <c r="P496" s="351"/>
      <c r="Q496" s="351"/>
      <c r="R496" s="351"/>
      <c r="S496" s="351"/>
      <c r="T496" s="351"/>
      <c r="U496" s="351"/>
      <c r="V496" s="351"/>
      <c r="W496" s="351"/>
      <c r="X496" s="351"/>
      <c r="Y496" s="339"/>
      <c r="Z496" s="339"/>
    </row>
    <row r="497" spans="1:53" ht="27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59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8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5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3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x14ac:dyDescent="0.2">
      <c r="A501" s="361"/>
      <c r="B501" s="351"/>
      <c r="C501" s="351"/>
      <c r="D501" s="351"/>
      <c r="E501" s="351"/>
      <c r="F501" s="351"/>
      <c r="G501" s="351"/>
      <c r="H501" s="351"/>
      <c r="I501" s="351"/>
      <c r="J501" s="351"/>
      <c r="K501" s="351"/>
      <c r="L501" s="351"/>
      <c r="M501" s="362"/>
      <c r="N501" s="352" t="s">
        <v>66</v>
      </c>
      <c r="O501" s="353"/>
      <c r="P501" s="353"/>
      <c r="Q501" s="353"/>
      <c r="R501" s="353"/>
      <c r="S501" s="353"/>
      <c r="T501" s="354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x14ac:dyDescent="0.2">
      <c r="A502" s="351"/>
      <c r="B502" s="351"/>
      <c r="C502" s="351"/>
      <c r="D502" s="351"/>
      <c r="E502" s="351"/>
      <c r="F502" s="351"/>
      <c r="G502" s="351"/>
      <c r="H502" s="351"/>
      <c r="I502" s="351"/>
      <c r="J502" s="351"/>
      <c r="K502" s="351"/>
      <c r="L502" s="351"/>
      <c r="M502" s="362"/>
      <c r="N502" s="352" t="s">
        <v>66</v>
      </c>
      <c r="O502" s="353"/>
      <c r="P502" s="353"/>
      <c r="Q502" s="353"/>
      <c r="R502" s="353"/>
      <c r="S502" s="353"/>
      <c r="T502" s="354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customHeight="1" x14ac:dyDescent="0.25">
      <c r="A503" s="371" t="s">
        <v>68</v>
      </c>
      <c r="B503" s="351"/>
      <c r="C503" s="351"/>
      <c r="D503" s="351"/>
      <c r="E503" s="351"/>
      <c r="F503" s="351"/>
      <c r="G503" s="351"/>
      <c r="H503" s="351"/>
      <c r="I503" s="351"/>
      <c r="J503" s="351"/>
      <c r="K503" s="351"/>
      <c r="L503" s="351"/>
      <c r="M503" s="351"/>
      <c r="N503" s="351"/>
      <c r="O503" s="351"/>
      <c r="P503" s="351"/>
      <c r="Q503" s="351"/>
      <c r="R503" s="351"/>
      <c r="S503" s="351"/>
      <c r="T503" s="351"/>
      <c r="U503" s="351"/>
      <c r="V503" s="351"/>
      <c r="W503" s="351"/>
      <c r="X503" s="351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6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7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28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56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62"/>
      <c r="N509" s="352" t="s">
        <v>66</v>
      </c>
      <c r="O509" s="353"/>
      <c r="P509" s="353"/>
      <c r="Q509" s="353"/>
      <c r="R509" s="353"/>
      <c r="S509" s="353"/>
      <c r="T509" s="354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62"/>
      <c r="N510" s="352" t="s">
        <v>66</v>
      </c>
      <c r="O510" s="353"/>
      <c r="P510" s="353"/>
      <c r="Q510" s="353"/>
      <c r="R510" s="353"/>
      <c r="S510" s="353"/>
      <c r="T510" s="354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389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0"/>
      <c r="N511" s="431" t="s">
        <v>692</v>
      </c>
      <c r="O511" s="432"/>
      <c r="P511" s="432"/>
      <c r="Q511" s="432"/>
      <c r="R511" s="432"/>
      <c r="S511" s="432"/>
      <c r="T511" s="43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9022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9171.3499999999985</v>
      </c>
      <c r="X511" s="37"/>
      <c r="Y511" s="347"/>
      <c r="Z511" s="347"/>
    </row>
    <row r="512" spans="1:53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390"/>
      <c r="N512" s="431" t="s">
        <v>693</v>
      </c>
      <c r="O512" s="432"/>
      <c r="P512" s="432"/>
      <c r="Q512" s="432"/>
      <c r="R512" s="432"/>
      <c r="S512" s="432"/>
      <c r="T512" s="43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9564.8785194846459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9722.9840000000022</v>
      </c>
      <c r="X512" s="37"/>
      <c r="Y512" s="347"/>
      <c r="Z512" s="347"/>
    </row>
    <row r="513" spans="1:29" x14ac:dyDescent="0.2">
      <c r="A513" s="351"/>
      <c r="B513" s="351"/>
      <c r="C513" s="351"/>
      <c r="D513" s="351"/>
      <c r="E513" s="351"/>
      <c r="F513" s="351"/>
      <c r="G513" s="351"/>
      <c r="H513" s="351"/>
      <c r="I513" s="351"/>
      <c r="J513" s="351"/>
      <c r="K513" s="351"/>
      <c r="L513" s="351"/>
      <c r="M513" s="390"/>
      <c r="N513" s="431" t="s">
        <v>694</v>
      </c>
      <c r="O513" s="432"/>
      <c r="P513" s="432"/>
      <c r="Q513" s="432"/>
      <c r="R513" s="432"/>
      <c r="S513" s="432"/>
      <c r="T513" s="43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17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17</v>
      </c>
      <c r="X513" s="37"/>
      <c r="Y513" s="347"/>
      <c r="Z513" s="347"/>
    </row>
    <row r="514" spans="1:29" x14ac:dyDescent="0.2">
      <c r="A514" s="351"/>
      <c r="B514" s="351"/>
      <c r="C514" s="351"/>
      <c r="D514" s="351"/>
      <c r="E514" s="351"/>
      <c r="F514" s="351"/>
      <c r="G514" s="351"/>
      <c r="H514" s="351"/>
      <c r="I514" s="351"/>
      <c r="J514" s="351"/>
      <c r="K514" s="351"/>
      <c r="L514" s="351"/>
      <c r="M514" s="390"/>
      <c r="N514" s="431" t="s">
        <v>696</v>
      </c>
      <c r="O514" s="432"/>
      <c r="P514" s="432"/>
      <c r="Q514" s="432"/>
      <c r="R514" s="432"/>
      <c r="S514" s="432"/>
      <c r="T514" s="433"/>
      <c r="U514" s="37" t="s">
        <v>65</v>
      </c>
      <c r="V514" s="346">
        <f>GrossWeightTotal+PalletQtyTotal*25</f>
        <v>9989.8785194846459</v>
      </c>
      <c r="W514" s="346">
        <f>GrossWeightTotalR+PalletQtyTotalR*25</f>
        <v>10147.984000000002</v>
      </c>
      <c r="X514" s="37"/>
      <c r="Y514" s="347"/>
      <c r="Z514" s="347"/>
    </row>
    <row r="515" spans="1:29" x14ac:dyDescent="0.2">
      <c r="A515" s="351"/>
      <c r="B515" s="351"/>
      <c r="C515" s="351"/>
      <c r="D515" s="351"/>
      <c r="E515" s="351"/>
      <c r="F515" s="351"/>
      <c r="G515" s="351"/>
      <c r="H515" s="351"/>
      <c r="I515" s="351"/>
      <c r="J515" s="351"/>
      <c r="K515" s="351"/>
      <c r="L515" s="351"/>
      <c r="M515" s="390"/>
      <c r="N515" s="431" t="s">
        <v>697</v>
      </c>
      <c r="O515" s="432"/>
      <c r="P515" s="432"/>
      <c r="Q515" s="432"/>
      <c r="R515" s="432"/>
      <c r="S515" s="432"/>
      <c r="T515" s="43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1586.3100977866695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1611</v>
      </c>
      <c r="X515" s="37"/>
      <c r="Y515" s="347"/>
      <c r="Z515" s="347"/>
    </row>
    <row r="516" spans="1:29" ht="14.25" customHeight="1" x14ac:dyDescent="0.2">
      <c r="A516" s="351"/>
      <c r="B516" s="351"/>
      <c r="C516" s="351"/>
      <c r="D516" s="351"/>
      <c r="E516" s="351"/>
      <c r="F516" s="351"/>
      <c r="G516" s="351"/>
      <c r="H516" s="351"/>
      <c r="I516" s="351"/>
      <c r="J516" s="351"/>
      <c r="K516" s="351"/>
      <c r="L516" s="351"/>
      <c r="M516" s="390"/>
      <c r="N516" s="431" t="s">
        <v>698</v>
      </c>
      <c r="O516" s="432"/>
      <c r="P516" s="432"/>
      <c r="Q516" s="432"/>
      <c r="R516" s="432"/>
      <c r="S516" s="432"/>
      <c r="T516" s="43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19.692740000000001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59" t="s">
        <v>95</v>
      </c>
      <c r="D518" s="443"/>
      <c r="E518" s="443"/>
      <c r="F518" s="444"/>
      <c r="G518" s="359" t="s">
        <v>219</v>
      </c>
      <c r="H518" s="443"/>
      <c r="I518" s="443"/>
      <c r="J518" s="443"/>
      <c r="K518" s="443"/>
      <c r="L518" s="443"/>
      <c r="M518" s="443"/>
      <c r="N518" s="443"/>
      <c r="O518" s="444"/>
      <c r="P518" s="337" t="s">
        <v>454</v>
      </c>
      <c r="Q518" s="359" t="s">
        <v>458</v>
      </c>
      <c r="R518" s="444"/>
      <c r="S518" s="359" t="s">
        <v>511</v>
      </c>
      <c r="T518" s="444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78" t="s">
        <v>701</v>
      </c>
      <c r="B519" s="359" t="s">
        <v>59</v>
      </c>
      <c r="C519" s="359" t="s">
        <v>96</v>
      </c>
      <c r="D519" s="359" t="s">
        <v>104</v>
      </c>
      <c r="E519" s="359" t="s">
        <v>95</v>
      </c>
      <c r="F519" s="359" t="s">
        <v>211</v>
      </c>
      <c r="G519" s="359" t="s">
        <v>220</v>
      </c>
      <c r="H519" s="359" t="s">
        <v>227</v>
      </c>
      <c r="I519" s="359" t="s">
        <v>246</v>
      </c>
      <c r="J519" s="359" t="s">
        <v>305</v>
      </c>
      <c r="K519" s="338"/>
      <c r="L519" s="359" t="s">
        <v>326</v>
      </c>
      <c r="M519" s="359" t="s">
        <v>345</v>
      </c>
      <c r="N519" s="359" t="s">
        <v>423</v>
      </c>
      <c r="O519" s="359" t="s">
        <v>441</v>
      </c>
      <c r="P519" s="359" t="s">
        <v>455</v>
      </c>
      <c r="Q519" s="359" t="s">
        <v>459</v>
      </c>
      <c r="R519" s="359" t="s">
        <v>486</v>
      </c>
      <c r="S519" s="359" t="s">
        <v>512</v>
      </c>
      <c r="T519" s="359" t="s">
        <v>561</v>
      </c>
      <c r="U519" s="359" t="s">
        <v>585</v>
      </c>
      <c r="V519" s="359" t="s">
        <v>641</v>
      </c>
      <c r="Z519" s="52"/>
      <c r="AC519" s="338"/>
    </row>
    <row r="520" spans="1:29" ht="13.5" customHeight="1" thickBot="1" x14ac:dyDescent="0.25">
      <c r="A520" s="479"/>
      <c r="B520" s="360"/>
      <c r="C520" s="360"/>
      <c r="D520" s="360"/>
      <c r="E520" s="360"/>
      <c r="F520" s="360"/>
      <c r="G520" s="360"/>
      <c r="H520" s="360"/>
      <c r="I520" s="360"/>
      <c r="J520" s="360"/>
      <c r="K520" s="338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118.80000000000001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903.2</v>
      </c>
      <c r="F521" s="46">
        <f>IFERROR(W129*1,"0")+IFERROR(W130*1,"0")+IFERROR(W131*1,"0")+IFERROR(W132*1,"0")</f>
        <v>122.10000000000001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159.60000000000002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1463.9999999999998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257.55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27.900000000000002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2913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569.4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46.2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2589.5999999999995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N470:R470"/>
    <mergeCell ref="D171:E171"/>
    <mergeCell ref="D342:E342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O5:P5"/>
    <mergeCell ref="A133:M134"/>
    <mergeCell ref="N370:R37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J9:L9"/>
    <mergeCell ref="R5:S5"/>
    <mergeCell ref="A199:M200"/>
    <mergeCell ref="A12:L12"/>
    <mergeCell ref="N291:R291"/>
    <mergeCell ref="N142:T142"/>
    <mergeCell ref="D101:E101"/>
    <mergeCell ref="A488:M489"/>
    <mergeCell ref="N378:T378"/>
    <mergeCell ref="D76:E76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D457:E457"/>
    <mergeCell ref="O8:P8"/>
    <mergeCell ref="N69:R69"/>
    <mergeCell ref="A299:M300"/>
    <mergeCell ref="N196:R196"/>
    <mergeCell ref="D177:E177"/>
    <mergeCell ref="N288:R288"/>
    <mergeCell ref="D164:E164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N84:T84"/>
    <mergeCell ref="N227:R227"/>
    <mergeCell ref="N110:R110"/>
    <mergeCell ref="D99:E99"/>
    <mergeCell ref="A174:X174"/>
    <mergeCell ref="D397:E397"/>
    <mergeCell ref="M17:M18"/>
    <mergeCell ref="N67:R67"/>
    <mergeCell ref="N132:R132"/>
    <mergeCell ref="N303:R303"/>
    <mergeCell ref="N223:T223"/>
    <mergeCell ref="N430:R430"/>
    <mergeCell ref="N230:R230"/>
    <mergeCell ref="A253:M254"/>
    <mergeCell ref="A324:M325"/>
    <mergeCell ref="N314:T314"/>
    <mergeCell ref="N164:R164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279:E279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9:C9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A37:M38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N114:R114"/>
    <mergeCell ref="N349:T349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370:E370"/>
    <mergeCell ref="N206:R206"/>
    <mergeCell ref="D222:E222"/>
    <mergeCell ref="G17:G18"/>
    <mergeCell ref="N493:R493"/>
    <mergeCell ref="A509:M510"/>
    <mergeCell ref="N472:R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D508:E508"/>
    <mergeCell ref="D450:E450"/>
    <mergeCell ref="N465:T465"/>
    <mergeCell ref="D504:E504"/>
    <mergeCell ref="D273:E273"/>
    <mergeCell ref="A160:M161"/>
    <mergeCell ref="N123:R123"/>
    <mergeCell ref="A209:M210"/>
    <mergeCell ref="N421:R421"/>
    <mergeCell ref="N447:R447"/>
    <mergeCell ref="N187:R187"/>
    <mergeCell ref="N485:R485"/>
    <mergeCell ref="N279:R279"/>
    <mergeCell ref="N366:T366"/>
    <mergeCell ref="N437:T437"/>
    <mergeCell ref="A225:X225"/>
    <mergeCell ref="D452:E452"/>
    <mergeCell ref="D252:E252"/>
    <mergeCell ref="A461:X461"/>
    <mergeCell ref="A162:X162"/>
    <mergeCell ref="D218:E218"/>
    <mergeCell ref="N204:R204"/>
    <mergeCell ref="N440:R440"/>
    <mergeCell ref="N233:R233"/>
    <mergeCell ref="D249:E249"/>
    <mergeCell ref="N469:R469"/>
    <mergeCell ref="D170:E170"/>
    <mergeCell ref="G519:G520"/>
    <mergeCell ref="I519:I520"/>
    <mergeCell ref="N96:R96"/>
    <mergeCell ref="D359:E359"/>
    <mergeCell ref="A264:M265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A473:M474"/>
    <mergeCell ref="D140:E140"/>
    <mergeCell ref="N395:R395"/>
    <mergeCell ref="D267:E267"/>
    <mergeCell ref="D181:E181"/>
    <mergeCell ref="D105:E105"/>
    <mergeCell ref="D341:E341"/>
    <mergeCell ref="N72:R72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N245:R245"/>
    <mergeCell ref="N329:R329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I17:I18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N59:R59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D73:E73"/>
    <mergeCell ref="N486:R486"/>
    <mergeCell ref="A276:M277"/>
    <mergeCell ref="N166:T166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187:E187"/>
    <mergeCell ref="A354:X354"/>
    <mergeCell ref="D472:E472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