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96BF8B5-8EA1-4350-A2E7-6F0A3060B0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заказа'!$V$512:$V$512</definedName>
    <definedName name="GrossWeightTotalR">'Бланк заказа'!$W$512:$W$512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заказа'!$V$513:$V$513</definedName>
    <definedName name="PalletQtyTotalR">'Бланк заказа'!$W$513:$W$513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заказа'!$B$462:$B$462</definedName>
    <definedName name="ProductId253">'Бланк заказа'!$B$463:$B$463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заказа'!$B$491:$B$491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заказа'!$B$497:$B$497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заказа'!$B$504:$B$504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заказа'!$V$462:$V$462</definedName>
    <definedName name="SalesQty253">'Бланк заказа'!$V$463:$V$463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заказа'!$V$491:$V$491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заказа'!$V$497:$V$497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заказа'!$V$504:$V$504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заказа'!$W$462:$W$462</definedName>
    <definedName name="SalesRoundBox253">'Бланк заказа'!$W$463:$W$463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заказа'!$W$491:$W$491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заказа'!$W$497:$W$497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заказа'!$W$504:$W$504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заказа'!$U$462:$U$462</definedName>
    <definedName name="UnitOfMeasure253">'Бланк заказа'!$U$463:$U$463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заказа'!$U$491:$U$491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заказа'!$U$497:$U$497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заказа'!$U$504:$U$504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3" i="1" l="1"/>
  <c r="V512" i="1"/>
  <c r="V514" i="1" s="1"/>
  <c r="V510" i="1"/>
  <c r="V509" i="1"/>
  <c r="W508" i="1"/>
  <c r="X508" i="1" s="1"/>
  <c r="W507" i="1"/>
  <c r="X507" i="1" s="1"/>
  <c r="W506" i="1"/>
  <c r="X506" i="1" s="1"/>
  <c r="W505" i="1"/>
  <c r="X505" i="1" s="1"/>
  <c r="W504" i="1"/>
  <c r="N504" i="1"/>
  <c r="V502" i="1"/>
  <c r="V501" i="1"/>
  <c r="W500" i="1"/>
  <c r="X500" i="1" s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X494" i="1" s="1"/>
  <c r="W491" i="1"/>
  <c r="W495" i="1" s="1"/>
  <c r="V489" i="1"/>
  <c r="V488" i="1"/>
  <c r="W487" i="1"/>
  <c r="X487" i="1" s="1"/>
  <c r="W486" i="1"/>
  <c r="X486" i="1" s="1"/>
  <c r="W485" i="1"/>
  <c r="X485" i="1" s="1"/>
  <c r="W484" i="1"/>
  <c r="X484" i="1" s="1"/>
  <c r="W483" i="1"/>
  <c r="V479" i="1"/>
  <c r="W478" i="1"/>
  <c r="V478" i="1"/>
  <c r="X477" i="1"/>
  <c r="W477" i="1"/>
  <c r="N477" i="1"/>
  <c r="W476" i="1"/>
  <c r="N476" i="1"/>
  <c r="V474" i="1"/>
  <c r="V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X468" i="1" s="1"/>
  <c r="N468" i="1"/>
  <c r="X467" i="1"/>
  <c r="X473" i="1" s="1"/>
  <c r="W467" i="1"/>
  <c r="W473" i="1" s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N447" i="1"/>
  <c r="X446" i="1"/>
  <c r="X459" i="1" s="1"/>
  <c r="W446" i="1"/>
  <c r="V442" i="1"/>
  <c r="V441" i="1"/>
  <c r="W440" i="1"/>
  <c r="N440" i="1"/>
  <c r="V438" i="1"/>
  <c r="V437" i="1"/>
  <c r="W436" i="1"/>
  <c r="N436" i="1"/>
  <c r="V434" i="1"/>
  <c r="V433" i="1"/>
  <c r="W432" i="1"/>
  <c r="X432" i="1" s="1"/>
  <c r="N432" i="1"/>
  <c r="X431" i="1"/>
  <c r="W431" i="1"/>
  <c r="N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N426" i="1"/>
  <c r="V424" i="1"/>
  <c r="V423" i="1"/>
  <c r="W422" i="1"/>
  <c r="X422" i="1" s="1"/>
  <c r="N422" i="1"/>
  <c r="X421" i="1"/>
  <c r="X423" i="1" s="1"/>
  <c r="W421" i="1"/>
  <c r="T521" i="1" s="1"/>
  <c r="N421" i="1"/>
  <c r="V418" i="1"/>
  <c r="V417" i="1"/>
  <c r="X416" i="1"/>
  <c r="W416" i="1"/>
  <c r="N416" i="1"/>
  <c r="W415" i="1"/>
  <c r="N415" i="1"/>
  <c r="X414" i="1"/>
  <c r="W414" i="1"/>
  <c r="N414" i="1"/>
  <c r="V412" i="1"/>
  <c r="W411" i="1"/>
  <c r="V411" i="1"/>
  <c r="X410" i="1"/>
  <c r="X411" i="1" s="1"/>
  <c r="W410" i="1"/>
  <c r="W412" i="1" s="1"/>
  <c r="N410" i="1"/>
  <c r="V408" i="1"/>
  <c r="V407" i="1"/>
  <c r="X406" i="1"/>
  <c r="W406" i="1"/>
  <c r="N406" i="1"/>
  <c r="W405" i="1"/>
  <c r="X405" i="1" s="1"/>
  <c r="N405" i="1"/>
  <c r="X404" i="1"/>
  <c r="W404" i="1"/>
  <c r="N404" i="1"/>
  <c r="W403" i="1"/>
  <c r="N403" i="1"/>
  <c r="V401" i="1"/>
  <c r="V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N387" i="1"/>
  <c r="V385" i="1"/>
  <c r="V384" i="1"/>
  <c r="W383" i="1"/>
  <c r="N383" i="1"/>
  <c r="X382" i="1"/>
  <c r="W382" i="1"/>
  <c r="N382" i="1"/>
  <c r="V378" i="1"/>
  <c r="W377" i="1"/>
  <c r="V377" i="1"/>
  <c r="X376" i="1"/>
  <c r="X377" i="1" s="1"/>
  <c r="W376" i="1"/>
  <c r="W378" i="1" s="1"/>
  <c r="N376" i="1"/>
  <c r="V374" i="1"/>
  <c r="V373" i="1"/>
  <c r="X372" i="1"/>
  <c r="W372" i="1"/>
  <c r="N372" i="1"/>
  <c r="W371" i="1"/>
  <c r="X371" i="1" s="1"/>
  <c r="N371" i="1"/>
  <c r="X370" i="1"/>
  <c r="W370" i="1"/>
  <c r="N370" i="1"/>
  <c r="W369" i="1"/>
  <c r="N369" i="1"/>
  <c r="V367" i="1"/>
  <c r="V366" i="1"/>
  <c r="W365" i="1"/>
  <c r="X365" i="1" s="1"/>
  <c r="N365" i="1"/>
  <c r="X364" i="1"/>
  <c r="X366" i="1" s="1"/>
  <c r="W364" i="1"/>
  <c r="W366" i="1" s="1"/>
  <c r="N364" i="1"/>
  <c r="V362" i="1"/>
  <c r="V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V353" i="1"/>
  <c r="W352" i="1"/>
  <c r="V352" i="1"/>
  <c r="X351" i="1"/>
  <c r="X352" i="1" s="1"/>
  <c r="W351" i="1"/>
  <c r="W353" i="1" s="1"/>
  <c r="N351" i="1"/>
  <c r="V349" i="1"/>
  <c r="V348" i="1"/>
  <c r="X347" i="1"/>
  <c r="W347" i="1"/>
  <c r="N347" i="1"/>
  <c r="W346" i="1"/>
  <c r="V344" i="1"/>
  <c r="W343" i="1"/>
  <c r="V343" i="1"/>
  <c r="X342" i="1"/>
  <c r="W342" i="1"/>
  <c r="N342" i="1"/>
  <c r="W341" i="1"/>
  <c r="X341" i="1" s="1"/>
  <c r="N341" i="1"/>
  <c r="X340" i="1"/>
  <c r="W340" i="1"/>
  <c r="W344" i="1" s="1"/>
  <c r="N340" i="1"/>
  <c r="V338" i="1"/>
  <c r="V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X331" i="1" s="1"/>
  <c r="N331" i="1"/>
  <c r="X330" i="1"/>
  <c r="W330" i="1"/>
  <c r="N330" i="1"/>
  <c r="W329" i="1"/>
  <c r="N329" i="1"/>
  <c r="V325" i="1"/>
  <c r="V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X308" i="1"/>
  <c r="W308" i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X297" i="1"/>
  <c r="X299" i="1" s="1"/>
  <c r="W297" i="1"/>
  <c r="N297" i="1"/>
  <c r="V295" i="1"/>
  <c r="V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X280" i="1"/>
  <c r="W280" i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W276" i="1" s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X264" i="1" s="1"/>
  <c r="W258" i="1"/>
  <c r="N258" i="1"/>
  <c r="W257" i="1"/>
  <c r="X257" i="1" s="1"/>
  <c r="N257" i="1"/>
  <c r="X256" i="1"/>
  <c r="W256" i="1"/>
  <c r="W264" i="1" s="1"/>
  <c r="N256" i="1"/>
  <c r="V254" i="1"/>
  <c r="V253" i="1"/>
  <c r="X252" i="1"/>
  <c r="W252" i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X242" i="1" s="1"/>
  <c r="W227" i="1"/>
  <c r="N227" i="1"/>
  <c r="V224" i="1"/>
  <c r="W223" i="1"/>
  <c r="V223" i="1"/>
  <c r="X222" i="1"/>
  <c r="W222" i="1"/>
  <c r="X221" i="1"/>
  <c r="W221" i="1"/>
  <c r="X220" i="1"/>
  <c r="W220" i="1"/>
  <c r="X219" i="1"/>
  <c r="W219" i="1"/>
  <c r="X218" i="1"/>
  <c r="W218" i="1"/>
  <c r="X217" i="1"/>
  <c r="X223" i="1" s="1"/>
  <c r="W217" i="1"/>
  <c r="L521" i="1" s="1"/>
  <c r="V214" i="1"/>
  <c r="V213" i="1"/>
  <c r="W212" i="1"/>
  <c r="W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1" i="1" s="1"/>
  <c r="V200" i="1"/>
  <c r="V199" i="1"/>
  <c r="X198" i="1"/>
  <c r="W198" i="1"/>
  <c r="N198" i="1"/>
  <c r="W197" i="1"/>
  <c r="X197" i="1" s="1"/>
  <c r="N197" i="1"/>
  <c r="X196" i="1"/>
  <c r="W196" i="1"/>
  <c r="N196" i="1"/>
  <c r="W195" i="1"/>
  <c r="W200" i="1" s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W192" i="1" s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X168" i="1"/>
  <c r="W168" i="1"/>
  <c r="W172" i="1" s="1"/>
  <c r="N168" i="1"/>
  <c r="V166" i="1"/>
  <c r="V165" i="1"/>
  <c r="X164" i="1"/>
  <c r="W164" i="1"/>
  <c r="N164" i="1"/>
  <c r="W163" i="1"/>
  <c r="W166" i="1" s="1"/>
  <c r="N163" i="1"/>
  <c r="V161" i="1"/>
  <c r="V160" i="1"/>
  <c r="W159" i="1"/>
  <c r="X159" i="1" s="1"/>
  <c r="N159" i="1"/>
  <c r="X158" i="1"/>
  <c r="X160" i="1" s="1"/>
  <c r="W158" i="1"/>
  <c r="N158" i="1"/>
  <c r="V155" i="1"/>
  <c r="V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X154" i="1" s="1"/>
  <c r="W145" i="1"/>
  <c r="W155" i="1" s="1"/>
  <c r="N145" i="1"/>
  <c r="V142" i="1"/>
  <c r="V141" i="1"/>
  <c r="X140" i="1"/>
  <c r="W140" i="1"/>
  <c r="N140" i="1"/>
  <c r="W139" i="1"/>
  <c r="X139" i="1" s="1"/>
  <c r="N139" i="1"/>
  <c r="X138" i="1"/>
  <c r="X141" i="1" s="1"/>
  <c r="W138" i="1"/>
  <c r="N138" i="1"/>
  <c r="V134" i="1"/>
  <c r="V133" i="1"/>
  <c r="X132" i="1"/>
  <c r="W132" i="1"/>
  <c r="N132" i="1"/>
  <c r="W131" i="1"/>
  <c r="X131" i="1" s="1"/>
  <c r="N131" i="1"/>
  <c r="X130" i="1"/>
  <c r="W130" i="1"/>
  <c r="N130" i="1"/>
  <c r="W129" i="1"/>
  <c r="F521" i="1" s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X121" i="1"/>
  <c r="W121" i="1"/>
  <c r="X120" i="1"/>
  <c r="W120" i="1"/>
  <c r="N120" i="1"/>
  <c r="W119" i="1"/>
  <c r="X119" i="1" s="1"/>
  <c r="N119" i="1"/>
  <c r="X118" i="1"/>
  <c r="W118" i="1"/>
  <c r="W125" i="1" s="1"/>
  <c r="N118" i="1"/>
  <c r="V116" i="1"/>
  <c r="V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W108" i="1"/>
  <c r="X108" i="1" s="1"/>
  <c r="N108" i="1"/>
  <c r="X107" i="1"/>
  <c r="W107" i="1"/>
  <c r="N107" i="1"/>
  <c r="W106" i="1"/>
  <c r="X106" i="1" s="1"/>
  <c r="N106" i="1"/>
  <c r="X105" i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W103" i="1" s="1"/>
  <c r="N94" i="1"/>
  <c r="V92" i="1"/>
  <c r="V91" i="1"/>
  <c r="W90" i="1"/>
  <c r="X90" i="1" s="1"/>
  <c r="N90" i="1"/>
  <c r="X89" i="1"/>
  <c r="W89" i="1"/>
  <c r="N89" i="1"/>
  <c r="W88" i="1"/>
  <c r="X88" i="1" s="1"/>
  <c r="N88" i="1"/>
  <c r="X87" i="1"/>
  <c r="W87" i="1"/>
  <c r="W91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21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21" i="1" s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N26" i="1"/>
  <c r="V24" i="1"/>
  <c r="V23" i="1"/>
  <c r="V515" i="1" s="1"/>
  <c r="W22" i="1"/>
  <c r="B521" i="1" s="1"/>
  <c r="N22" i="1"/>
  <c r="H10" i="1"/>
  <c r="A9" i="1"/>
  <c r="F10" i="1" s="1"/>
  <c r="D7" i="1"/>
  <c r="O6" i="1"/>
  <c r="N2" i="1"/>
  <c r="X91" i="1" l="1"/>
  <c r="X115" i="1"/>
  <c r="X125" i="1"/>
  <c r="X172" i="1"/>
  <c r="W84" i="1"/>
  <c r="W92" i="1"/>
  <c r="W102" i="1"/>
  <c r="W115" i="1"/>
  <c r="W126" i="1"/>
  <c r="W133" i="1"/>
  <c r="W141" i="1"/>
  <c r="W154" i="1"/>
  <c r="W161" i="1"/>
  <c r="W165" i="1"/>
  <c r="W173" i="1"/>
  <c r="W193" i="1"/>
  <c r="W199" i="1"/>
  <c r="W210" i="1"/>
  <c r="W214" i="1"/>
  <c r="W265" i="1"/>
  <c r="W270" i="1"/>
  <c r="X267" i="1"/>
  <c r="X270" i="1" s="1"/>
  <c r="W283" i="1"/>
  <c r="N521" i="1"/>
  <c r="W295" i="1"/>
  <c r="X286" i="1"/>
  <c r="X294" i="1" s="1"/>
  <c r="W294" i="1"/>
  <c r="W300" i="1"/>
  <c r="O521" i="1"/>
  <c r="W304" i="1"/>
  <c r="X303" i="1"/>
  <c r="X304" i="1" s="1"/>
  <c r="W305" i="1"/>
  <c r="W310" i="1"/>
  <c r="X307" i="1"/>
  <c r="X310" i="1" s="1"/>
  <c r="W349" i="1"/>
  <c r="X346" i="1"/>
  <c r="X348" i="1" s="1"/>
  <c r="W434" i="1"/>
  <c r="W437" i="1"/>
  <c r="X436" i="1"/>
  <c r="X437" i="1" s="1"/>
  <c r="W438" i="1"/>
  <c r="W441" i="1"/>
  <c r="X440" i="1"/>
  <c r="X441" i="1" s="1"/>
  <c r="W442" i="1"/>
  <c r="W460" i="1"/>
  <c r="W465" i="1"/>
  <c r="X462" i="1"/>
  <c r="X464" i="1" s="1"/>
  <c r="W464" i="1"/>
  <c r="H521" i="1"/>
  <c r="Q521" i="1"/>
  <c r="H9" i="1"/>
  <c r="A10" i="1"/>
  <c r="W24" i="1"/>
  <c r="W33" i="1"/>
  <c r="W53" i="1"/>
  <c r="W61" i="1"/>
  <c r="F9" i="1"/>
  <c r="J9" i="1"/>
  <c r="X22" i="1"/>
  <c r="X23" i="1" s="1"/>
  <c r="W23" i="1"/>
  <c r="V511" i="1"/>
  <c r="X26" i="1"/>
  <c r="X33" i="1" s="1"/>
  <c r="C521" i="1"/>
  <c r="W52" i="1"/>
  <c r="X56" i="1"/>
  <c r="X60" i="1" s="1"/>
  <c r="W60" i="1"/>
  <c r="X64" i="1"/>
  <c r="X84" i="1" s="1"/>
  <c r="W85" i="1"/>
  <c r="X94" i="1"/>
  <c r="X102" i="1" s="1"/>
  <c r="X129" i="1"/>
  <c r="X133" i="1" s="1"/>
  <c r="W134" i="1"/>
  <c r="G521" i="1"/>
  <c r="W142" i="1"/>
  <c r="I521" i="1"/>
  <c r="W160" i="1"/>
  <c r="X163" i="1"/>
  <c r="X165" i="1" s="1"/>
  <c r="X175" i="1"/>
  <c r="X192" i="1" s="1"/>
  <c r="X195" i="1"/>
  <c r="X199" i="1" s="1"/>
  <c r="X203" i="1"/>
  <c r="X209" i="1" s="1"/>
  <c r="W209" i="1"/>
  <c r="X212" i="1"/>
  <c r="X213" i="1" s="1"/>
  <c r="W224" i="1"/>
  <c r="W242" i="1"/>
  <c r="W243" i="1"/>
  <c r="W246" i="1"/>
  <c r="X245" i="1"/>
  <c r="X246" i="1" s="1"/>
  <c r="W247" i="1"/>
  <c r="W254" i="1"/>
  <c r="X249" i="1"/>
  <c r="X253" i="1" s="1"/>
  <c r="W253" i="1"/>
  <c r="W271" i="1"/>
  <c r="W277" i="1"/>
  <c r="W282" i="1"/>
  <c r="X279" i="1"/>
  <c r="X282" i="1" s="1"/>
  <c r="W299" i="1"/>
  <c r="W311" i="1"/>
  <c r="W314" i="1"/>
  <c r="X313" i="1"/>
  <c r="X314" i="1" s="1"/>
  <c r="W315" i="1"/>
  <c r="W318" i="1"/>
  <c r="X317" i="1"/>
  <c r="X318" i="1" s="1"/>
  <c r="W319" i="1"/>
  <c r="P521" i="1"/>
  <c r="W324" i="1"/>
  <c r="X323" i="1"/>
  <c r="X324" i="1" s="1"/>
  <c r="W325" i="1"/>
  <c r="W338" i="1"/>
  <c r="X329" i="1"/>
  <c r="X337" i="1" s="1"/>
  <c r="W337" i="1"/>
  <c r="X343" i="1"/>
  <c r="W348" i="1"/>
  <c r="X361" i="1"/>
  <c r="W361" i="1"/>
  <c r="W367" i="1"/>
  <c r="W374" i="1"/>
  <c r="X369" i="1"/>
  <c r="X373" i="1" s="1"/>
  <c r="W373" i="1"/>
  <c r="X383" i="1"/>
  <c r="X384" i="1" s="1"/>
  <c r="S521" i="1"/>
  <c r="W385" i="1"/>
  <c r="W400" i="1"/>
  <c r="X387" i="1"/>
  <c r="X400" i="1" s="1"/>
  <c r="W401" i="1"/>
  <c r="W408" i="1"/>
  <c r="X403" i="1"/>
  <c r="X407" i="1" s="1"/>
  <c r="W407" i="1"/>
  <c r="X417" i="1"/>
  <c r="X415" i="1"/>
  <c r="W417" i="1"/>
  <c r="V521" i="1"/>
  <c r="W488" i="1"/>
  <c r="X483" i="1"/>
  <c r="X488" i="1" s="1"/>
  <c r="W489" i="1"/>
  <c r="W501" i="1"/>
  <c r="X497" i="1"/>
  <c r="X501" i="1" s="1"/>
  <c r="W502" i="1"/>
  <c r="W512" i="1"/>
  <c r="W513" i="1"/>
  <c r="M521" i="1"/>
  <c r="U521" i="1"/>
  <c r="R521" i="1"/>
  <c r="W362" i="1"/>
  <c r="W384" i="1"/>
  <c r="W418" i="1"/>
  <c r="W424" i="1"/>
  <c r="W433" i="1"/>
  <c r="X426" i="1"/>
  <c r="X433" i="1" s="1"/>
  <c r="W459" i="1"/>
  <c r="W474" i="1"/>
  <c r="W479" i="1"/>
  <c r="X476" i="1"/>
  <c r="X478" i="1" s="1"/>
  <c r="W509" i="1"/>
  <c r="X504" i="1"/>
  <c r="X509" i="1" s="1"/>
  <c r="W510" i="1"/>
  <c r="W423" i="1"/>
  <c r="W515" i="1" l="1"/>
  <c r="W514" i="1"/>
  <c r="X516" i="1"/>
  <c r="W511" i="1"/>
</calcChain>
</file>

<file path=xl/sharedStrings.xml><?xml version="1.0" encoding="utf-8"?>
<sst xmlns="http://schemas.openxmlformats.org/spreadsheetml/2006/main" count="2193" uniqueCount="735">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</sst>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9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1"/>
  <sheetViews>
    <sheetView showGridLines="0" tabSelected="1" topLeftCell="A504" zoomScaleNormal="100" zoomScaleSheetLayoutView="100" workbookViewId="0">
      <selection activeCell="Z516" sqref="Z516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8" customWidth="1"/>
    <col min="17" max="17" width="6.140625" style="33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8" customWidth="1"/>
    <col min="23" max="23" width="11" style="338" customWidth="1"/>
    <col min="24" max="24" width="10" style="338" customWidth="1"/>
    <col min="25" max="25" width="11.5703125" style="338" customWidth="1"/>
    <col min="26" max="26" width="10.42578125" style="33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8" customWidth="1"/>
    <col min="31" max="31" width="9.140625" style="338" customWidth="1"/>
    <col min="32" max="16384" width="9.140625" style="338"/>
  </cols>
  <sheetData>
    <row r="1" spans="1:29" s="342" customFormat="1" ht="45" customHeight="1" x14ac:dyDescent="0.2">
      <c r="A1" s="41"/>
      <c r="B1" s="41"/>
      <c r="C1" s="41"/>
      <c r="D1" s="457" t="s">
        <v>0</v>
      </c>
      <c r="E1" s="458"/>
      <c r="F1" s="458"/>
      <c r="G1" s="12" t="s">
        <v>1</v>
      </c>
      <c r="H1" s="457" t="s">
        <v>2</v>
      </c>
      <c r="I1" s="458"/>
      <c r="J1" s="458"/>
      <c r="K1" s="458"/>
      <c r="L1" s="458"/>
      <c r="M1" s="458"/>
      <c r="N1" s="458"/>
      <c r="O1" s="458"/>
      <c r="P1" s="710" t="s">
        <v>3</v>
      </c>
      <c r="Q1" s="458"/>
      <c r="R1" s="4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4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4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2" customFormat="1" ht="23.45" customHeight="1" x14ac:dyDescent="0.2">
      <c r="A5" s="489" t="s">
        <v>8</v>
      </c>
      <c r="B5" s="432"/>
      <c r="C5" s="433"/>
      <c r="D5" s="378"/>
      <c r="E5" s="380"/>
      <c r="F5" s="671" t="s">
        <v>9</v>
      </c>
      <c r="G5" s="433"/>
      <c r="H5" s="378"/>
      <c r="I5" s="379"/>
      <c r="J5" s="379"/>
      <c r="K5" s="379"/>
      <c r="L5" s="380"/>
      <c r="N5" s="24" t="s">
        <v>10</v>
      </c>
      <c r="O5" s="611">
        <v>45361</v>
      </c>
      <c r="P5" s="448"/>
      <c r="R5" s="697" t="s">
        <v>11</v>
      </c>
      <c r="S5" s="390"/>
      <c r="T5" s="534" t="s">
        <v>12</v>
      </c>
      <c r="U5" s="448"/>
      <c r="Z5" s="51"/>
      <c r="AA5" s="51"/>
      <c r="AB5" s="51"/>
    </row>
    <row r="6" spans="1:29" s="342" customFormat="1" ht="24" customHeight="1" x14ac:dyDescent="0.2">
      <c r="A6" s="489" t="s">
        <v>13</v>
      </c>
      <c r="B6" s="432"/>
      <c r="C6" s="433"/>
      <c r="D6" s="638" t="s">
        <v>14</v>
      </c>
      <c r="E6" s="639"/>
      <c r="F6" s="639"/>
      <c r="G6" s="639"/>
      <c r="H6" s="639"/>
      <c r="I6" s="639"/>
      <c r="J6" s="639"/>
      <c r="K6" s="639"/>
      <c r="L6" s="448"/>
      <c r="N6" s="24" t="s">
        <v>15</v>
      </c>
      <c r="O6" s="470" t="str">
        <f>IF(O5=0," ",CHOOSE(WEEKDAY(O5,2),"Понедельник","Вторник","Среда","Четверг","Пятница","Суббота","Воскресенье"))</f>
        <v>Воскресенье</v>
      </c>
      <c r="P6" s="349"/>
      <c r="R6" s="410" t="s">
        <v>16</v>
      </c>
      <c r="S6" s="390"/>
      <c r="T6" s="537" t="s">
        <v>17</v>
      </c>
      <c r="U6" s="395"/>
      <c r="Z6" s="51"/>
      <c r="AA6" s="51"/>
      <c r="AB6" s="51"/>
    </row>
    <row r="7" spans="1:29" s="342" customFormat="1" ht="21.75" hidden="1" customHeight="1" x14ac:dyDescent="0.2">
      <c r="A7" s="55"/>
      <c r="B7" s="55"/>
      <c r="C7" s="55"/>
      <c r="D7" s="566" t="str">
        <f>IFERROR(VLOOKUP(DeliveryAddress,Table,3,0),1)</f>
        <v>1</v>
      </c>
      <c r="E7" s="567"/>
      <c r="F7" s="567"/>
      <c r="G7" s="567"/>
      <c r="H7" s="567"/>
      <c r="I7" s="567"/>
      <c r="J7" s="567"/>
      <c r="K7" s="567"/>
      <c r="L7" s="568"/>
      <c r="N7" s="24"/>
      <c r="O7" s="42"/>
      <c r="P7" s="42"/>
      <c r="R7" s="351"/>
      <c r="S7" s="390"/>
      <c r="T7" s="538"/>
      <c r="U7" s="539"/>
      <c r="Z7" s="51"/>
      <c r="AA7" s="51"/>
      <c r="AB7" s="51"/>
    </row>
    <row r="8" spans="1:29" s="342" customFormat="1" ht="25.5" customHeight="1" x14ac:dyDescent="0.2">
      <c r="A8" s="704" t="s">
        <v>18</v>
      </c>
      <c r="B8" s="353"/>
      <c r="C8" s="354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7">
        <v>0.33333333333333331</v>
      </c>
      <c r="P8" s="448"/>
      <c r="R8" s="351"/>
      <c r="S8" s="390"/>
      <c r="T8" s="538"/>
      <c r="U8" s="539"/>
      <c r="Z8" s="51"/>
      <c r="AA8" s="51"/>
      <c r="AB8" s="51"/>
    </row>
    <row r="9" spans="1:29" s="342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510"/>
      <c r="E9" s="356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N9" s="26" t="s">
        <v>20</v>
      </c>
      <c r="O9" s="611"/>
      <c r="P9" s="448"/>
      <c r="R9" s="351"/>
      <c r="S9" s="390"/>
      <c r="T9" s="540"/>
      <c r="U9" s="541"/>
      <c r="V9" s="43"/>
      <c r="W9" s="43"/>
      <c r="X9" s="43"/>
      <c r="Y9" s="43"/>
      <c r="Z9" s="51"/>
      <c r="AA9" s="51"/>
      <c r="AB9" s="51"/>
    </row>
    <row r="10" spans="1:29" s="342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510"/>
      <c r="E10" s="356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624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47"/>
      <c r="P10" s="448"/>
      <c r="S10" s="24" t="s">
        <v>22</v>
      </c>
      <c r="T10" s="394" t="s">
        <v>23</v>
      </c>
      <c r="U10" s="395"/>
      <c r="V10" s="44"/>
      <c r="W10" s="44"/>
      <c r="X10" s="44"/>
      <c r="Y10" s="44"/>
      <c r="Z10" s="51"/>
      <c r="AA10" s="51"/>
      <c r="AB10" s="51"/>
    </row>
    <row r="11" spans="1:29" s="34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7"/>
      <c r="P11" s="448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2" customFormat="1" ht="18.600000000000001" customHeight="1" x14ac:dyDescent="0.2">
      <c r="A12" s="669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5"/>
      <c r="P12" s="568"/>
      <c r="Q12" s="23"/>
      <c r="S12" s="24"/>
      <c r="T12" s="458"/>
      <c r="U12" s="351"/>
      <c r="Z12" s="51"/>
      <c r="AA12" s="51"/>
      <c r="AB12" s="51"/>
    </row>
    <row r="13" spans="1:29" s="342" customFormat="1" ht="23.25" customHeight="1" x14ac:dyDescent="0.2">
      <c r="A13" s="669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2" customFormat="1" ht="18.600000000000001" customHeight="1" x14ac:dyDescent="0.2">
      <c r="A14" s="669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2" customFormat="1" ht="22.5" customHeight="1" x14ac:dyDescent="0.2">
      <c r="A15" s="692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34</v>
      </c>
      <c r="O15" s="458"/>
      <c r="P15" s="458"/>
      <c r="Q15" s="458"/>
      <c r="R15" s="4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4" t="s">
        <v>37</v>
      </c>
      <c r="D17" s="385" t="s">
        <v>38</v>
      </c>
      <c r="E17" s="464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3"/>
      <c r="P17" s="463"/>
      <c r="Q17" s="463"/>
      <c r="R17" s="464"/>
      <c r="S17" s="703" t="s">
        <v>48</v>
      </c>
      <c r="T17" s="433"/>
      <c r="U17" s="385" t="s">
        <v>49</v>
      </c>
      <c r="V17" s="385" t="s">
        <v>50</v>
      </c>
      <c r="W17" s="402" t="s">
        <v>51</v>
      </c>
      <c r="X17" s="385" t="s">
        <v>52</v>
      </c>
      <c r="Y17" s="422" t="s">
        <v>53</v>
      </c>
      <c r="Z17" s="422" t="s">
        <v>54</v>
      </c>
      <c r="AA17" s="422" t="s">
        <v>55</v>
      </c>
      <c r="AB17" s="423"/>
      <c r="AC17" s="424"/>
      <c r="AD17" s="493"/>
      <c r="BA17" s="415" t="s">
        <v>56</v>
      </c>
    </row>
    <row r="18" spans="1:53" ht="14.25" customHeight="1" x14ac:dyDescent="0.2">
      <c r="A18" s="386"/>
      <c r="B18" s="386"/>
      <c r="C18" s="386"/>
      <c r="D18" s="465"/>
      <c r="E18" s="467"/>
      <c r="F18" s="386"/>
      <c r="G18" s="386"/>
      <c r="H18" s="386"/>
      <c r="I18" s="386"/>
      <c r="J18" s="386"/>
      <c r="K18" s="386"/>
      <c r="L18" s="386"/>
      <c r="M18" s="386"/>
      <c r="N18" s="465"/>
      <c r="O18" s="466"/>
      <c r="P18" s="466"/>
      <c r="Q18" s="466"/>
      <c r="R18" s="467"/>
      <c r="S18" s="341" t="s">
        <v>57</v>
      </c>
      <c r="T18" s="341" t="s">
        <v>58</v>
      </c>
      <c r="U18" s="386"/>
      <c r="V18" s="386"/>
      <c r="W18" s="403"/>
      <c r="X18" s="386"/>
      <c r="Y18" s="613"/>
      <c r="Z18" s="613"/>
      <c r="AA18" s="425"/>
      <c r="AB18" s="426"/>
      <c r="AC18" s="427"/>
      <c r="AD18" s="494"/>
      <c r="BA18" s="351"/>
    </row>
    <row r="19" spans="1:53" ht="27.75" customHeight="1" x14ac:dyDescent="0.2">
      <c r="A19" s="399" t="s">
        <v>59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8"/>
      <c r="Z19" s="48"/>
    </row>
    <row r="20" spans="1:53" ht="16.5" customHeight="1" x14ac:dyDescent="0.25">
      <c r="A20" s="350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40"/>
      <c r="Z20" s="340"/>
    </row>
    <row r="21" spans="1:53" ht="14.25" customHeight="1" x14ac:dyDescent="0.25">
      <c r="A21" s="371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9"/>
      <c r="Z21" s="33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8">
        <v>4607091389258</v>
      </c>
      <c r="E22" s="349"/>
      <c r="F22" s="343">
        <v>0.3</v>
      </c>
      <c r="G22" s="32">
        <v>6</v>
      </c>
      <c r="H22" s="343">
        <v>1.8</v>
      </c>
      <c r="I22" s="34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49"/>
      <c r="S22" s="34"/>
      <c r="T22" s="34"/>
      <c r="U22" s="35" t="s">
        <v>65</v>
      </c>
      <c r="V22" s="344">
        <v>0</v>
      </c>
      <c r="W22" s="34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1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62"/>
      <c r="N23" s="352" t="s">
        <v>66</v>
      </c>
      <c r="O23" s="353"/>
      <c r="P23" s="353"/>
      <c r="Q23" s="353"/>
      <c r="R23" s="353"/>
      <c r="S23" s="353"/>
      <c r="T23" s="354"/>
      <c r="U23" s="37" t="s">
        <v>67</v>
      </c>
      <c r="V23" s="346">
        <f>IFERROR(V22/H22,"0")</f>
        <v>0</v>
      </c>
      <c r="W23" s="346">
        <f>IFERROR(W22/H22,"0")</f>
        <v>0</v>
      </c>
      <c r="X23" s="346">
        <f>IFERROR(IF(X22="",0,X22),"0")</f>
        <v>0</v>
      </c>
      <c r="Y23" s="347"/>
      <c r="Z23" s="347"/>
    </row>
    <row r="24" spans="1:53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62"/>
      <c r="N24" s="352" t="s">
        <v>66</v>
      </c>
      <c r="O24" s="353"/>
      <c r="P24" s="353"/>
      <c r="Q24" s="353"/>
      <c r="R24" s="353"/>
      <c r="S24" s="353"/>
      <c r="T24" s="354"/>
      <c r="U24" s="37" t="s">
        <v>65</v>
      </c>
      <c r="V24" s="346">
        <f>IFERROR(SUM(V22:V22),"0")</f>
        <v>0</v>
      </c>
      <c r="W24" s="346">
        <f>IFERROR(SUM(W22:W22),"0")</f>
        <v>0</v>
      </c>
      <c r="X24" s="37"/>
      <c r="Y24" s="347"/>
      <c r="Z24" s="347"/>
    </row>
    <row r="25" spans="1:53" ht="14.25" customHeight="1" x14ac:dyDescent="0.25">
      <c r="A25" s="371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9"/>
      <c r="Z25" s="33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8">
        <v>4607091383881</v>
      </c>
      <c r="E26" s="349"/>
      <c r="F26" s="343">
        <v>0.33</v>
      </c>
      <c r="G26" s="32">
        <v>6</v>
      </c>
      <c r="H26" s="343">
        <v>1.98</v>
      </c>
      <c r="I26" s="34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49"/>
      <c r="S26" s="34"/>
      <c r="T26" s="34"/>
      <c r="U26" s="35" t="s">
        <v>65</v>
      </c>
      <c r="V26" s="344">
        <v>0</v>
      </c>
      <c r="W26" s="34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8">
        <v>4607091388237</v>
      </c>
      <c r="E27" s="349"/>
      <c r="F27" s="343">
        <v>0.42</v>
      </c>
      <c r="G27" s="32">
        <v>6</v>
      </c>
      <c r="H27" s="343">
        <v>2.52</v>
      </c>
      <c r="I27" s="34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49"/>
      <c r="S27" s="34"/>
      <c r="T27" s="34"/>
      <c r="U27" s="35" t="s">
        <v>65</v>
      </c>
      <c r="V27" s="344">
        <v>0</v>
      </c>
      <c r="W27" s="34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8">
        <v>4607091383935</v>
      </c>
      <c r="E28" s="349"/>
      <c r="F28" s="343">
        <v>0.33</v>
      </c>
      <c r="G28" s="32">
        <v>6</v>
      </c>
      <c r="H28" s="343">
        <v>1.98</v>
      </c>
      <c r="I28" s="34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49"/>
      <c r="S28" s="34"/>
      <c r="T28" s="34"/>
      <c r="U28" s="35" t="s">
        <v>65</v>
      </c>
      <c r="V28" s="344">
        <v>0</v>
      </c>
      <c r="W28" s="34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8">
        <v>4680115881853</v>
      </c>
      <c r="E29" s="349"/>
      <c r="F29" s="343">
        <v>0.33</v>
      </c>
      <c r="G29" s="32">
        <v>6</v>
      </c>
      <c r="H29" s="343">
        <v>1.98</v>
      </c>
      <c r="I29" s="34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49"/>
      <c r="S29" s="34"/>
      <c r="T29" s="34"/>
      <c r="U29" s="35" t="s">
        <v>65</v>
      </c>
      <c r="V29" s="344">
        <v>0</v>
      </c>
      <c r="W29" s="34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8">
        <v>4607091383911</v>
      </c>
      <c r="E30" s="349"/>
      <c r="F30" s="343">
        <v>0.33</v>
      </c>
      <c r="G30" s="32">
        <v>6</v>
      </c>
      <c r="H30" s="343">
        <v>1.98</v>
      </c>
      <c r="I30" s="34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8"/>
      <c r="P30" s="358"/>
      <c r="Q30" s="358"/>
      <c r="R30" s="349"/>
      <c r="S30" s="34"/>
      <c r="T30" s="34"/>
      <c r="U30" s="35" t="s">
        <v>65</v>
      </c>
      <c r="V30" s="344">
        <v>0</v>
      </c>
      <c r="W30" s="34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48">
        <v>4607091383911</v>
      </c>
      <c r="E31" s="349"/>
      <c r="F31" s="343">
        <v>0.33</v>
      </c>
      <c r="G31" s="32">
        <v>6</v>
      </c>
      <c r="H31" s="343">
        <v>1.98</v>
      </c>
      <c r="I31" s="34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0" t="s">
        <v>80</v>
      </c>
      <c r="O31" s="358"/>
      <c r="P31" s="358"/>
      <c r="Q31" s="358"/>
      <c r="R31" s="349"/>
      <c r="S31" s="34"/>
      <c r="T31" s="34"/>
      <c r="U31" s="35" t="s">
        <v>65</v>
      </c>
      <c r="V31" s="344">
        <v>0</v>
      </c>
      <c r="W31" s="34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48">
        <v>4607091388244</v>
      </c>
      <c r="E32" s="349"/>
      <c r="F32" s="343">
        <v>0.42</v>
      </c>
      <c r="G32" s="32">
        <v>6</v>
      </c>
      <c r="H32" s="343">
        <v>2.52</v>
      </c>
      <c r="I32" s="34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49"/>
      <c r="S32" s="34"/>
      <c r="T32" s="34"/>
      <c r="U32" s="35" t="s">
        <v>65</v>
      </c>
      <c r="V32" s="344">
        <v>0</v>
      </c>
      <c r="W32" s="34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62"/>
      <c r="N33" s="352" t="s">
        <v>66</v>
      </c>
      <c r="O33" s="353"/>
      <c r="P33" s="353"/>
      <c r="Q33" s="353"/>
      <c r="R33" s="353"/>
      <c r="S33" s="353"/>
      <c r="T33" s="354"/>
      <c r="U33" s="37" t="s">
        <v>67</v>
      </c>
      <c r="V33" s="346">
        <f>IFERROR(V26/H26,"0")+IFERROR(V27/H27,"0")+IFERROR(V28/H28,"0")+IFERROR(V29/H29,"0")+IFERROR(V30/H30,"0")+IFERROR(V31/H31,"0")+IFERROR(V32/H32,"0")</f>
        <v>0</v>
      </c>
      <c r="W33" s="346">
        <f>IFERROR(W26/H26,"0")+IFERROR(W27/H27,"0")+IFERROR(W28/H28,"0")+IFERROR(W29/H29,"0")+IFERROR(W30/H30,"0")+IFERROR(W31/H31,"0")+IFERROR(W32/H32,"0")</f>
        <v>0</v>
      </c>
      <c r="X33" s="346">
        <f>IFERROR(IF(X26="",0,X26),"0")+IFERROR(IF(X27="",0,X27),"0")+IFERROR(IF(X28="",0,X28),"0")+IFERROR(IF(X29="",0,X29),"0")+IFERROR(IF(X30="",0,X30),"0")+IFERROR(IF(X31="",0,X31),"0")+IFERROR(IF(X32="",0,X32),"0")</f>
        <v>0</v>
      </c>
      <c r="Y33" s="347"/>
      <c r="Z33" s="347"/>
    </row>
    <row r="34" spans="1:53" x14ac:dyDescent="0.2">
      <c r="A34" s="351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62"/>
      <c r="N34" s="352" t="s">
        <v>66</v>
      </c>
      <c r="O34" s="353"/>
      <c r="P34" s="353"/>
      <c r="Q34" s="353"/>
      <c r="R34" s="353"/>
      <c r="S34" s="353"/>
      <c r="T34" s="354"/>
      <c r="U34" s="37" t="s">
        <v>65</v>
      </c>
      <c r="V34" s="346">
        <f>IFERROR(SUM(V26:V32),"0")</f>
        <v>0</v>
      </c>
      <c r="W34" s="346">
        <f>IFERROR(SUM(W26:W32),"0")</f>
        <v>0</v>
      </c>
      <c r="X34" s="37"/>
      <c r="Y34" s="347"/>
      <c r="Z34" s="347"/>
    </row>
    <row r="35" spans="1:53" ht="14.25" customHeight="1" x14ac:dyDescent="0.25">
      <c r="A35" s="371" t="s">
        <v>83</v>
      </c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39"/>
      <c r="Z35" s="339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48">
        <v>4607091388503</v>
      </c>
      <c r="E36" s="349"/>
      <c r="F36" s="343">
        <v>0.05</v>
      </c>
      <c r="G36" s="32">
        <v>12</v>
      </c>
      <c r="H36" s="343">
        <v>0.6</v>
      </c>
      <c r="I36" s="34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49"/>
      <c r="S36" s="34"/>
      <c r="T36" s="34"/>
      <c r="U36" s="35" t="s">
        <v>65</v>
      </c>
      <c r="V36" s="344">
        <v>0</v>
      </c>
      <c r="W36" s="34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1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62"/>
      <c r="N37" s="352" t="s">
        <v>66</v>
      </c>
      <c r="O37" s="353"/>
      <c r="P37" s="353"/>
      <c r="Q37" s="353"/>
      <c r="R37" s="353"/>
      <c r="S37" s="353"/>
      <c r="T37" s="354"/>
      <c r="U37" s="37" t="s">
        <v>67</v>
      </c>
      <c r="V37" s="346">
        <f>IFERROR(V36/H36,"0")</f>
        <v>0</v>
      </c>
      <c r="W37" s="346">
        <f>IFERROR(W36/H36,"0")</f>
        <v>0</v>
      </c>
      <c r="X37" s="346">
        <f>IFERROR(IF(X36="",0,X36),"0")</f>
        <v>0</v>
      </c>
      <c r="Y37" s="347"/>
      <c r="Z37" s="347"/>
    </row>
    <row r="38" spans="1:53" x14ac:dyDescent="0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62"/>
      <c r="N38" s="352" t="s">
        <v>66</v>
      </c>
      <c r="O38" s="353"/>
      <c r="P38" s="353"/>
      <c r="Q38" s="353"/>
      <c r="R38" s="353"/>
      <c r="S38" s="353"/>
      <c r="T38" s="354"/>
      <c r="U38" s="37" t="s">
        <v>65</v>
      </c>
      <c r="V38" s="346">
        <f>IFERROR(SUM(V36:V36),"0")</f>
        <v>0</v>
      </c>
      <c r="W38" s="346">
        <f>IFERROR(SUM(W36:W36),"0")</f>
        <v>0</v>
      </c>
      <c r="X38" s="37"/>
      <c r="Y38" s="347"/>
      <c r="Z38" s="347"/>
    </row>
    <row r="39" spans="1:53" ht="14.25" customHeight="1" x14ac:dyDescent="0.25">
      <c r="A39" s="371" t="s">
        <v>88</v>
      </c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39"/>
      <c r="Z39" s="339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48">
        <v>4607091388282</v>
      </c>
      <c r="E40" s="349"/>
      <c r="F40" s="343">
        <v>0.3</v>
      </c>
      <c r="G40" s="32">
        <v>6</v>
      </c>
      <c r="H40" s="343">
        <v>1.8</v>
      </c>
      <c r="I40" s="34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49"/>
      <c r="S40" s="34"/>
      <c r="T40" s="34"/>
      <c r="U40" s="35" t="s">
        <v>65</v>
      </c>
      <c r="V40" s="344">
        <v>0</v>
      </c>
      <c r="W40" s="34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62"/>
      <c r="N41" s="352" t="s">
        <v>66</v>
      </c>
      <c r="O41" s="353"/>
      <c r="P41" s="353"/>
      <c r="Q41" s="353"/>
      <c r="R41" s="353"/>
      <c r="S41" s="353"/>
      <c r="T41" s="354"/>
      <c r="U41" s="37" t="s">
        <v>67</v>
      </c>
      <c r="V41" s="346">
        <f>IFERROR(V40/H40,"0")</f>
        <v>0</v>
      </c>
      <c r="W41" s="346">
        <f>IFERROR(W40/H40,"0")</f>
        <v>0</v>
      </c>
      <c r="X41" s="346">
        <f>IFERROR(IF(X40="",0,X40),"0")</f>
        <v>0</v>
      </c>
      <c r="Y41" s="347"/>
      <c r="Z41" s="347"/>
    </row>
    <row r="42" spans="1:53" x14ac:dyDescent="0.2">
      <c r="A42" s="351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62"/>
      <c r="N42" s="352" t="s">
        <v>66</v>
      </c>
      <c r="O42" s="353"/>
      <c r="P42" s="353"/>
      <c r="Q42" s="353"/>
      <c r="R42" s="353"/>
      <c r="S42" s="353"/>
      <c r="T42" s="354"/>
      <c r="U42" s="37" t="s">
        <v>65</v>
      </c>
      <c r="V42" s="346">
        <f>IFERROR(SUM(V40:V40),"0")</f>
        <v>0</v>
      </c>
      <c r="W42" s="346">
        <f>IFERROR(SUM(W40:W40),"0")</f>
        <v>0</v>
      </c>
      <c r="X42" s="37"/>
      <c r="Y42" s="347"/>
      <c r="Z42" s="347"/>
    </row>
    <row r="43" spans="1:53" ht="14.25" customHeight="1" x14ac:dyDescent="0.25">
      <c r="A43" s="371" t="s">
        <v>92</v>
      </c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  <c r="X43" s="351"/>
      <c r="Y43" s="339"/>
      <c r="Z43" s="339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48">
        <v>4607091389111</v>
      </c>
      <c r="E44" s="349"/>
      <c r="F44" s="343">
        <v>2.5000000000000001E-2</v>
      </c>
      <c r="G44" s="32">
        <v>10</v>
      </c>
      <c r="H44" s="343">
        <v>0.25</v>
      </c>
      <c r="I44" s="34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49"/>
      <c r="S44" s="34"/>
      <c r="T44" s="34"/>
      <c r="U44" s="35" t="s">
        <v>65</v>
      </c>
      <c r="V44" s="344">
        <v>0</v>
      </c>
      <c r="W44" s="34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62"/>
      <c r="N45" s="352" t="s">
        <v>66</v>
      </c>
      <c r="O45" s="353"/>
      <c r="P45" s="353"/>
      <c r="Q45" s="353"/>
      <c r="R45" s="353"/>
      <c r="S45" s="353"/>
      <c r="T45" s="354"/>
      <c r="U45" s="37" t="s">
        <v>67</v>
      </c>
      <c r="V45" s="346">
        <f>IFERROR(V44/H44,"0")</f>
        <v>0</v>
      </c>
      <c r="W45" s="346">
        <f>IFERROR(W44/H44,"0")</f>
        <v>0</v>
      </c>
      <c r="X45" s="346">
        <f>IFERROR(IF(X44="",0,X44),"0")</f>
        <v>0</v>
      </c>
      <c r="Y45" s="347"/>
      <c r="Z45" s="347"/>
    </row>
    <row r="46" spans="1:53" x14ac:dyDescent="0.2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62"/>
      <c r="N46" s="352" t="s">
        <v>66</v>
      </c>
      <c r="O46" s="353"/>
      <c r="P46" s="353"/>
      <c r="Q46" s="353"/>
      <c r="R46" s="353"/>
      <c r="S46" s="353"/>
      <c r="T46" s="354"/>
      <c r="U46" s="37" t="s">
        <v>65</v>
      </c>
      <c r="V46" s="346">
        <f>IFERROR(SUM(V44:V44),"0")</f>
        <v>0</v>
      </c>
      <c r="W46" s="346">
        <f>IFERROR(SUM(W44:W44),"0")</f>
        <v>0</v>
      </c>
      <c r="X46" s="37"/>
      <c r="Y46" s="347"/>
      <c r="Z46" s="347"/>
    </row>
    <row r="47" spans="1:53" ht="27.75" customHeight="1" x14ac:dyDescent="0.2">
      <c r="A47" s="399" t="s">
        <v>95</v>
      </c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400"/>
      <c r="V47" s="400"/>
      <c r="W47" s="400"/>
      <c r="X47" s="400"/>
      <c r="Y47" s="48"/>
      <c r="Z47" s="48"/>
    </row>
    <row r="48" spans="1:53" ht="16.5" customHeight="1" x14ac:dyDescent="0.25">
      <c r="A48" s="350" t="s">
        <v>96</v>
      </c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40"/>
      <c r="Z48" s="340"/>
    </row>
    <row r="49" spans="1:53" ht="14.25" customHeight="1" x14ac:dyDescent="0.25">
      <c r="A49" s="371" t="s">
        <v>97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9"/>
      <c r="Z49" s="33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48">
        <v>4680115881440</v>
      </c>
      <c r="E50" s="349"/>
      <c r="F50" s="343">
        <v>1.35</v>
      </c>
      <c r="G50" s="32">
        <v>8</v>
      </c>
      <c r="H50" s="343">
        <v>10.8</v>
      </c>
      <c r="I50" s="34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49"/>
      <c r="S50" s="34"/>
      <c r="T50" s="34"/>
      <c r="U50" s="35" t="s">
        <v>65</v>
      </c>
      <c r="V50" s="344">
        <v>0</v>
      </c>
      <c r="W50" s="34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48">
        <v>4680115881433</v>
      </c>
      <c r="E51" s="349"/>
      <c r="F51" s="343">
        <v>0.45</v>
      </c>
      <c r="G51" s="32">
        <v>6</v>
      </c>
      <c r="H51" s="343">
        <v>2.7</v>
      </c>
      <c r="I51" s="34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49"/>
      <c r="S51" s="34"/>
      <c r="T51" s="34"/>
      <c r="U51" s="35" t="s">
        <v>65</v>
      </c>
      <c r="V51" s="344">
        <v>0</v>
      </c>
      <c r="W51" s="34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62"/>
      <c r="N52" s="352" t="s">
        <v>66</v>
      </c>
      <c r="O52" s="353"/>
      <c r="P52" s="353"/>
      <c r="Q52" s="353"/>
      <c r="R52" s="353"/>
      <c r="S52" s="353"/>
      <c r="T52" s="354"/>
      <c r="U52" s="37" t="s">
        <v>67</v>
      </c>
      <c r="V52" s="346">
        <f>IFERROR(V50/H50,"0")+IFERROR(V51/H51,"0")</f>
        <v>0</v>
      </c>
      <c r="W52" s="346">
        <f>IFERROR(W50/H50,"0")+IFERROR(W51/H51,"0")</f>
        <v>0</v>
      </c>
      <c r="X52" s="346">
        <f>IFERROR(IF(X50="",0,X50),"0")+IFERROR(IF(X51="",0,X51),"0")</f>
        <v>0</v>
      </c>
      <c r="Y52" s="347"/>
      <c r="Z52" s="347"/>
    </row>
    <row r="53" spans="1:53" x14ac:dyDescent="0.2">
      <c r="A53" s="351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62"/>
      <c r="N53" s="352" t="s">
        <v>66</v>
      </c>
      <c r="O53" s="353"/>
      <c r="P53" s="353"/>
      <c r="Q53" s="353"/>
      <c r="R53" s="353"/>
      <c r="S53" s="353"/>
      <c r="T53" s="354"/>
      <c r="U53" s="37" t="s">
        <v>65</v>
      </c>
      <c r="V53" s="346">
        <f>IFERROR(SUM(V50:V51),"0")</f>
        <v>0</v>
      </c>
      <c r="W53" s="346">
        <f>IFERROR(SUM(W50:W51),"0")</f>
        <v>0</v>
      </c>
      <c r="X53" s="37"/>
      <c r="Y53" s="347"/>
      <c r="Z53" s="347"/>
    </row>
    <row r="54" spans="1:53" ht="16.5" customHeight="1" x14ac:dyDescent="0.25">
      <c r="A54" s="350" t="s">
        <v>104</v>
      </c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40"/>
      <c r="Z54" s="340"/>
    </row>
    <row r="55" spans="1:53" ht="14.25" customHeight="1" x14ac:dyDescent="0.25">
      <c r="A55" s="371" t="s">
        <v>105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9"/>
      <c r="Z55" s="33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48">
        <v>4680115881426</v>
      </c>
      <c r="E56" s="349"/>
      <c r="F56" s="343">
        <v>1.35</v>
      </c>
      <c r="G56" s="32">
        <v>8</v>
      </c>
      <c r="H56" s="343">
        <v>10.8</v>
      </c>
      <c r="I56" s="34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49"/>
      <c r="S56" s="34"/>
      <c r="T56" s="34"/>
      <c r="U56" s="35" t="s">
        <v>65</v>
      </c>
      <c r="V56" s="344">
        <v>0</v>
      </c>
      <c r="W56" s="34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48">
        <v>4680115881426</v>
      </c>
      <c r="E57" s="349"/>
      <c r="F57" s="343">
        <v>1.35</v>
      </c>
      <c r="G57" s="32">
        <v>8</v>
      </c>
      <c r="H57" s="343">
        <v>10.8</v>
      </c>
      <c r="I57" s="34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49"/>
      <c r="S57" s="34"/>
      <c r="T57" s="34"/>
      <c r="U57" s="35" t="s">
        <v>65</v>
      </c>
      <c r="V57" s="344">
        <v>0</v>
      </c>
      <c r="W57" s="34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48">
        <v>4680115881419</v>
      </c>
      <c r="E58" s="349"/>
      <c r="F58" s="343">
        <v>0.45</v>
      </c>
      <c r="G58" s="32">
        <v>10</v>
      </c>
      <c r="H58" s="343">
        <v>4.5</v>
      </c>
      <c r="I58" s="34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49"/>
      <c r="S58" s="34"/>
      <c r="T58" s="34"/>
      <c r="U58" s="35" t="s">
        <v>65</v>
      </c>
      <c r="V58" s="344">
        <v>0</v>
      </c>
      <c r="W58" s="34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48">
        <v>4680115881525</v>
      </c>
      <c r="E59" s="349"/>
      <c r="F59" s="343">
        <v>0.4</v>
      </c>
      <c r="G59" s="32">
        <v>10</v>
      </c>
      <c r="H59" s="343">
        <v>4</v>
      </c>
      <c r="I59" s="34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5" t="s">
        <v>114</v>
      </c>
      <c r="O59" s="358"/>
      <c r="P59" s="358"/>
      <c r="Q59" s="358"/>
      <c r="R59" s="349"/>
      <c r="S59" s="34"/>
      <c r="T59" s="34"/>
      <c r="U59" s="35" t="s">
        <v>65</v>
      </c>
      <c r="V59" s="344">
        <v>0</v>
      </c>
      <c r="W59" s="34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62"/>
      <c r="N60" s="352" t="s">
        <v>66</v>
      </c>
      <c r="O60" s="353"/>
      <c r="P60" s="353"/>
      <c r="Q60" s="353"/>
      <c r="R60" s="353"/>
      <c r="S60" s="353"/>
      <c r="T60" s="354"/>
      <c r="U60" s="37" t="s">
        <v>67</v>
      </c>
      <c r="V60" s="346">
        <f>IFERROR(V56/H56,"0")+IFERROR(V57/H57,"0")+IFERROR(V58/H58,"0")+IFERROR(V59/H59,"0")</f>
        <v>0</v>
      </c>
      <c r="W60" s="346">
        <f>IFERROR(W56/H56,"0")+IFERROR(W57/H57,"0")+IFERROR(W58/H58,"0")+IFERROR(W59/H59,"0")</f>
        <v>0</v>
      </c>
      <c r="X60" s="346">
        <f>IFERROR(IF(X56="",0,X56),"0")+IFERROR(IF(X57="",0,X57),"0")+IFERROR(IF(X58="",0,X58),"0")+IFERROR(IF(X59="",0,X59),"0")</f>
        <v>0</v>
      </c>
      <c r="Y60" s="347"/>
      <c r="Z60" s="347"/>
    </row>
    <row r="61" spans="1:53" x14ac:dyDescent="0.2">
      <c r="A61" s="351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62"/>
      <c r="N61" s="352" t="s">
        <v>66</v>
      </c>
      <c r="O61" s="353"/>
      <c r="P61" s="353"/>
      <c r="Q61" s="353"/>
      <c r="R61" s="353"/>
      <c r="S61" s="353"/>
      <c r="T61" s="354"/>
      <c r="U61" s="37" t="s">
        <v>65</v>
      </c>
      <c r="V61" s="346">
        <f>IFERROR(SUM(V56:V59),"0")</f>
        <v>0</v>
      </c>
      <c r="W61" s="346">
        <f>IFERROR(SUM(W56:W59),"0")</f>
        <v>0</v>
      </c>
      <c r="X61" s="37"/>
      <c r="Y61" s="347"/>
      <c r="Z61" s="347"/>
    </row>
    <row r="62" spans="1:53" ht="16.5" customHeight="1" x14ac:dyDescent="0.25">
      <c r="A62" s="350" t="s">
        <v>95</v>
      </c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40"/>
      <c r="Z62" s="340"/>
    </row>
    <row r="63" spans="1:53" ht="14.25" customHeight="1" x14ac:dyDescent="0.25">
      <c r="A63" s="371" t="s">
        <v>105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9"/>
      <c r="Z63" s="339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48">
        <v>4607091382945</v>
      </c>
      <c r="E64" s="349"/>
      <c r="F64" s="343">
        <v>1.4</v>
      </c>
      <c r="G64" s="32">
        <v>8</v>
      </c>
      <c r="H64" s="343">
        <v>11.2</v>
      </c>
      <c r="I64" s="34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49"/>
      <c r="S64" s="34"/>
      <c r="T64" s="34"/>
      <c r="U64" s="35" t="s">
        <v>65</v>
      </c>
      <c r="V64" s="344">
        <v>0</v>
      </c>
      <c r="W64" s="345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48">
        <v>4607091385670</v>
      </c>
      <c r="E65" s="349"/>
      <c r="F65" s="343">
        <v>1.4</v>
      </c>
      <c r="G65" s="32">
        <v>8</v>
      </c>
      <c r="H65" s="343">
        <v>11.2</v>
      </c>
      <c r="I65" s="34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49"/>
      <c r="S65" s="34"/>
      <c r="T65" s="34"/>
      <c r="U65" s="35" t="s">
        <v>65</v>
      </c>
      <c r="V65" s="344">
        <v>0</v>
      </c>
      <c r="W65" s="34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48">
        <v>4607091385670</v>
      </c>
      <c r="E66" s="349"/>
      <c r="F66" s="343">
        <v>1.35</v>
      </c>
      <c r="G66" s="32">
        <v>8</v>
      </c>
      <c r="H66" s="343">
        <v>10.8</v>
      </c>
      <c r="I66" s="34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49"/>
      <c r="S66" s="34"/>
      <c r="T66" s="34"/>
      <c r="U66" s="35" t="s">
        <v>65</v>
      </c>
      <c r="V66" s="344">
        <v>0</v>
      </c>
      <c r="W66" s="34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48">
        <v>4680115883956</v>
      </c>
      <c r="E67" s="349"/>
      <c r="F67" s="343">
        <v>1.4</v>
      </c>
      <c r="G67" s="32">
        <v>8</v>
      </c>
      <c r="H67" s="343">
        <v>11.2</v>
      </c>
      <c r="I67" s="34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49"/>
      <c r="S67" s="34"/>
      <c r="T67" s="34"/>
      <c r="U67" s="35" t="s">
        <v>65</v>
      </c>
      <c r="V67" s="344">
        <v>0</v>
      </c>
      <c r="W67" s="34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48">
        <v>4680115881327</v>
      </c>
      <c r="E68" s="349"/>
      <c r="F68" s="343">
        <v>1.35</v>
      </c>
      <c r="G68" s="32">
        <v>8</v>
      </c>
      <c r="H68" s="343">
        <v>10.8</v>
      </c>
      <c r="I68" s="34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49"/>
      <c r="S68" s="34"/>
      <c r="T68" s="34"/>
      <c r="U68" s="35" t="s">
        <v>65</v>
      </c>
      <c r="V68" s="344">
        <v>0</v>
      </c>
      <c r="W68" s="34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48">
        <v>4680115882133</v>
      </c>
      <c r="E69" s="349"/>
      <c r="F69" s="343">
        <v>1.35</v>
      </c>
      <c r="G69" s="32">
        <v>8</v>
      </c>
      <c r="H69" s="343">
        <v>10.8</v>
      </c>
      <c r="I69" s="34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49"/>
      <c r="S69" s="34"/>
      <c r="T69" s="34"/>
      <c r="U69" s="35" t="s">
        <v>65</v>
      </c>
      <c r="V69" s="344">
        <v>0</v>
      </c>
      <c r="W69" s="34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48">
        <v>4680115882133</v>
      </c>
      <c r="E70" s="349"/>
      <c r="F70" s="343">
        <v>1.4</v>
      </c>
      <c r="G70" s="32">
        <v>8</v>
      </c>
      <c r="H70" s="343">
        <v>11.2</v>
      </c>
      <c r="I70" s="34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49"/>
      <c r="S70" s="34"/>
      <c r="T70" s="34"/>
      <c r="U70" s="35" t="s">
        <v>65</v>
      </c>
      <c r="V70" s="344">
        <v>0</v>
      </c>
      <c r="W70" s="34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48">
        <v>4607091382952</v>
      </c>
      <c r="E71" s="349"/>
      <c r="F71" s="343">
        <v>0.5</v>
      </c>
      <c r="G71" s="32">
        <v>6</v>
      </c>
      <c r="H71" s="343">
        <v>3</v>
      </c>
      <c r="I71" s="34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49"/>
      <c r="S71" s="34"/>
      <c r="T71" s="34"/>
      <c r="U71" s="35" t="s">
        <v>65</v>
      </c>
      <c r="V71" s="344">
        <v>0</v>
      </c>
      <c r="W71" s="34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48">
        <v>4680115882539</v>
      </c>
      <c r="E72" s="349"/>
      <c r="F72" s="343">
        <v>0.37</v>
      </c>
      <c r="G72" s="32">
        <v>10</v>
      </c>
      <c r="H72" s="343">
        <v>3.7</v>
      </c>
      <c r="I72" s="34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49"/>
      <c r="S72" s="34"/>
      <c r="T72" s="34"/>
      <c r="U72" s="35" t="s">
        <v>65</v>
      </c>
      <c r="V72" s="344">
        <v>0</v>
      </c>
      <c r="W72" s="345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48">
        <v>4607091385687</v>
      </c>
      <c r="E73" s="349"/>
      <c r="F73" s="343">
        <v>0.4</v>
      </c>
      <c r="G73" s="32">
        <v>10</v>
      </c>
      <c r="H73" s="343">
        <v>4</v>
      </c>
      <c r="I73" s="34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49"/>
      <c r="S73" s="34"/>
      <c r="T73" s="34"/>
      <c r="U73" s="35" t="s">
        <v>65</v>
      </c>
      <c r="V73" s="344">
        <v>0</v>
      </c>
      <c r="W73" s="34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48">
        <v>4607091384604</v>
      </c>
      <c r="E74" s="349"/>
      <c r="F74" s="343">
        <v>0.4</v>
      </c>
      <c r="G74" s="32">
        <v>10</v>
      </c>
      <c r="H74" s="343">
        <v>4</v>
      </c>
      <c r="I74" s="34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49"/>
      <c r="S74" s="34"/>
      <c r="T74" s="34"/>
      <c r="U74" s="35" t="s">
        <v>65</v>
      </c>
      <c r="V74" s="344">
        <v>0</v>
      </c>
      <c r="W74" s="34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48">
        <v>4680115880283</v>
      </c>
      <c r="E75" s="349"/>
      <c r="F75" s="343">
        <v>0.6</v>
      </c>
      <c r="G75" s="32">
        <v>8</v>
      </c>
      <c r="H75" s="343">
        <v>4.8</v>
      </c>
      <c r="I75" s="34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8"/>
      <c r="P75" s="358"/>
      <c r="Q75" s="358"/>
      <c r="R75" s="349"/>
      <c r="S75" s="34"/>
      <c r="T75" s="34"/>
      <c r="U75" s="35" t="s">
        <v>65</v>
      </c>
      <c r="V75" s="344">
        <v>0</v>
      </c>
      <c r="W75" s="34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48">
        <v>4680115883949</v>
      </c>
      <c r="E76" s="349"/>
      <c r="F76" s="343">
        <v>0.37</v>
      </c>
      <c r="G76" s="32">
        <v>10</v>
      </c>
      <c r="H76" s="343">
        <v>3.7</v>
      </c>
      <c r="I76" s="34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8"/>
      <c r="P76" s="358"/>
      <c r="Q76" s="358"/>
      <c r="R76" s="349"/>
      <c r="S76" s="34"/>
      <c r="T76" s="34"/>
      <c r="U76" s="35" t="s">
        <v>65</v>
      </c>
      <c r="V76" s="344">
        <v>0</v>
      </c>
      <c r="W76" s="34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48">
        <v>4680115881303</v>
      </c>
      <c r="E77" s="349"/>
      <c r="F77" s="343">
        <v>0.45</v>
      </c>
      <c r="G77" s="32">
        <v>10</v>
      </c>
      <c r="H77" s="343">
        <v>4.5</v>
      </c>
      <c r="I77" s="343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49"/>
      <c r="S77" s="34"/>
      <c r="T77" s="34"/>
      <c r="U77" s="35" t="s">
        <v>65</v>
      </c>
      <c r="V77" s="344">
        <v>0</v>
      </c>
      <c r="W77" s="34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48">
        <v>4680115882577</v>
      </c>
      <c r="E78" s="349"/>
      <c r="F78" s="343">
        <v>0.4</v>
      </c>
      <c r="G78" s="32">
        <v>8</v>
      </c>
      <c r="H78" s="343">
        <v>3.2</v>
      </c>
      <c r="I78" s="343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49"/>
      <c r="S78" s="34"/>
      <c r="T78" s="34"/>
      <c r="U78" s="35" t="s">
        <v>65</v>
      </c>
      <c r="V78" s="344">
        <v>0</v>
      </c>
      <c r="W78" s="345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48">
        <v>4680115882577</v>
      </c>
      <c r="E79" s="349"/>
      <c r="F79" s="343">
        <v>0.4</v>
      </c>
      <c r="G79" s="32">
        <v>8</v>
      </c>
      <c r="H79" s="343">
        <v>3.2</v>
      </c>
      <c r="I79" s="34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49"/>
      <c r="S79" s="34"/>
      <c r="T79" s="34"/>
      <c r="U79" s="35" t="s">
        <v>65</v>
      </c>
      <c r="V79" s="344">
        <v>0</v>
      </c>
      <c r="W79" s="34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48">
        <v>4680115882720</v>
      </c>
      <c r="E80" s="349"/>
      <c r="F80" s="343">
        <v>0.45</v>
      </c>
      <c r="G80" s="32">
        <v>10</v>
      </c>
      <c r="H80" s="343">
        <v>4.5</v>
      </c>
      <c r="I80" s="343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49"/>
      <c r="S80" s="34"/>
      <c r="T80" s="34"/>
      <c r="U80" s="35" t="s">
        <v>65</v>
      </c>
      <c r="V80" s="344">
        <v>0</v>
      </c>
      <c r="W80" s="34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48">
        <v>4680115880269</v>
      </c>
      <c r="E81" s="349"/>
      <c r="F81" s="343">
        <v>0.375</v>
      </c>
      <c r="G81" s="32">
        <v>10</v>
      </c>
      <c r="H81" s="343">
        <v>3.75</v>
      </c>
      <c r="I81" s="343">
        <v>3.99</v>
      </c>
      <c r="J81" s="32">
        <v>120</v>
      </c>
      <c r="K81" s="32" t="s">
        <v>63</v>
      </c>
      <c r="L81" s="33" t="s">
        <v>119</v>
      </c>
      <c r="M81" s="32">
        <v>50</v>
      </c>
      <c r="N81" s="3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49"/>
      <c r="S81" s="34"/>
      <c r="T81" s="34"/>
      <c r="U81" s="35" t="s">
        <v>65</v>
      </c>
      <c r="V81" s="344">
        <v>0</v>
      </c>
      <c r="W81" s="34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48">
        <v>4680115880429</v>
      </c>
      <c r="E82" s="349"/>
      <c r="F82" s="343">
        <v>0.45</v>
      </c>
      <c r="G82" s="32">
        <v>10</v>
      </c>
      <c r="H82" s="343">
        <v>4.5</v>
      </c>
      <c r="I82" s="343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49"/>
      <c r="S82" s="34"/>
      <c r="T82" s="34"/>
      <c r="U82" s="35" t="s">
        <v>65</v>
      </c>
      <c r="V82" s="344">
        <v>0</v>
      </c>
      <c r="W82" s="34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48">
        <v>4680115881457</v>
      </c>
      <c r="E83" s="349"/>
      <c r="F83" s="343">
        <v>0.75</v>
      </c>
      <c r="G83" s="32">
        <v>6</v>
      </c>
      <c r="H83" s="343">
        <v>4.5</v>
      </c>
      <c r="I83" s="34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49"/>
      <c r="S83" s="34"/>
      <c r="T83" s="34"/>
      <c r="U83" s="35" t="s">
        <v>65</v>
      </c>
      <c r="V83" s="344">
        <v>0</v>
      </c>
      <c r="W83" s="34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1"/>
      <c r="B84" s="351"/>
      <c r="C84" s="351"/>
      <c r="D84" s="351"/>
      <c r="E84" s="351"/>
      <c r="F84" s="351"/>
      <c r="G84" s="351"/>
      <c r="H84" s="351"/>
      <c r="I84" s="351"/>
      <c r="J84" s="351"/>
      <c r="K84" s="351"/>
      <c r="L84" s="351"/>
      <c r="M84" s="362"/>
      <c r="N84" s="352" t="s">
        <v>66</v>
      </c>
      <c r="O84" s="353"/>
      <c r="P84" s="353"/>
      <c r="Q84" s="353"/>
      <c r="R84" s="353"/>
      <c r="S84" s="353"/>
      <c r="T84" s="354"/>
      <c r="U84" s="37" t="s">
        <v>67</v>
      </c>
      <c r="V84" s="34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4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4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47"/>
      <c r="Z84" s="347"/>
    </row>
    <row r="85" spans="1:53" x14ac:dyDescent="0.2">
      <c r="A85" s="351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62"/>
      <c r="N85" s="352" t="s">
        <v>66</v>
      </c>
      <c r="O85" s="353"/>
      <c r="P85" s="353"/>
      <c r="Q85" s="353"/>
      <c r="R85" s="353"/>
      <c r="S85" s="353"/>
      <c r="T85" s="354"/>
      <c r="U85" s="37" t="s">
        <v>65</v>
      </c>
      <c r="V85" s="346">
        <f>IFERROR(SUM(V64:V83),"0")</f>
        <v>0</v>
      </c>
      <c r="W85" s="346">
        <f>IFERROR(SUM(W64:W83),"0")</f>
        <v>0</v>
      </c>
      <c r="X85" s="37"/>
      <c r="Y85" s="347"/>
      <c r="Z85" s="347"/>
    </row>
    <row r="86" spans="1:53" ht="14.25" customHeight="1" x14ac:dyDescent="0.25">
      <c r="A86" s="371" t="s">
        <v>97</v>
      </c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39"/>
      <c r="Z86" s="339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48">
        <v>4680115881488</v>
      </c>
      <c r="E87" s="349"/>
      <c r="F87" s="343">
        <v>1.35</v>
      </c>
      <c r="G87" s="32">
        <v>8</v>
      </c>
      <c r="H87" s="343">
        <v>10.8</v>
      </c>
      <c r="I87" s="343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49"/>
      <c r="S87" s="34"/>
      <c r="T87" s="34"/>
      <c r="U87" s="35" t="s">
        <v>65</v>
      </c>
      <c r="V87" s="344">
        <v>0</v>
      </c>
      <c r="W87" s="345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48">
        <v>4680115882751</v>
      </c>
      <c r="E88" s="349"/>
      <c r="F88" s="343">
        <v>0.45</v>
      </c>
      <c r="G88" s="32">
        <v>10</v>
      </c>
      <c r="H88" s="343">
        <v>4.5</v>
      </c>
      <c r="I88" s="343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69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49"/>
      <c r="S88" s="34"/>
      <c r="T88" s="34"/>
      <c r="U88" s="35" t="s">
        <v>65</v>
      </c>
      <c r="V88" s="344">
        <v>0</v>
      </c>
      <c r="W88" s="345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48">
        <v>4680115882775</v>
      </c>
      <c r="E89" s="349"/>
      <c r="F89" s="343">
        <v>0.3</v>
      </c>
      <c r="G89" s="32">
        <v>8</v>
      </c>
      <c r="H89" s="343">
        <v>2.4</v>
      </c>
      <c r="I89" s="343">
        <v>2.5</v>
      </c>
      <c r="J89" s="32">
        <v>234</v>
      </c>
      <c r="K89" s="32" t="s">
        <v>160</v>
      </c>
      <c r="L89" s="33" t="s">
        <v>119</v>
      </c>
      <c r="M89" s="32">
        <v>50</v>
      </c>
      <c r="N89" s="55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49"/>
      <c r="S89" s="34"/>
      <c r="T89" s="34"/>
      <c r="U89" s="35" t="s">
        <v>65</v>
      </c>
      <c r="V89" s="344">
        <v>0</v>
      </c>
      <c r="W89" s="345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48">
        <v>4680115880658</v>
      </c>
      <c r="E90" s="349"/>
      <c r="F90" s="343">
        <v>0.4</v>
      </c>
      <c r="G90" s="32">
        <v>6</v>
      </c>
      <c r="H90" s="343">
        <v>2.4</v>
      </c>
      <c r="I90" s="343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6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49"/>
      <c r="S90" s="34"/>
      <c r="T90" s="34"/>
      <c r="U90" s="35" t="s">
        <v>65</v>
      </c>
      <c r="V90" s="344">
        <v>0</v>
      </c>
      <c r="W90" s="345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61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62"/>
      <c r="N91" s="352" t="s">
        <v>66</v>
      </c>
      <c r="O91" s="353"/>
      <c r="P91" s="353"/>
      <c r="Q91" s="353"/>
      <c r="R91" s="353"/>
      <c r="S91" s="353"/>
      <c r="T91" s="354"/>
      <c r="U91" s="37" t="s">
        <v>67</v>
      </c>
      <c r="V91" s="346">
        <f>IFERROR(V87/H87,"0")+IFERROR(V88/H88,"0")+IFERROR(V89/H89,"0")+IFERROR(V90/H90,"0")</f>
        <v>0</v>
      </c>
      <c r="W91" s="346">
        <f>IFERROR(W87/H87,"0")+IFERROR(W88/H88,"0")+IFERROR(W89/H89,"0")+IFERROR(W90/H90,"0")</f>
        <v>0</v>
      </c>
      <c r="X91" s="346">
        <f>IFERROR(IF(X87="",0,X87),"0")+IFERROR(IF(X88="",0,X88),"0")+IFERROR(IF(X89="",0,X89),"0")+IFERROR(IF(X90="",0,X90),"0")</f>
        <v>0</v>
      </c>
      <c r="Y91" s="347"/>
      <c r="Z91" s="347"/>
    </row>
    <row r="92" spans="1:53" x14ac:dyDescent="0.2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62"/>
      <c r="N92" s="352" t="s">
        <v>66</v>
      </c>
      <c r="O92" s="353"/>
      <c r="P92" s="353"/>
      <c r="Q92" s="353"/>
      <c r="R92" s="353"/>
      <c r="S92" s="353"/>
      <c r="T92" s="354"/>
      <c r="U92" s="37" t="s">
        <v>65</v>
      </c>
      <c r="V92" s="346">
        <f>IFERROR(SUM(V87:V90),"0")</f>
        <v>0</v>
      </c>
      <c r="W92" s="346">
        <f>IFERROR(SUM(W87:W90),"0")</f>
        <v>0</v>
      </c>
      <c r="X92" s="37"/>
      <c r="Y92" s="347"/>
      <c r="Z92" s="347"/>
    </row>
    <row r="93" spans="1:53" ht="14.25" customHeight="1" x14ac:dyDescent="0.25">
      <c r="A93" s="371" t="s">
        <v>60</v>
      </c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39"/>
      <c r="Z93" s="339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48">
        <v>4607091387667</v>
      </c>
      <c r="E94" s="349"/>
      <c r="F94" s="343">
        <v>0.9</v>
      </c>
      <c r="G94" s="32">
        <v>10</v>
      </c>
      <c r="H94" s="343">
        <v>9</v>
      </c>
      <c r="I94" s="343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49"/>
      <c r="S94" s="34"/>
      <c r="T94" s="34"/>
      <c r="U94" s="35" t="s">
        <v>65</v>
      </c>
      <c r="V94" s="344">
        <v>0</v>
      </c>
      <c r="W94" s="345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48">
        <v>4607091387636</v>
      </c>
      <c r="E95" s="349"/>
      <c r="F95" s="343">
        <v>0.7</v>
      </c>
      <c r="G95" s="32">
        <v>6</v>
      </c>
      <c r="H95" s="343">
        <v>4.2</v>
      </c>
      <c r="I95" s="34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49"/>
      <c r="S95" s="34"/>
      <c r="T95" s="34"/>
      <c r="U95" s="35" t="s">
        <v>65</v>
      </c>
      <c r="V95" s="344">
        <v>0</v>
      </c>
      <c r="W95" s="34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48">
        <v>4607091382426</v>
      </c>
      <c r="E96" s="349"/>
      <c r="F96" s="343">
        <v>0.9</v>
      </c>
      <c r="G96" s="32">
        <v>10</v>
      </c>
      <c r="H96" s="343">
        <v>9</v>
      </c>
      <c r="I96" s="343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49"/>
      <c r="S96" s="34"/>
      <c r="T96" s="34"/>
      <c r="U96" s="35" t="s">
        <v>65</v>
      </c>
      <c r="V96" s="344">
        <v>0</v>
      </c>
      <c r="W96" s="34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48">
        <v>4607091386547</v>
      </c>
      <c r="E97" s="349"/>
      <c r="F97" s="343">
        <v>0.35</v>
      </c>
      <c r="G97" s="32">
        <v>8</v>
      </c>
      <c r="H97" s="343">
        <v>2.8</v>
      </c>
      <c r="I97" s="343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49"/>
      <c r="S97" s="34"/>
      <c r="T97" s="34"/>
      <c r="U97" s="35" t="s">
        <v>65</v>
      </c>
      <c r="V97" s="344">
        <v>0</v>
      </c>
      <c r="W97" s="34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48">
        <v>4607091384734</v>
      </c>
      <c r="E98" s="349"/>
      <c r="F98" s="343">
        <v>0.35</v>
      </c>
      <c r="G98" s="32">
        <v>6</v>
      </c>
      <c r="H98" s="343">
        <v>2.1</v>
      </c>
      <c r="I98" s="343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5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49"/>
      <c r="S98" s="34"/>
      <c r="T98" s="34"/>
      <c r="U98" s="35" t="s">
        <v>65</v>
      </c>
      <c r="V98" s="344">
        <v>0</v>
      </c>
      <c r="W98" s="34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48">
        <v>4607091382464</v>
      </c>
      <c r="E99" s="349"/>
      <c r="F99" s="343">
        <v>0.35</v>
      </c>
      <c r="G99" s="32">
        <v>8</v>
      </c>
      <c r="H99" s="343">
        <v>2.8</v>
      </c>
      <c r="I99" s="343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49"/>
      <c r="S99" s="34"/>
      <c r="T99" s="34"/>
      <c r="U99" s="35" t="s">
        <v>65</v>
      </c>
      <c r="V99" s="344">
        <v>0</v>
      </c>
      <c r="W99" s="34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48">
        <v>4680115883444</v>
      </c>
      <c r="E100" s="349"/>
      <c r="F100" s="343">
        <v>0.35</v>
      </c>
      <c r="G100" s="32">
        <v>8</v>
      </c>
      <c r="H100" s="343">
        <v>2.8</v>
      </c>
      <c r="I100" s="343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49"/>
      <c r="S100" s="34"/>
      <c r="T100" s="34"/>
      <c r="U100" s="35" t="s">
        <v>65</v>
      </c>
      <c r="V100" s="344">
        <v>0</v>
      </c>
      <c r="W100" s="34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48">
        <v>4680115883444</v>
      </c>
      <c r="E101" s="349"/>
      <c r="F101" s="343">
        <v>0.35</v>
      </c>
      <c r="G101" s="32">
        <v>8</v>
      </c>
      <c r="H101" s="343">
        <v>2.8</v>
      </c>
      <c r="I101" s="343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49"/>
      <c r="S101" s="34"/>
      <c r="T101" s="34"/>
      <c r="U101" s="35" t="s">
        <v>65</v>
      </c>
      <c r="V101" s="344">
        <v>0</v>
      </c>
      <c r="W101" s="34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1"/>
      <c r="B102" s="351"/>
      <c r="C102" s="351"/>
      <c r="D102" s="351"/>
      <c r="E102" s="351"/>
      <c r="F102" s="351"/>
      <c r="G102" s="351"/>
      <c r="H102" s="351"/>
      <c r="I102" s="351"/>
      <c r="J102" s="351"/>
      <c r="K102" s="351"/>
      <c r="L102" s="351"/>
      <c r="M102" s="362"/>
      <c r="N102" s="352" t="s">
        <v>66</v>
      </c>
      <c r="O102" s="353"/>
      <c r="P102" s="353"/>
      <c r="Q102" s="353"/>
      <c r="R102" s="353"/>
      <c r="S102" s="353"/>
      <c r="T102" s="354"/>
      <c r="U102" s="37" t="s">
        <v>67</v>
      </c>
      <c r="V102" s="346">
        <f>IFERROR(V94/H94,"0")+IFERROR(V95/H95,"0")+IFERROR(V96/H96,"0")+IFERROR(V97/H97,"0")+IFERROR(V98/H98,"0")+IFERROR(V99/H99,"0")+IFERROR(V100/H100,"0")+IFERROR(V101/H101,"0")</f>
        <v>0</v>
      </c>
      <c r="W102" s="346">
        <f>IFERROR(W94/H94,"0")+IFERROR(W95/H95,"0")+IFERROR(W96/H96,"0")+IFERROR(W97/H97,"0")+IFERROR(W98/H98,"0")+IFERROR(W99/H99,"0")+IFERROR(W100/H100,"0")+IFERROR(W101/H101,"0")</f>
        <v>0</v>
      </c>
      <c r="X102" s="346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47"/>
      <c r="Z102" s="347"/>
    </row>
    <row r="103" spans="1:53" x14ac:dyDescent="0.2">
      <c r="A103" s="351"/>
      <c r="B103" s="351"/>
      <c r="C103" s="351"/>
      <c r="D103" s="351"/>
      <c r="E103" s="351"/>
      <c r="F103" s="351"/>
      <c r="G103" s="351"/>
      <c r="H103" s="351"/>
      <c r="I103" s="351"/>
      <c r="J103" s="351"/>
      <c r="K103" s="351"/>
      <c r="L103" s="351"/>
      <c r="M103" s="362"/>
      <c r="N103" s="352" t="s">
        <v>66</v>
      </c>
      <c r="O103" s="353"/>
      <c r="P103" s="353"/>
      <c r="Q103" s="353"/>
      <c r="R103" s="353"/>
      <c r="S103" s="353"/>
      <c r="T103" s="354"/>
      <c r="U103" s="37" t="s">
        <v>65</v>
      </c>
      <c r="V103" s="346">
        <f>IFERROR(SUM(V94:V101),"0")</f>
        <v>0</v>
      </c>
      <c r="W103" s="346">
        <f>IFERROR(SUM(W94:W101),"0")</f>
        <v>0</v>
      </c>
      <c r="X103" s="37"/>
      <c r="Y103" s="347"/>
      <c r="Z103" s="347"/>
    </row>
    <row r="104" spans="1:53" ht="14.25" customHeight="1" x14ac:dyDescent="0.25">
      <c r="A104" s="371" t="s">
        <v>68</v>
      </c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1"/>
      <c r="V104" s="351"/>
      <c r="W104" s="351"/>
      <c r="X104" s="351"/>
      <c r="Y104" s="339"/>
      <c r="Z104" s="339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48">
        <v>4607091386967</v>
      </c>
      <c r="E105" s="349"/>
      <c r="F105" s="343">
        <v>1.35</v>
      </c>
      <c r="G105" s="32">
        <v>6</v>
      </c>
      <c r="H105" s="343">
        <v>8.1</v>
      </c>
      <c r="I105" s="343">
        <v>8.6639999999999997</v>
      </c>
      <c r="J105" s="32">
        <v>56</v>
      </c>
      <c r="K105" s="32" t="s">
        <v>100</v>
      </c>
      <c r="L105" s="33" t="s">
        <v>119</v>
      </c>
      <c r="M105" s="32">
        <v>45</v>
      </c>
      <c r="N105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8"/>
      <c r="P105" s="358"/>
      <c r="Q105" s="358"/>
      <c r="R105" s="349"/>
      <c r="S105" s="34"/>
      <c r="T105" s="34"/>
      <c r="U105" s="35" t="s">
        <v>65</v>
      </c>
      <c r="V105" s="344">
        <v>0</v>
      </c>
      <c r="W105" s="345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48">
        <v>4607091386967</v>
      </c>
      <c r="E106" s="349"/>
      <c r="F106" s="343">
        <v>1.4</v>
      </c>
      <c r="G106" s="32">
        <v>6</v>
      </c>
      <c r="H106" s="343">
        <v>8.4</v>
      </c>
      <c r="I106" s="343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49"/>
      <c r="S106" s="34"/>
      <c r="T106" s="34"/>
      <c r="U106" s="35" t="s">
        <v>65</v>
      </c>
      <c r="V106" s="344">
        <v>100</v>
      </c>
      <c r="W106" s="345">
        <f t="shared" si="6"/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48">
        <v>4607091385304</v>
      </c>
      <c r="E107" s="349"/>
      <c r="F107" s="343">
        <v>1.4</v>
      </c>
      <c r="G107" s="32">
        <v>6</v>
      </c>
      <c r="H107" s="343">
        <v>8.4</v>
      </c>
      <c r="I107" s="343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49"/>
      <c r="S107" s="34"/>
      <c r="T107" s="34"/>
      <c r="U107" s="35" t="s">
        <v>65</v>
      </c>
      <c r="V107" s="344">
        <v>0</v>
      </c>
      <c r="W107" s="34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48">
        <v>4607091386264</v>
      </c>
      <c r="E108" s="349"/>
      <c r="F108" s="343">
        <v>0.5</v>
      </c>
      <c r="G108" s="32">
        <v>6</v>
      </c>
      <c r="H108" s="343">
        <v>3</v>
      </c>
      <c r="I108" s="34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8"/>
      <c r="P108" s="358"/>
      <c r="Q108" s="358"/>
      <c r="R108" s="349"/>
      <c r="S108" s="34"/>
      <c r="T108" s="34"/>
      <c r="U108" s="35" t="s">
        <v>65</v>
      </c>
      <c r="V108" s="344">
        <v>0</v>
      </c>
      <c r="W108" s="34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48">
        <v>4607091386264</v>
      </c>
      <c r="E109" s="349"/>
      <c r="F109" s="343">
        <v>0.5</v>
      </c>
      <c r="G109" s="32">
        <v>6</v>
      </c>
      <c r="H109" s="343">
        <v>3</v>
      </c>
      <c r="I109" s="34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9" t="s">
        <v>186</v>
      </c>
      <c r="O109" s="358"/>
      <c r="P109" s="358"/>
      <c r="Q109" s="358"/>
      <c r="R109" s="349"/>
      <c r="S109" s="34"/>
      <c r="T109" s="34"/>
      <c r="U109" s="35" t="s">
        <v>65</v>
      </c>
      <c r="V109" s="344">
        <v>0</v>
      </c>
      <c r="W109" s="34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187</v>
      </c>
      <c r="B110" s="54" t="s">
        <v>188</v>
      </c>
      <c r="C110" s="31">
        <v>4301051436</v>
      </c>
      <c r="D110" s="348">
        <v>4607091385731</v>
      </c>
      <c r="E110" s="349"/>
      <c r="F110" s="343">
        <v>0.45</v>
      </c>
      <c r="G110" s="32">
        <v>6</v>
      </c>
      <c r="H110" s="343">
        <v>2.7</v>
      </c>
      <c r="I110" s="343">
        <v>2.972</v>
      </c>
      <c r="J110" s="32">
        <v>156</v>
      </c>
      <c r="K110" s="32" t="s">
        <v>63</v>
      </c>
      <c r="L110" s="33" t="s">
        <v>119</v>
      </c>
      <c r="M110" s="32">
        <v>45</v>
      </c>
      <c r="N110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8"/>
      <c r="P110" s="358"/>
      <c r="Q110" s="358"/>
      <c r="R110" s="349"/>
      <c r="S110" s="34"/>
      <c r="T110" s="34"/>
      <c r="U110" s="35" t="s">
        <v>65</v>
      </c>
      <c r="V110" s="344">
        <v>0</v>
      </c>
      <c r="W110" s="34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4301051439</v>
      </c>
      <c r="D111" s="348">
        <v>4680115880214</v>
      </c>
      <c r="E111" s="349"/>
      <c r="F111" s="343">
        <v>0.45</v>
      </c>
      <c r="G111" s="32">
        <v>6</v>
      </c>
      <c r="H111" s="343">
        <v>2.7</v>
      </c>
      <c r="I111" s="343">
        <v>2.988</v>
      </c>
      <c r="J111" s="32">
        <v>120</v>
      </c>
      <c r="K111" s="32" t="s">
        <v>63</v>
      </c>
      <c r="L111" s="33" t="s">
        <v>119</v>
      </c>
      <c r="M111" s="32">
        <v>45</v>
      </c>
      <c r="N111" s="61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8"/>
      <c r="P111" s="358"/>
      <c r="Q111" s="358"/>
      <c r="R111" s="349"/>
      <c r="S111" s="34"/>
      <c r="T111" s="34"/>
      <c r="U111" s="35" t="s">
        <v>65</v>
      </c>
      <c r="V111" s="344">
        <v>0</v>
      </c>
      <c r="W111" s="345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4301051438</v>
      </c>
      <c r="D112" s="348">
        <v>4680115880894</v>
      </c>
      <c r="E112" s="349"/>
      <c r="F112" s="343">
        <v>0.33</v>
      </c>
      <c r="G112" s="32">
        <v>6</v>
      </c>
      <c r="H112" s="343">
        <v>1.98</v>
      </c>
      <c r="I112" s="343">
        <v>2.258</v>
      </c>
      <c r="J112" s="32">
        <v>156</v>
      </c>
      <c r="K112" s="32" t="s">
        <v>63</v>
      </c>
      <c r="L112" s="33" t="s">
        <v>119</v>
      </c>
      <c r="M112" s="32">
        <v>45</v>
      </c>
      <c r="N112" s="3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8"/>
      <c r="P112" s="358"/>
      <c r="Q112" s="358"/>
      <c r="R112" s="349"/>
      <c r="S112" s="34"/>
      <c r="T112" s="34"/>
      <c r="U112" s="35" t="s">
        <v>65</v>
      </c>
      <c r="V112" s="344">
        <v>0</v>
      </c>
      <c r="W112" s="34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194</v>
      </c>
      <c r="C113" s="31">
        <v>4301051313</v>
      </c>
      <c r="D113" s="348">
        <v>4607091385427</v>
      </c>
      <c r="E113" s="349"/>
      <c r="F113" s="343">
        <v>0.5</v>
      </c>
      <c r="G113" s="32">
        <v>6</v>
      </c>
      <c r="H113" s="343">
        <v>3</v>
      </c>
      <c r="I113" s="343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8"/>
      <c r="P113" s="358"/>
      <c r="Q113" s="358"/>
      <c r="R113" s="349"/>
      <c r="S113" s="34"/>
      <c r="T113" s="34"/>
      <c r="U113" s="35" t="s">
        <v>65</v>
      </c>
      <c r="V113" s="344">
        <v>0</v>
      </c>
      <c r="W113" s="34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195</v>
      </c>
      <c r="B114" s="54" t="s">
        <v>196</v>
      </c>
      <c r="C114" s="31">
        <v>4301051480</v>
      </c>
      <c r="D114" s="348">
        <v>4680115882645</v>
      </c>
      <c r="E114" s="349"/>
      <c r="F114" s="343">
        <v>0.3</v>
      </c>
      <c r="G114" s="32">
        <v>6</v>
      </c>
      <c r="H114" s="343">
        <v>1.8</v>
      </c>
      <c r="I114" s="343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8"/>
      <c r="P114" s="358"/>
      <c r="Q114" s="358"/>
      <c r="R114" s="349"/>
      <c r="S114" s="34"/>
      <c r="T114" s="34"/>
      <c r="U114" s="35" t="s">
        <v>65</v>
      </c>
      <c r="V114" s="344">
        <v>0</v>
      </c>
      <c r="W114" s="34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1"/>
      <c r="B115" s="351"/>
      <c r="C115" s="351"/>
      <c r="D115" s="351"/>
      <c r="E115" s="351"/>
      <c r="F115" s="351"/>
      <c r="G115" s="351"/>
      <c r="H115" s="351"/>
      <c r="I115" s="351"/>
      <c r="J115" s="351"/>
      <c r="K115" s="351"/>
      <c r="L115" s="351"/>
      <c r="M115" s="362"/>
      <c r="N115" s="352" t="s">
        <v>66</v>
      </c>
      <c r="O115" s="353"/>
      <c r="P115" s="353"/>
      <c r="Q115" s="353"/>
      <c r="R115" s="353"/>
      <c r="S115" s="353"/>
      <c r="T115" s="354"/>
      <c r="U115" s="37" t="s">
        <v>67</v>
      </c>
      <c r="V115" s="346">
        <f>IFERROR(V105/H105,"0")+IFERROR(V106/H106,"0")+IFERROR(V107/H107,"0")+IFERROR(V108/H108,"0")+IFERROR(V109/H109,"0")+IFERROR(V110/H110,"0")+IFERROR(V111/H111,"0")+IFERROR(V112/H112,"0")+IFERROR(V113/H113,"0")+IFERROR(V114/H114,"0")</f>
        <v>11.904761904761905</v>
      </c>
      <c r="W115" s="346">
        <f>IFERROR(W105/H105,"0")+IFERROR(W106/H106,"0")+IFERROR(W107/H107,"0")+IFERROR(W108/H108,"0")+IFERROR(W109/H109,"0")+IFERROR(W110/H110,"0")+IFERROR(W111/H111,"0")+IFERROR(W112/H112,"0")+IFERROR(W113/H113,"0")+IFERROR(W114/H114,"0")</f>
        <v>12</v>
      </c>
      <c r="X115" s="34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0.26100000000000001</v>
      </c>
      <c r="Y115" s="347"/>
      <c r="Z115" s="347"/>
    </row>
    <row r="116" spans="1:53" x14ac:dyDescent="0.2">
      <c r="A116" s="351"/>
      <c r="B116" s="351"/>
      <c r="C116" s="351"/>
      <c r="D116" s="351"/>
      <c r="E116" s="351"/>
      <c r="F116" s="351"/>
      <c r="G116" s="351"/>
      <c r="H116" s="351"/>
      <c r="I116" s="351"/>
      <c r="J116" s="351"/>
      <c r="K116" s="351"/>
      <c r="L116" s="351"/>
      <c r="M116" s="362"/>
      <c r="N116" s="352" t="s">
        <v>66</v>
      </c>
      <c r="O116" s="353"/>
      <c r="P116" s="353"/>
      <c r="Q116" s="353"/>
      <c r="R116" s="353"/>
      <c r="S116" s="353"/>
      <c r="T116" s="354"/>
      <c r="U116" s="37" t="s">
        <v>65</v>
      </c>
      <c r="V116" s="346">
        <f>IFERROR(SUM(V105:V114),"0")</f>
        <v>100</v>
      </c>
      <c r="W116" s="346">
        <f>IFERROR(SUM(W105:W114),"0")</f>
        <v>100.80000000000001</v>
      </c>
      <c r="X116" s="37"/>
      <c r="Y116" s="347"/>
      <c r="Z116" s="347"/>
    </row>
    <row r="117" spans="1:53" ht="14.25" customHeight="1" x14ac:dyDescent="0.25">
      <c r="A117" s="371" t="s">
        <v>197</v>
      </c>
      <c r="B117" s="351"/>
      <c r="C117" s="351"/>
      <c r="D117" s="351"/>
      <c r="E117" s="351"/>
      <c r="F117" s="351"/>
      <c r="G117" s="351"/>
      <c r="H117" s="351"/>
      <c r="I117" s="351"/>
      <c r="J117" s="351"/>
      <c r="K117" s="351"/>
      <c r="L117" s="351"/>
      <c r="M117" s="351"/>
      <c r="N117" s="351"/>
      <c r="O117" s="351"/>
      <c r="P117" s="351"/>
      <c r="Q117" s="351"/>
      <c r="R117" s="351"/>
      <c r="S117" s="351"/>
      <c r="T117" s="351"/>
      <c r="U117" s="351"/>
      <c r="V117" s="351"/>
      <c r="W117" s="351"/>
      <c r="X117" s="351"/>
      <c r="Y117" s="339"/>
      <c r="Z117" s="339"/>
    </row>
    <row r="118" spans="1:53" ht="27" customHeight="1" x14ac:dyDescent="0.25">
      <c r="A118" s="54" t="s">
        <v>198</v>
      </c>
      <c r="B118" s="54" t="s">
        <v>199</v>
      </c>
      <c r="C118" s="31">
        <v>4301060296</v>
      </c>
      <c r="D118" s="348">
        <v>4607091383065</v>
      </c>
      <c r="E118" s="349"/>
      <c r="F118" s="343">
        <v>0.83</v>
      </c>
      <c r="G118" s="32">
        <v>4</v>
      </c>
      <c r="H118" s="343">
        <v>3.32</v>
      </c>
      <c r="I118" s="343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8"/>
      <c r="P118" s="358"/>
      <c r="Q118" s="358"/>
      <c r="R118" s="349"/>
      <c r="S118" s="34"/>
      <c r="T118" s="34"/>
      <c r="U118" s="35" t="s">
        <v>65</v>
      </c>
      <c r="V118" s="344">
        <v>0</v>
      </c>
      <c r="W118" s="345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200</v>
      </c>
      <c r="B119" s="54" t="s">
        <v>201</v>
      </c>
      <c r="C119" s="31">
        <v>4301060350</v>
      </c>
      <c r="D119" s="348">
        <v>4680115881532</v>
      </c>
      <c r="E119" s="349"/>
      <c r="F119" s="343">
        <v>1.35</v>
      </c>
      <c r="G119" s="32">
        <v>6</v>
      </c>
      <c r="H119" s="343">
        <v>8.1</v>
      </c>
      <c r="I119" s="343">
        <v>8.58</v>
      </c>
      <c r="J119" s="32">
        <v>56</v>
      </c>
      <c r="K119" s="32" t="s">
        <v>100</v>
      </c>
      <c r="L119" s="33" t="s">
        <v>119</v>
      </c>
      <c r="M119" s="32">
        <v>30</v>
      </c>
      <c r="N119" s="6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8"/>
      <c r="P119" s="358"/>
      <c r="Q119" s="358"/>
      <c r="R119" s="349"/>
      <c r="S119" s="34"/>
      <c r="T119" s="34"/>
      <c r="U119" s="35" t="s">
        <v>65</v>
      </c>
      <c r="V119" s="344">
        <v>0</v>
      </c>
      <c r="W119" s="345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200</v>
      </c>
      <c r="B120" s="54" t="s">
        <v>202</v>
      </c>
      <c r="C120" s="31">
        <v>4301060366</v>
      </c>
      <c r="D120" s="348">
        <v>4680115881532</v>
      </c>
      <c r="E120" s="349"/>
      <c r="F120" s="343">
        <v>1.3</v>
      </c>
      <c r="G120" s="32">
        <v>6</v>
      </c>
      <c r="H120" s="343">
        <v>7.8</v>
      </c>
      <c r="I120" s="343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3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49"/>
      <c r="S120" s="34"/>
      <c r="T120" s="34"/>
      <c r="U120" s="35" t="s">
        <v>65</v>
      </c>
      <c r="V120" s="344">
        <v>0</v>
      </c>
      <c r="W120" s="345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200</v>
      </c>
      <c r="B121" s="54" t="s">
        <v>203</v>
      </c>
      <c r="C121" s="31">
        <v>4301060371</v>
      </c>
      <c r="D121" s="348">
        <v>4680115881532</v>
      </c>
      <c r="E121" s="349"/>
      <c r="F121" s="343">
        <v>1.4</v>
      </c>
      <c r="G121" s="32">
        <v>6</v>
      </c>
      <c r="H121" s="343">
        <v>8.4</v>
      </c>
      <c r="I121" s="343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0" t="s">
        <v>204</v>
      </c>
      <c r="O121" s="358"/>
      <c r="P121" s="358"/>
      <c r="Q121" s="358"/>
      <c r="R121" s="349"/>
      <c r="S121" s="34"/>
      <c r="T121" s="34"/>
      <c r="U121" s="35" t="s">
        <v>65</v>
      </c>
      <c r="V121" s="344">
        <v>0</v>
      </c>
      <c r="W121" s="345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205</v>
      </c>
      <c r="B122" s="54" t="s">
        <v>206</v>
      </c>
      <c r="C122" s="31">
        <v>4301060356</v>
      </c>
      <c r="D122" s="348">
        <v>4680115882652</v>
      </c>
      <c r="E122" s="349"/>
      <c r="F122" s="343">
        <v>0.33</v>
      </c>
      <c r="G122" s="32">
        <v>6</v>
      </c>
      <c r="H122" s="343">
        <v>1.98</v>
      </c>
      <c r="I122" s="343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8"/>
      <c r="P122" s="358"/>
      <c r="Q122" s="358"/>
      <c r="R122" s="349"/>
      <c r="S122" s="34"/>
      <c r="T122" s="34"/>
      <c r="U122" s="35" t="s">
        <v>65</v>
      </c>
      <c r="V122" s="344">
        <v>0</v>
      </c>
      <c r="W122" s="345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207</v>
      </c>
      <c r="B123" s="54" t="s">
        <v>208</v>
      </c>
      <c r="C123" s="31">
        <v>4301060309</v>
      </c>
      <c r="D123" s="348">
        <v>4680115880238</v>
      </c>
      <c r="E123" s="349"/>
      <c r="F123" s="343">
        <v>0.33</v>
      </c>
      <c r="G123" s="32">
        <v>6</v>
      </c>
      <c r="H123" s="343">
        <v>1.98</v>
      </c>
      <c r="I123" s="343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8"/>
      <c r="P123" s="358"/>
      <c r="Q123" s="358"/>
      <c r="R123" s="349"/>
      <c r="S123" s="34"/>
      <c r="T123" s="34"/>
      <c r="U123" s="35" t="s">
        <v>65</v>
      </c>
      <c r="V123" s="344">
        <v>0</v>
      </c>
      <c r="W123" s="345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210</v>
      </c>
      <c r="C124" s="31">
        <v>4301060351</v>
      </c>
      <c r="D124" s="348">
        <v>4680115881464</v>
      </c>
      <c r="E124" s="349"/>
      <c r="F124" s="343">
        <v>0.4</v>
      </c>
      <c r="G124" s="32">
        <v>6</v>
      </c>
      <c r="H124" s="343">
        <v>2.4</v>
      </c>
      <c r="I124" s="343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8"/>
      <c r="P124" s="358"/>
      <c r="Q124" s="358"/>
      <c r="R124" s="349"/>
      <c r="S124" s="34"/>
      <c r="T124" s="34"/>
      <c r="U124" s="35" t="s">
        <v>65</v>
      </c>
      <c r="V124" s="344">
        <v>0</v>
      </c>
      <c r="W124" s="345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1"/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62"/>
      <c r="N125" s="352" t="s">
        <v>66</v>
      </c>
      <c r="O125" s="353"/>
      <c r="P125" s="353"/>
      <c r="Q125" s="353"/>
      <c r="R125" s="353"/>
      <c r="S125" s="353"/>
      <c r="T125" s="354"/>
      <c r="U125" s="37" t="s">
        <v>67</v>
      </c>
      <c r="V125" s="346">
        <f>IFERROR(V118/H118,"0")+IFERROR(V119/H119,"0")+IFERROR(V120/H120,"0")+IFERROR(V121/H121,"0")+IFERROR(V122/H122,"0")+IFERROR(V123/H123,"0")+IFERROR(V124/H124,"0")</f>
        <v>0</v>
      </c>
      <c r="W125" s="346">
        <f>IFERROR(W118/H118,"0")+IFERROR(W119/H119,"0")+IFERROR(W120/H120,"0")+IFERROR(W121/H121,"0")+IFERROR(W122/H122,"0")+IFERROR(W123/H123,"0")+IFERROR(W124/H124,"0")</f>
        <v>0</v>
      </c>
      <c r="X125" s="346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47"/>
      <c r="Z125" s="347"/>
    </row>
    <row r="126" spans="1:53" x14ac:dyDescent="0.2">
      <c r="A126" s="351"/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62"/>
      <c r="N126" s="352" t="s">
        <v>66</v>
      </c>
      <c r="O126" s="353"/>
      <c r="P126" s="353"/>
      <c r="Q126" s="353"/>
      <c r="R126" s="353"/>
      <c r="S126" s="353"/>
      <c r="T126" s="354"/>
      <c r="U126" s="37" t="s">
        <v>65</v>
      </c>
      <c r="V126" s="346">
        <f>IFERROR(SUM(V118:V124),"0")</f>
        <v>0</v>
      </c>
      <c r="W126" s="346">
        <f>IFERROR(SUM(W118:W124),"0")</f>
        <v>0</v>
      </c>
      <c r="X126" s="37"/>
      <c r="Y126" s="347"/>
      <c r="Z126" s="347"/>
    </row>
    <row r="127" spans="1:53" ht="16.5" customHeight="1" x14ac:dyDescent="0.25">
      <c r="A127" s="350" t="s">
        <v>211</v>
      </c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51"/>
      <c r="P127" s="351"/>
      <c r="Q127" s="351"/>
      <c r="R127" s="351"/>
      <c r="S127" s="351"/>
      <c r="T127" s="351"/>
      <c r="U127" s="351"/>
      <c r="V127" s="351"/>
      <c r="W127" s="351"/>
      <c r="X127" s="351"/>
      <c r="Y127" s="340"/>
      <c r="Z127" s="340"/>
    </row>
    <row r="128" spans="1:53" ht="14.25" customHeight="1" x14ac:dyDescent="0.25">
      <c r="A128" s="371" t="s">
        <v>68</v>
      </c>
      <c r="B128" s="351"/>
      <c r="C128" s="351"/>
      <c r="D128" s="351"/>
      <c r="E128" s="351"/>
      <c r="F128" s="351"/>
      <c r="G128" s="351"/>
      <c r="H128" s="351"/>
      <c r="I128" s="351"/>
      <c r="J128" s="351"/>
      <c r="K128" s="351"/>
      <c r="L128" s="351"/>
      <c r="M128" s="351"/>
      <c r="N128" s="351"/>
      <c r="O128" s="351"/>
      <c r="P128" s="351"/>
      <c r="Q128" s="351"/>
      <c r="R128" s="351"/>
      <c r="S128" s="351"/>
      <c r="T128" s="351"/>
      <c r="U128" s="351"/>
      <c r="V128" s="351"/>
      <c r="W128" s="351"/>
      <c r="X128" s="351"/>
      <c r="Y128" s="339"/>
      <c r="Z128" s="339"/>
    </row>
    <row r="129" spans="1:53" ht="27" customHeight="1" x14ac:dyDescent="0.25">
      <c r="A129" s="54" t="s">
        <v>212</v>
      </c>
      <c r="B129" s="54" t="s">
        <v>213</v>
      </c>
      <c r="C129" s="31">
        <v>4301051360</v>
      </c>
      <c r="D129" s="348">
        <v>4607091385168</v>
      </c>
      <c r="E129" s="349"/>
      <c r="F129" s="343">
        <v>1.35</v>
      </c>
      <c r="G129" s="32">
        <v>6</v>
      </c>
      <c r="H129" s="343">
        <v>8.1</v>
      </c>
      <c r="I129" s="343">
        <v>8.6579999999999995</v>
      </c>
      <c r="J129" s="32">
        <v>56</v>
      </c>
      <c r="K129" s="32" t="s">
        <v>100</v>
      </c>
      <c r="L129" s="33" t="s">
        <v>119</v>
      </c>
      <c r="M129" s="32">
        <v>45</v>
      </c>
      <c r="N129" s="4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8"/>
      <c r="P129" s="358"/>
      <c r="Q129" s="358"/>
      <c r="R129" s="349"/>
      <c r="S129" s="34"/>
      <c r="T129" s="34"/>
      <c r="U129" s="35" t="s">
        <v>65</v>
      </c>
      <c r="V129" s="344">
        <v>0</v>
      </c>
      <c r="W129" s="345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212</v>
      </c>
      <c r="B130" s="54" t="s">
        <v>214</v>
      </c>
      <c r="C130" s="31">
        <v>4301051612</v>
      </c>
      <c r="D130" s="348">
        <v>4607091385168</v>
      </c>
      <c r="E130" s="349"/>
      <c r="F130" s="343">
        <v>1.4</v>
      </c>
      <c r="G130" s="32">
        <v>6</v>
      </c>
      <c r="H130" s="343">
        <v>8.4</v>
      </c>
      <c r="I130" s="343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8"/>
      <c r="P130" s="358"/>
      <c r="Q130" s="358"/>
      <c r="R130" s="349"/>
      <c r="S130" s="34"/>
      <c r="T130" s="34"/>
      <c r="U130" s="35" t="s">
        <v>65</v>
      </c>
      <c r="V130" s="344">
        <v>100</v>
      </c>
      <c r="W130" s="345">
        <f>IFERROR(IF(V130="",0,CEILING((V130/$H130),1)*$H130),"")</f>
        <v>100.80000000000001</v>
      </c>
      <c r="X130" s="36">
        <f>IFERROR(IF(W130=0,"",ROUNDUP(W130/H130,0)*0.02175),"")</f>
        <v>0.26100000000000001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215</v>
      </c>
      <c r="B131" s="54" t="s">
        <v>216</v>
      </c>
      <c r="C131" s="31">
        <v>4301051362</v>
      </c>
      <c r="D131" s="348">
        <v>4607091383256</v>
      </c>
      <c r="E131" s="349"/>
      <c r="F131" s="343">
        <v>0.33</v>
      </c>
      <c r="G131" s="32">
        <v>6</v>
      </c>
      <c r="H131" s="343">
        <v>1.98</v>
      </c>
      <c r="I131" s="34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8"/>
      <c r="P131" s="358"/>
      <c r="Q131" s="358"/>
      <c r="R131" s="349"/>
      <c r="S131" s="34"/>
      <c r="T131" s="34"/>
      <c r="U131" s="35" t="s">
        <v>65</v>
      </c>
      <c r="V131" s="344">
        <v>0</v>
      </c>
      <c r="W131" s="34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4301051358</v>
      </c>
      <c r="D132" s="348">
        <v>4607091385748</v>
      </c>
      <c r="E132" s="349"/>
      <c r="F132" s="343">
        <v>0.45</v>
      </c>
      <c r="G132" s="32">
        <v>6</v>
      </c>
      <c r="H132" s="343">
        <v>2.7</v>
      </c>
      <c r="I132" s="34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6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8"/>
      <c r="P132" s="358"/>
      <c r="Q132" s="358"/>
      <c r="R132" s="349"/>
      <c r="S132" s="34"/>
      <c r="T132" s="34"/>
      <c r="U132" s="35" t="s">
        <v>65</v>
      </c>
      <c r="V132" s="344">
        <v>0</v>
      </c>
      <c r="W132" s="34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1"/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62"/>
      <c r="N133" s="352" t="s">
        <v>66</v>
      </c>
      <c r="O133" s="353"/>
      <c r="P133" s="353"/>
      <c r="Q133" s="353"/>
      <c r="R133" s="353"/>
      <c r="S133" s="353"/>
      <c r="T133" s="354"/>
      <c r="U133" s="37" t="s">
        <v>67</v>
      </c>
      <c r="V133" s="346">
        <f>IFERROR(V129/H129,"0")+IFERROR(V130/H130,"0")+IFERROR(V131/H131,"0")+IFERROR(V132/H132,"0")</f>
        <v>11.904761904761905</v>
      </c>
      <c r="W133" s="346">
        <f>IFERROR(W129/H129,"0")+IFERROR(W130/H130,"0")+IFERROR(W131/H131,"0")+IFERROR(W132/H132,"0")</f>
        <v>12</v>
      </c>
      <c r="X133" s="346">
        <f>IFERROR(IF(X129="",0,X129),"0")+IFERROR(IF(X130="",0,X130),"0")+IFERROR(IF(X131="",0,X131),"0")+IFERROR(IF(X132="",0,X132),"0")</f>
        <v>0.26100000000000001</v>
      </c>
      <c r="Y133" s="347"/>
      <c r="Z133" s="347"/>
    </row>
    <row r="134" spans="1:53" x14ac:dyDescent="0.2">
      <c r="A134" s="351"/>
      <c r="B134" s="351"/>
      <c r="C134" s="351"/>
      <c r="D134" s="351"/>
      <c r="E134" s="351"/>
      <c r="F134" s="351"/>
      <c r="G134" s="351"/>
      <c r="H134" s="351"/>
      <c r="I134" s="351"/>
      <c r="J134" s="351"/>
      <c r="K134" s="351"/>
      <c r="L134" s="351"/>
      <c r="M134" s="362"/>
      <c r="N134" s="352" t="s">
        <v>66</v>
      </c>
      <c r="O134" s="353"/>
      <c r="P134" s="353"/>
      <c r="Q134" s="353"/>
      <c r="R134" s="353"/>
      <c r="S134" s="353"/>
      <c r="T134" s="354"/>
      <c r="U134" s="37" t="s">
        <v>65</v>
      </c>
      <c r="V134" s="346">
        <f>IFERROR(SUM(V129:V132),"0")</f>
        <v>100</v>
      </c>
      <c r="W134" s="346">
        <f>IFERROR(SUM(W129:W132),"0")</f>
        <v>100.80000000000001</v>
      </c>
      <c r="X134" s="37"/>
      <c r="Y134" s="347"/>
      <c r="Z134" s="347"/>
    </row>
    <row r="135" spans="1:53" ht="27.75" customHeight="1" x14ac:dyDescent="0.2">
      <c r="A135" s="399" t="s">
        <v>219</v>
      </c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00"/>
      <c r="O135" s="400"/>
      <c r="P135" s="400"/>
      <c r="Q135" s="400"/>
      <c r="R135" s="400"/>
      <c r="S135" s="400"/>
      <c r="T135" s="400"/>
      <c r="U135" s="400"/>
      <c r="V135" s="400"/>
      <c r="W135" s="400"/>
      <c r="X135" s="400"/>
      <c r="Y135" s="48"/>
      <c r="Z135" s="48"/>
    </row>
    <row r="136" spans="1:53" ht="16.5" customHeight="1" x14ac:dyDescent="0.25">
      <c r="A136" s="350" t="s">
        <v>220</v>
      </c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40"/>
      <c r="Z136" s="340"/>
    </row>
    <row r="137" spans="1:53" ht="14.25" customHeight="1" x14ac:dyDescent="0.25">
      <c r="A137" s="371" t="s">
        <v>105</v>
      </c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39"/>
      <c r="Z137" s="339"/>
    </row>
    <row r="138" spans="1:53" ht="27" customHeight="1" x14ac:dyDescent="0.25">
      <c r="A138" s="54" t="s">
        <v>221</v>
      </c>
      <c r="B138" s="54" t="s">
        <v>222</v>
      </c>
      <c r="C138" s="31">
        <v>4301011223</v>
      </c>
      <c r="D138" s="348">
        <v>4607091383423</v>
      </c>
      <c r="E138" s="349"/>
      <c r="F138" s="343">
        <v>1.35</v>
      </c>
      <c r="G138" s="32">
        <v>8</v>
      </c>
      <c r="H138" s="343">
        <v>10.8</v>
      </c>
      <c r="I138" s="343">
        <v>11.375999999999999</v>
      </c>
      <c r="J138" s="32">
        <v>56</v>
      </c>
      <c r="K138" s="32" t="s">
        <v>100</v>
      </c>
      <c r="L138" s="33" t="s">
        <v>119</v>
      </c>
      <c r="M138" s="32">
        <v>35</v>
      </c>
      <c r="N138" s="5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8"/>
      <c r="P138" s="358"/>
      <c r="Q138" s="358"/>
      <c r="R138" s="349"/>
      <c r="S138" s="34"/>
      <c r="T138" s="34"/>
      <c r="U138" s="35" t="s">
        <v>65</v>
      </c>
      <c r="V138" s="344">
        <v>0</v>
      </c>
      <c r="W138" s="34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223</v>
      </c>
      <c r="B139" s="54" t="s">
        <v>224</v>
      </c>
      <c r="C139" s="31">
        <v>4301011338</v>
      </c>
      <c r="D139" s="348">
        <v>4607091381405</v>
      </c>
      <c r="E139" s="349"/>
      <c r="F139" s="343">
        <v>1.35</v>
      </c>
      <c r="G139" s="32">
        <v>8</v>
      </c>
      <c r="H139" s="343">
        <v>10.8</v>
      </c>
      <c r="I139" s="343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8"/>
      <c r="P139" s="358"/>
      <c r="Q139" s="358"/>
      <c r="R139" s="349"/>
      <c r="S139" s="34"/>
      <c r="T139" s="34"/>
      <c r="U139" s="35" t="s">
        <v>65</v>
      </c>
      <c r="V139" s="344">
        <v>0</v>
      </c>
      <c r="W139" s="34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225</v>
      </c>
      <c r="B140" s="54" t="s">
        <v>226</v>
      </c>
      <c r="C140" s="31">
        <v>4301011333</v>
      </c>
      <c r="D140" s="348">
        <v>4607091386516</v>
      </c>
      <c r="E140" s="349"/>
      <c r="F140" s="343">
        <v>1.4</v>
      </c>
      <c r="G140" s="32">
        <v>8</v>
      </c>
      <c r="H140" s="343">
        <v>11.2</v>
      </c>
      <c r="I140" s="343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8"/>
      <c r="P140" s="358"/>
      <c r="Q140" s="358"/>
      <c r="R140" s="349"/>
      <c r="S140" s="34"/>
      <c r="T140" s="34"/>
      <c r="U140" s="35" t="s">
        <v>65</v>
      </c>
      <c r="V140" s="344">
        <v>0</v>
      </c>
      <c r="W140" s="34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1"/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62"/>
      <c r="N141" s="352" t="s">
        <v>66</v>
      </c>
      <c r="O141" s="353"/>
      <c r="P141" s="353"/>
      <c r="Q141" s="353"/>
      <c r="R141" s="353"/>
      <c r="S141" s="353"/>
      <c r="T141" s="354"/>
      <c r="U141" s="37" t="s">
        <v>67</v>
      </c>
      <c r="V141" s="346">
        <f>IFERROR(V138/H138,"0")+IFERROR(V139/H139,"0")+IFERROR(V140/H140,"0")</f>
        <v>0</v>
      </c>
      <c r="W141" s="346">
        <f>IFERROR(W138/H138,"0")+IFERROR(W139/H139,"0")+IFERROR(W140/H140,"0")</f>
        <v>0</v>
      </c>
      <c r="X141" s="346">
        <f>IFERROR(IF(X138="",0,X138),"0")+IFERROR(IF(X139="",0,X139),"0")+IFERROR(IF(X140="",0,X140),"0")</f>
        <v>0</v>
      </c>
      <c r="Y141" s="347"/>
      <c r="Z141" s="347"/>
    </row>
    <row r="142" spans="1:53" x14ac:dyDescent="0.2">
      <c r="A142" s="351"/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62"/>
      <c r="N142" s="352" t="s">
        <v>66</v>
      </c>
      <c r="O142" s="353"/>
      <c r="P142" s="353"/>
      <c r="Q142" s="353"/>
      <c r="R142" s="353"/>
      <c r="S142" s="353"/>
      <c r="T142" s="354"/>
      <c r="U142" s="37" t="s">
        <v>65</v>
      </c>
      <c r="V142" s="346">
        <f>IFERROR(SUM(V138:V140),"0")</f>
        <v>0</v>
      </c>
      <c r="W142" s="346">
        <f>IFERROR(SUM(W138:W140),"0")</f>
        <v>0</v>
      </c>
      <c r="X142" s="37"/>
      <c r="Y142" s="347"/>
      <c r="Z142" s="347"/>
    </row>
    <row r="143" spans="1:53" ht="16.5" customHeight="1" x14ac:dyDescent="0.25">
      <c r="A143" s="350" t="s">
        <v>227</v>
      </c>
      <c r="B143" s="351"/>
      <c r="C143" s="351"/>
      <c r="D143" s="351"/>
      <c r="E143" s="351"/>
      <c r="F143" s="351"/>
      <c r="G143" s="351"/>
      <c r="H143" s="351"/>
      <c r="I143" s="351"/>
      <c r="J143" s="351"/>
      <c r="K143" s="351"/>
      <c r="L143" s="351"/>
      <c r="M143" s="351"/>
      <c r="N143" s="351"/>
      <c r="O143" s="351"/>
      <c r="P143" s="351"/>
      <c r="Q143" s="351"/>
      <c r="R143" s="351"/>
      <c r="S143" s="351"/>
      <c r="T143" s="351"/>
      <c r="U143" s="351"/>
      <c r="V143" s="351"/>
      <c r="W143" s="351"/>
      <c r="X143" s="351"/>
      <c r="Y143" s="340"/>
      <c r="Z143" s="340"/>
    </row>
    <row r="144" spans="1:53" ht="14.25" customHeight="1" x14ac:dyDescent="0.25">
      <c r="A144" s="371" t="s">
        <v>60</v>
      </c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51"/>
      <c r="P144" s="351"/>
      <c r="Q144" s="351"/>
      <c r="R144" s="351"/>
      <c r="S144" s="351"/>
      <c r="T144" s="351"/>
      <c r="U144" s="351"/>
      <c r="V144" s="351"/>
      <c r="W144" s="351"/>
      <c r="X144" s="351"/>
      <c r="Y144" s="339"/>
      <c r="Z144" s="339"/>
    </row>
    <row r="145" spans="1:53" ht="27" customHeight="1" x14ac:dyDescent="0.25">
      <c r="A145" s="54" t="s">
        <v>228</v>
      </c>
      <c r="B145" s="54" t="s">
        <v>229</v>
      </c>
      <c r="C145" s="31">
        <v>4301031191</v>
      </c>
      <c r="D145" s="348">
        <v>4680115880993</v>
      </c>
      <c r="E145" s="349"/>
      <c r="F145" s="343">
        <v>0.7</v>
      </c>
      <c r="G145" s="32">
        <v>6</v>
      </c>
      <c r="H145" s="343">
        <v>4.2</v>
      </c>
      <c r="I145" s="343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8"/>
      <c r="P145" s="358"/>
      <c r="Q145" s="358"/>
      <c r="R145" s="349"/>
      <c r="S145" s="34"/>
      <c r="T145" s="34"/>
      <c r="U145" s="35" t="s">
        <v>65</v>
      </c>
      <c r="V145" s="344">
        <v>0</v>
      </c>
      <c r="W145" s="345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230</v>
      </c>
      <c r="B146" s="54" t="s">
        <v>231</v>
      </c>
      <c r="C146" s="31">
        <v>4301031204</v>
      </c>
      <c r="D146" s="348">
        <v>4680115881761</v>
      </c>
      <c r="E146" s="349"/>
      <c r="F146" s="343">
        <v>0.7</v>
      </c>
      <c r="G146" s="32">
        <v>6</v>
      </c>
      <c r="H146" s="343">
        <v>4.2</v>
      </c>
      <c r="I146" s="34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8"/>
      <c r="P146" s="358"/>
      <c r="Q146" s="358"/>
      <c r="R146" s="349"/>
      <c r="S146" s="34"/>
      <c r="T146" s="34"/>
      <c r="U146" s="35" t="s">
        <v>65</v>
      </c>
      <c r="V146" s="344">
        <v>0</v>
      </c>
      <c r="W146" s="345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4301031201</v>
      </c>
      <c r="D147" s="348">
        <v>4680115881563</v>
      </c>
      <c r="E147" s="349"/>
      <c r="F147" s="343">
        <v>0.7</v>
      </c>
      <c r="G147" s="32">
        <v>6</v>
      </c>
      <c r="H147" s="343">
        <v>4.2</v>
      </c>
      <c r="I147" s="343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8"/>
      <c r="P147" s="358"/>
      <c r="Q147" s="358"/>
      <c r="R147" s="349"/>
      <c r="S147" s="34"/>
      <c r="T147" s="34"/>
      <c r="U147" s="35" t="s">
        <v>65</v>
      </c>
      <c r="V147" s="344">
        <v>0</v>
      </c>
      <c r="W147" s="345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4301031199</v>
      </c>
      <c r="D148" s="348">
        <v>4680115880986</v>
      </c>
      <c r="E148" s="349"/>
      <c r="F148" s="343">
        <v>0.35</v>
      </c>
      <c r="G148" s="32">
        <v>6</v>
      </c>
      <c r="H148" s="343">
        <v>2.1</v>
      </c>
      <c r="I148" s="343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8"/>
      <c r="P148" s="358"/>
      <c r="Q148" s="358"/>
      <c r="R148" s="349"/>
      <c r="S148" s="34"/>
      <c r="T148" s="34"/>
      <c r="U148" s="35" t="s">
        <v>65</v>
      </c>
      <c r="V148" s="344">
        <v>0</v>
      </c>
      <c r="W148" s="345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4301031190</v>
      </c>
      <c r="D149" s="348">
        <v>4680115880207</v>
      </c>
      <c r="E149" s="349"/>
      <c r="F149" s="343">
        <v>0.4</v>
      </c>
      <c r="G149" s="32">
        <v>6</v>
      </c>
      <c r="H149" s="343">
        <v>2.4</v>
      </c>
      <c r="I149" s="343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8"/>
      <c r="P149" s="358"/>
      <c r="Q149" s="358"/>
      <c r="R149" s="349"/>
      <c r="S149" s="34"/>
      <c r="T149" s="34"/>
      <c r="U149" s="35" t="s">
        <v>65</v>
      </c>
      <c r="V149" s="344">
        <v>0</v>
      </c>
      <c r="W149" s="34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4301031205</v>
      </c>
      <c r="D150" s="348">
        <v>4680115881785</v>
      </c>
      <c r="E150" s="349"/>
      <c r="F150" s="343">
        <v>0.35</v>
      </c>
      <c r="G150" s="32">
        <v>6</v>
      </c>
      <c r="H150" s="343">
        <v>2.1</v>
      </c>
      <c r="I150" s="343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8"/>
      <c r="P150" s="358"/>
      <c r="Q150" s="358"/>
      <c r="R150" s="349"/>
      <c r="S150" s="34"/>
      <c r="T150" s="34"/>
      <c r="U150" s="35" t="s">
        <v>65</v>
      </c>
      <c r="V150" s="344">
        <v>0</v>
      </c>
      <c r="W150" s="345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4301031202</v>
      </c>
      <c r="D151" s="348">
        <v>4680115881679</v>
      </c>
      <c r="E151" s="349"/>
      <c r="F151" s="343">
        <v>0.35</v>
      </c>
      <c r="G151" s="32">
        <v>6</v>
      </c>
      <c r="H151" s="343">
        <v>2.1</v>
      </c>
      <c r="I151" s="343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8"/>
      <c r="P151" s="358"/>
      <c r="Q151" s="358"/>
      <c r="R151" s="349"/>
      <c r="S151" s="34"/>
      <c r="T151" s="34"/>
      <c r="U151" s="35" t="s">
        <v>65</v>
      </c>
      <c r="V151" s="344">
        <v>0</v>
      </c>
      <c r="W151" s="34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4301031158</v>
      </c>
      <c r="D152" s="348">
        <v>4680115880191</v>
      </c>
      <c r="E152" s="349"/>
      <c r="F152" s="343">
        <v>0.4</v>
      </c>
      <c r="G152" s="32">
        <v>6</v>
      </c>
      <c r="H152" s="343">
        <v>2.4</v>
      </c>
      <c r="I152" s="343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8"/>
      <c r="P152" s="358"/>
      <c r="Q152" s="358"/>
      <c r="R152" s="349"/>
      <c r="S152" s="34"/>
      <c r="T152" s="34"/>
      <c r="U152" s="35" t="s">
        <v>65</v>
      </c>
      <c r="V152" s="344">
        <v>0</v>
      </c>
      <c r="W152" s="34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244</v>
      </c>
      <c r="B153" s="54" t="s">
        <v>245</v>
      </c>
      <c r="C153" s="31">
        <v>4301031245</v>
      </c>
      <c r="D153" s="348">
        <v>4680115883963</v>
      </c>
      <c r="E153" s="349"/>
      <c r="F153" s="343">
        <v>0.28000000000000003</v>
      </c>
      <c r="G153" s="32">
        <v>6</v>
      </c>
      <c r="H153" s="343">
        <v>1.68</v>
      </c>
      <c r="I153" s="343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8"/>
      <c r="P153" s="358"/>
      <c r="Q153" s="358"/>
      <c r="R153" s="349"/>
      <c r="S153" s="34"/>
      <c r="T153" s="34"/>
      <c r="U153" s="35" t="s">
        <v>65</v>
      </c>
      <c r="V153" s="344">
        <v>0</v>
      </c>
      <c r="W153" s="34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1"/>
      <c r="B154" s="351"/>
      <c r="C154" s="351"/>
      <c r="D154" s="351"/>
      <c r="E154" s="351"/>
      <c r="F154" s="351"/>
      <c r="G154" s="351"/>
      <c r="H154" s="351"/>
      <c r="I154" s="351"/>
      <c r="J154" s="351"/>
      <c r="K154" s="351"/>
      <c r="L154" s="351"/>
      <c r="M154" s="362"/>
      <c r="N154" s="352" t="s">
        <v>66</v>
      </c>
      <c r="O154" s="353"/>
      <c r="P154" s="353"/>
      <c r="Q154" s="353"/>
      <c r="R154" s="353"/>
      <c r="S154" s="353"/>
      <c r="T154" s="354"/>
      <c r="U154" s="37" t="s">
        <v>67</v>
      </c>
      <c r="V154" s="346">
        <f>IFERROR(V145/H145,"0")+IFERROR(V146/H146,"0")+IFERROR(V147/H147,"0")+IFERROR(V148/H148,"0")+IFERROR(V149/H149,"0")+IFERROR(V150/H150,"0")+IFERROR(V151/H151,"0")+IFERROR(V152/H152,"0")+IFERROR(V153/H153,"0")</f>
        <v>0</v>
      </c>
      <c r="W154" s="346">
        <f>IFERROR(W145/H145,"0")+IFERROR(W146/H146,"0")+IFERROR(W147/H147,"0")+IFERROR(W148/H148,"0")+IFERROR(W149/H149,"0")+IFERROR(W150/H150,"0")+IFERROR(W151/H151,"0")+IFERROR(W152/H152,"0")+IFERROR(W153/H153,"0")</f>
        <v>0</v>
      </c>
      <c r="X154" s="34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47"/>
      <c r="Z154" s="347"/>
    </row>
    <row r="155" spans="1:53" x14ac:dyDescent="0.2">
      <c r="A155" s="351"/>
      <c r="B155" s="351"/>
      <c r="C155" s="351"/>
      <c r="D155" s="351"/>
      <c r="E155" s="351"/>
      <c r="F155" s="351"/>
      <c r="G155" s="351"/>
      <c r="H155" s="351"/>
      <c r="I155" s="351"/>
      <c r="J155" s="351"/>
      <c r="K155" s="351"/>
      <c r="L155" s="351"/>
      <c r="M155" s="362"/>
      <c r="N155" s="352" t="s">
        <v>66</v>
      </c>
      <c r="O155" s="353"/>
      <c r="P155" s="353"/>
      <c r="Q155" s="353"/>
      <c r="R155" s="353"/>
      <c r="S155" s="353"/>
      <c r="T155" s="354"/>
      <c r="U155" s="37" t="s">
        <v>65</v>
      </c>
      <c r="V155" s="346">
        <f>IFERROR(SUM(V145:V153),"0")</f>
        <v>0</v>
      </c>
      <c r="W155" s="346">
        <f>IFERROR(SUM(W145:W153),"0")</f>
        <v>0</v>
      </c>
      <c r="X155" s="37"/>
      <c r="Y155" s="347"/>
      <c r="Z155" s="347"/>
    </row>
    <row r="156" spans="1:53" ht="16.5" customHeight="1" x14ac:dyDescent="0.25">
      <c r="A156" s="350" t="s">
        <v>246</v>
      </c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1"/>
      <c r="P156" s="351"/>
      <c r="Q156" s="351"/>
      <c r="R156" s="351"/>
      <c r="S156" s="351"/>
      <c r="T156" s="351"/>
      <c r="U156" s="351"/>
      <c r="V156" s="351"/>
      <c r="W156" s="351"/>
      <c r="X156" s="351"/>
      <c r="Y156" s="340"/>
      <c r="Z156" s="340"/>
    </row>
    <row r="157" spans="1:53" ht="14.25" customHeight="1" x14ac:dyDescent="0.25">
      <c r="A157" s="371" t="s">
        <v>105</v>
      </c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39"/>
      <c r="Z157" s="339"/>
    </row>
    <row r="158" spans="1:53" ht="16.5" customHeight="1" x14ac:dyDescent="0.25">
      <c r="A158" s="54" t="s">
        <v>247</v>
      </c>
      <c r="B158" s="54" t="s">
        <v>248</v>
      </c>
      <c r="C158" s="31">
        <v>4301011450</v>
      </c>
      <c r="D158" s="348">
        <v>4680115881402</v>
      </c>
      <c r="E158" s="349"/>
      <c r="F158" s="343">
        <v>1.35</v>
      </c>
      <c r="G158" s="32">
        <v>8</v>
      </c>
      <c r="H158" s="343">
        <v>10.8</v>
      </c>
      <c r="I158" s="343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8"/>
      <c r="P158" s="358"/>
      <c r="Q158" s="358"/>
      <c r="R158" s="349"/>
      <c r="S158" s="34"/>
      <c r="T158" s="34"/>
      <c r="U158" s="35" t="s">
        <v>65</v>
      </c>
      <c r="V158" s="344">
        <v>0</v>
      </c>
      <c r="W158" s="34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249</v>
      </c>
      <c r="B159" s="54" t="s">
        <v>250</v>
      </c>
      <c r="C159" s="31">
        <v>4301011454</v>
      </c>
      <c r="D159" s="348">
        <v>4680115881396</v>
      </c>
      <c r="E159" s="349"/>
      <c r="F159" s="343">
        <v>0.45</v>
      </c>
      <c r="G159" s="32">
        <v>6</v>
      </c>
      <c r="H159" s="343">
        <v>2.7</v>
      </c>
      <c r="I159" s="34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8"/>
      <c r="P159" s="358"/>
      <c r="Q159" s="358"/>
      <c r="R159" s="349"/>
      <c r="S159" s="34"/>
      <c r="T159" s="34"/>
      <c r="U159" s="35" t="s">
        <v>65</v>
      </c>
      <c r="V159" s="344">
        <v>0</v>
      </c>
      <c r="W159" s="34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1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62"/>
      <c r="N160" s="352" t="s">
        <v>66</v>
      </c>
      <c r="O160" s="353"/>
      <c r="P160" s="353"/>
      <c r="Q160" s="353"/>
      <c r="R160" s="353"/>
      <c r="S160" s="353"/>
      <c r="T160" s="354"/>
      <c r="U160" s="37" t="s">
        <v>67</v>
      </c>
      <c r="V160" s="346">
        <f>IFERROR(V158/H158,"0")+IFERROR(V159/H159,"0")</f>
        <v>0</v>
      </c>
      <c r="W160" s="346">
        <f>IFERROR(W158/H158,"0")+IFERROR(W159/H159,"0")</f>
        <v>0</v>
      </c>
      <c r="X160" s="346">
        <f>IFERROR(IF(X158="",0,X158),"0")+IFERROR(IF(X159="",0,X159),"0")</f>
        <v>0</v>
      </c>
      <c r="Y160" s="347"/>
      <c r="Z160" s="347"/>
    </row>
    <row r="161" spans="1:53" x14ac:dyDescent="0.2">
      <c r="A161" s="351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62"/>
      <c r="N161" s="352" t="s">
        <v>66</v>
      </c>
      <c r="O161" s="353"/>
      <c r="P161" s="353"/>
      <c r="Q161" s="353"/>
      <c r="R161" s="353"/>
      <c r="S161" s="353"/>
      <c r="T161" s="354"/>
      <c r="U161" s="37" t="s">
        <v>65</v>
      </c>
      <c r="V161" s="346">
        <f>IFERROR(SUM(V158:V159),"0")</f>
        <v>0</v>
      </c>
      <c r="W161" s="346">
        <f>IFERROR(SUM(W158:W159),"0")</f>
        <v>0</v>
      </c>
      <c r="X161" s="37"/>
      <c r="Y161" s="347"/>
      <c r="Z161" s="347"/>
    </row>
    <row r="162" spans="1:53" ht="14.25" customHeight="1" x14ac:dyDescent="0.25">
      <c r="A162" s="371" t="s">
        <v>97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39"/>
      <c r="Z162" s="339"/>
    </row>
    <row r="163" spans="1:53" ht="16.5" customHeight="1" x14ac:dyDescent="0.25">
      <c r="A163" s="54" t="s">
        <v>251</v>
      </c>
      <c r="B163" s="54" t="s">
        <v>252</v>
      </c>
      <c r="C163" s="31">
        <v>4301020262</v>
      </c>
      <c r="D163" s="348">
        <v>4680115882935</v>
      </c>
      <c r="E163" s="349"/>
      <c r="F163" s="343">
        <v>1.35</v>
      </c>
      <c r="G163" s="32">
        <v>8</v>
      </c>
      <c r="H163" s="343">
        <v>10.8</v>
      </c>
      <c r="I163" s="343">
        <v>11.28</v>
      </c>
      <c r="J163" s="32">
        <v>56</v>
      </c>
      <c r="K163" s="32" t="s">
        <v>100</v>
      </c>
      <c r="L163" s="33" t="s">
        <v>119</v>
      </c>
      <c r="M163" s="32">
        <v>50</v>
      </c>
      <c r="N163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8"/>
      <c r="P163" s="358"/>
      <c r="Q163" s="358"/>
      <c r="R163" s="349"/>
      <c r="S163" s="34"/>
      <c r="T163" s="34"/>
      <c r="U163" s="35" t="s">
        <v>65</v>
      </c>
      <c r="V163" s="344">
        <v>0</v>
      </c>
      <c r="W163" s="34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253</v>
      </c>
      <c r="B164" s="54" t="s">
        <v>254</v>
      </c>
      <c r="C164" s="31">
        <v>4301020220</v>
      </c>
      <c r="D164" s="348">
        <v>4680115880764</v>
      </c>
      <c r="E164" s="349"/>
      <c r="F164" s="343">
        <v>0.35</v>
      </c>
      <c r="G164" s="32">
        <v>6</v>
      </c>
      <c r="H164" s="343">
        <v>2.1</v>
      </c>
      <c r="I164" s="343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8"/>
      <c r="P164" s="358"/>
      <c r="Q164" s="358"/>
      <c r="R164" s="349"/>
      <c r="S164" s="34"/>
      <c r="T164" s="34"/>
      <c r="U164" s="35" t="s">
        <v>65</v>
      </c>
      <c r="V164" s="344">
        <v>0</v>
      </c>
      <c r="W164" s="34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62"/>
      <c r="N165" s="352" t="s">
        <v>66</v>
      </c>
      <c r="O165" s="353"/>
      <c r="P165" s="353"/>
      <c r="Q165" s="353"/>
      <c r="R165" s="353"/>
      <c r="S165" s="353"/>
      <c r="T165" s="354"/>
      <c r="U165" s="37" t="s">
        <v>67</v>
      </c>
      <c r="V165" s="346">
        <f>IFERROR(V163/H163,"0")+IFERROR(V164/H164,"0")</f>
        <v>0</v>
      </c>
      <c r="W165" s="346">
        <f>IFERROR(W163/H163,"0")+IFERROR(W164/H164,"0")</f>
        <v>0</v>
      </c>
      <c r="X165" s="346">
        <f>IFERROR(IF(X163="",0,X163),"0")+IFERROR(IF(X164="",0,X164),"0")</f>
        <v>0</v>
      </c>
      <c r="Y165" s="347"/>
      <c r="Z165" s="347"/>
    </row>
    <row r="166" spans="1:53" x14ac:dyDescent="0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62"/>
      <c r="N166" s="352" t="s">
        <v>66</v>
      </c>
      <c r="O166" s="353"/>
      <c r="P166" s="353"/>
      <c r="Q166" s="353"/>
      <c r="R166" s="353"/>
      <c r="S166" s="353"/>
      <c r="T166" s="354"/>
      <c r="U166" s="37" t="s">
        <v>65</v>
      </c>
      <c r="V166" s="346">
        <f>IFERROR(SUM(V163:V164),"0")</f>
        <v>0</v>
      </c>
      <c r="W166" s="346">
        <f>IFERROR(SUM(W163:W164),"0")</f>
        <v>0</v>
      </c>
      <c r="X166" s="37"/>
      <c r="Y166" s="347"/>
      <c r="Z166" s="347"/>
    </row>
    <row r="167" spans="1:53" ht="14.25" customHeight="1" x14ac:dyDescent="0.25">
      <c r="A167" s="371" t="s">
        <v>60</v>
      </c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39"/>
      <c r="Z167" s="339"/>
    </row>
    <row r="168" spans="1:53" ht="27" customHeight="1" x14ac:dyDescent="0.25">
      <c r="A168" s="54" t="s">
        <v>255</v>
      </c>
      <c r="B168" s="54" t="s">
        <v>256</v>
      </c>
      <c r="C168" s="31">
        <v>4301031224</v>
      </c>
      <c r="D168" s="348">
        <v>4680115882683</v>
      </c>
      <c r="E168" s="349"/>
      <c r="F168" s="343">
        <v>0.9</v>
      </c>
      <c r="G168" s="32">
        <v>6</v>
      </c>
      <c r="H168" s="343">
        <v>5.4</v>
      </c>
      <c r="I168" s="34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8"/>
      <c r="P168" s="358"/>
      <c r="Q168" s="358"/>
      <c r="R168" s="349"/>
      <c r="S168" s="34"/>
      <c r="T168" s="34"/>
      <c r="U168" s="35" t="s">
        <v>65</v>
      </c>
      <c r="V168" s="344">
        <v>0</v>
      </c>
      <c r="W168" s="34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257</v>
      </c>
      <c r="B169" s="54" t="s">
        <v>258</v>
      </c>
      <c r="C169" s="31">
        <v>4301031230</v>
      </c>
      <c r="D169" s="348">
        <v>4680115882690</v>
      </c>
      <c r="E169" s="349"/>
      <c r="F169" s="343">
        <v>0.9</v>
      </c>
      <c r="G169" s="32">
        <v>6</v>
      </c>
      <c r="H169" s="343">
        <v>5.4</v>
      </c>
      <c r="I169" s="34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8"/>
      <c r="P169" s="358"/>
      <c r="Q169" s="358"/>
      <c r="R169" s="349"/>
      <c r="S169" s="34"/>
      <c r="T169" s="34"/>
      <c r="U169" s="35" t="s">
        <v>65</v>
      </c>
      <c r="V169" s="344">
        <v>0</v>
      </c>
      <c r="W169" s="345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4301031220</v>
      </c>
      <c r="D170" s="348">
        <v>4680115882669</v>
      </c>
      <c r="E170" s="349"/>
      <c r="F170" s="343">
        <v>0.9</v>
      </c>
      <c r="G170" s="32">
        <v>6</v>
      </c>
      <c r="H170" s="343">
        <v>5.4</v>
      </c>
      <c r="I170" s="34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8"/>
      <c r="P170" s="358"/>
      <c r="Q170" s="358"/>
      <c r="R170" s="349"/>
      <c r="S170" s="34"/>
      <c r="T170" s="34"/>
      <c r="U170" s="35" t="s">
        <v>65</v>
      </c>
      <c r="V170" s="344">
        <v>0</v>
      </c>
      <c r="W170" s="34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4301031221</v>
      </c>
      <c r="D171" s="348">
        <v>4680115882676</v>
      </c>
      <c r="E171" s="349"/>
      <c r="F171" s="343">
        <v>0.9</v>
      </c>
      <c r="G171" s="32">
        <v>6</v>
      </c>
      <c r="H171" s="343">
        <v>5.4</v>
      </c>
      <c r="I171" s="34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8"/>
      <c r="P171" s="358"/>
      <c r="Q171" s="358"/>
      <c r="R171" s="349"/>
      <c r="S171" s="34"/>
      <c r="T171" s="34"/>
      <c r="U171" s="35" t="s">
        <v>65</v>
      </c>
      <c r="V171" s="344">
        <v>0</v>
      </c>
      <c r="W171" s="34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1"/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62"/>
      <c r="N172" s="352" t="s">
        <v>66</v>
      </c>
      <c r="O172" s="353"/>
      <c r="P172" s="353"/>
      <c r="Q172" s="353"/>
      <c r="R172" s="353"/>
      <c r="S172" s="353"/>
      <c r="T172" s="354"/>
      <c r="U172" s="37" t="s">
        <v>67</v>
      </c>
      <c r="V172" s="346">
        <f>IFERROR(V168/H168,"0")+IFERROR(V169/H169,"0")+IFERROR(V170/H170,"0")+IFERROR(V171/H171,"0")</f>
        <v>0</v>
      </c>
      <c r="W172" s="346">
        <f>IFERROR(W168/H168,"0")+IFERROR(W169/H169,"0")+IFERROR(W170/H170,"0")+IFERROR(W171/H171,"0")</f>
        <v>0</v>
      </c>
      <c r="X172" s="346">
        <f>IFERROR(IF(X168="",0,X168),"0")+IFERROR(IF(X169="",0,X169),"0")+IFERROR(IF(X170="",0,X170),"0")+IFERROR(IF(X171="",0,X171),"0")</f>
        <v>0</v>
      </c>
      <c r="Y172" s="347"/>
      <c r="Z172" s="347"/>
    </row>
    <row r="173" spans="1:53" x14ac:dyDescent="0.2">
      <c r="A173" s="351"/>
      <c r="B173" s="351"/>
      <c r="C173" s="351"/>
      <c r="D173" s="351"/>
      <c r="E173" s="351"/>
      <c r="F173" s="351"/>
      <c r="G173" s="351"/>
      <c r="H173" s="351"/>
      <c r="I173" s="351"/>
      <c r="J173" s="351"/>
      <c r="K173" s="351"/>
      <c r="L173" s="351"/>
      <c r="M173" s="362"/>
      <c r="N173" s="352" t="s">
        <v>66</v>
      </c>
      <c r="O173" s="353"/>
      <c r="P173" s="353"/>
      <c r="Q173" s="353"/>
      <c r="R173" s="353"/>
      <c r="S173" s="353"/>
      <c r="T173" s="354"/>
      <c r="U173" s="37" t="s">
        <v>65</v>
      </c>
      <c r="V173" s="346">
        <f>IFERROR(SUM(V168:V171),"0")</f>
        <v>0</v>
      </c>
      <c r="W173" s="346">
        <f>IFERROR(SUM(W168:W171),"0")</f>
        <v>0</v>
      </c>
      <c r="X173" s="37"/>
      <c r="Y173" s="347"/>
      <c r="Z173" s="347"/>
    </row>
    <row r="174" spans="1:53" ht="14.25" customHeight="1" x14ac:dyDescent="0.25">
      <c r="A174" s="371" t="s">
        <v>68</v>
      </c>
      <c r="B174" s="351"/>
      <c r="C174" s="351"/>
      <c r="D174" s="351"/>
      <c r="E174" s="351"/>
      <c r="F174" s="351"/>
      <c r="G174" s="351"/>
      <c r="H174" s="351"/>
      <c r="I174" s="351"/>
      <c r="J174" s="351"/>
      <c r="K174" s="351"/>
      <c r="L174" s="351"/>
      <c r="M174" s="351"/>
      <c r="N174" s="351"/>
      <c r="O174" s="351"/>
      <c r="P174" s="351"/>
      <c r="Q174" s="351"/>
      <c r="R174" s="351"/>
      <c r="S174" s="351"/>
      <c r="T174" s="351"/>
      <c r="U174" s="351"/>
      <c r="V174" s="351"/>
      <c r="W174" s="351"/>
      <c r="X174" s="351"/>
      <c r="Y174" s="339"/>
      <c r="Z174" s="339"/>
    </row>
    <row r="175" spans="1:53" ht="27" customHeight="1" x14ac:dyDescent="0.25">
      <c r="A175" s="54" t="s">
        <v>263</v>
      </c>
      <c r="B175" s="54" t="s">
        <v>264</v>
      </c>
      <c r="C175" s="31">
        <v>4301051409</v>
      </c>
      <c r="D175" s="348">
        <v>4680115881556</v>
      </c>
      <c r="E175" s="349"/>
      <c r="F175" s="343">
        <v>1</v>
      </c>
      <c r="G175" s="32">
        <v>4</v>
      </c>
      <c r="H175" s="343">
        <v>4</v>
      </c>
      <c r="I175" s="343">
        <v>4.4080000000000004</v>
      </c>
      <c r="J175" s="32">
        <v>104</v>
      </c>
      <c r="K175" s="32" t="s">
        <v>100</v>
      </c>
      <c r="L175" s="33" t="s">
        <v>119</v>
      </c>
      <c r="M175" s="32">
        <v>45</v>
      </c>
      <c r="N175" s="3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8"/>
      <c r="P175" s="358"/>
      <c r="Q175" s="358"/>
      <c r="R175" s="349"/>
      <c r="S175" s="34"/>
      <c r="T175" s="34"/>
      <c r="U175" s="35" t="s">
        <v>65</v>
      </c>
      <c r="V175" s="344">
        <v>0</v>
      </c>
      <c r="W175" s="345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265</v>
      </c>
      <c r="B176" s="54" t="s">
        <v>266</v>
      </c>
      <c r="C176" s="31">
        <v>4301051538</v>
      </c>
      <c r="D176" s="348">
        <v>4680115880573</v>
      </c>
      <c r="E176" s="349"/>
      <c r="F176" s="343">
        <v>1.45</v>
      </c>
      <c r="G176" s="32">
        <v>6</v>
      </c>
      <c r="H176" s="343">
        <v>8.6999999999999993</v>
      </c>
      <c r="I176" s="343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8"/>
      <c r="P176" s="358"/>
      <c r="Q176" s="358"/>
      <c r="R176" s="349"/>
      <c r="S176" s="34"/>
      <c r="T176" s="34"/>
      <c r="U176" s="35" t="s">
        <v>65</v>
      </c>
      <c r="V176" s="344">
        <v>0</v>
      </c>
      <c r="W176" s="345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267</v>
      </c>
      <c r="B177" s="54" t="s">
        <v>268</v>
      </c>
      <c r="C177" s="31">
        <v>4301051408</v>
      </c>
      <c r="D177" s="348">
        <v>4680115881594</v>
      </c>
      <c r="E177" s="349"/>
      <c r="F177" s="343">
        <v>1.35</v>
      </c>
      <c r="G177" s="32">
        <v>6</v>
      </c>
      <c r="H177" s="343">
        <v>8.1</v>
      </c>
      <c r="I177" s="343">
        <v>8.6639999999999997</v>
      </c>
      <c r="J177" s="32">
        <v>56</v>
      </c>
      <c r="K177" s="32" t="s">
        <v>100</v>
      </c>
      <c r="L177" s="33" t="s">
        <v>119</v>
      </c>
      <c r="M177" s="32">
        <v>40</v>
      </c>
      <c r="N177" s="6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8"/>
      <c r="P177" s="358"/>
      <c r="Q177" s="358"/>
      <c r="R177" s="349"/>
      <c r="S177" s="34"/>
      <c r="T177" s="34"/>
      <c r="U177" s="35" t="s">
        <v>65</v>
      </c>
      <c r="V177" s="344">
        <v>0</v>
      </c>
      <c r="W177" s="345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269</v>
      </c>
      <c r="B178" s="54" t="s">
        <v>270</v>
      </c>
      <c r="C178" s="31">
        <v>4301051505</v>
      </c>
      <c r="D178" s="348">
        <v>4680115881587</v>
      </c>
      <c r="E178" s="349"/>
      <c r="F178" s="343">
        <v>1</v>
      </c>
      <c r="G178" s="32">
        <v>4</v>
      </c>
      <c r="H178" s="343">
        <v>4</v>
      </c>
      <c r="I178" s="343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8"/>
      <c r="P178" s="358"/>
      <c r="Q178" s="358"/>
      <c r="R178" s="349"/>
      <c r="S178" s="34"/>
      <c r="T178" s="34"/>
      <c r="U178" s="35" t="s">
        <v>65</v>
      </c>
      <c r="V178" s="344">
        <v>0</v>
      </c>
      <c r="W178" s="345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4301051380</v>
      </c>
      <c r="D179" s="348">
        <v>4680115880962</v>
      </c>
      <c r="E179" s="349"/>
      <c r="F179" s="343">
        <v>1.3</v>
      </c>
      <c r="G179" s="32">
        <v>6</v>
      </c>
      <c r="H179" s="343">
        <v>7.8</v>
      </c>
      <c r="I179" s="343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8"/>
      <c r="P179" s="358"/>
      <c r="Q179" s="358"/>
      <c r="R179" s="349"/>
      <c r="S179" s="34"/>
      <c r="T179" s="34"/>
      <c r="U179" s="35" t="s">
        <v>65</v>
      </c>
      <c r="V179" s="344">
        <v>0</v>
      </c>
      <c r="W179" s="34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4301051411</v>
      </c>
      <c r="D180" s="348">
        <v>4680115881617</v>
      </c>
      <c r="E180" s="349"/>
      <c r="F180" s="343">
        <v>1.35</v>
      </c>
      <c r="G180" s="32">
        <v>6</v>
      </c>
      <c r="H180" s="343">
        <v>8.1</v>
      </c>
      <c r="I180" s="343">
        <v>8.6460000000000008</v>
      </c>
      <c r="J180" s="32">
        <v>56</v>
      </c>
      <c r="K180" s="32" t="s">
        <v>100</v>
      </c>
      <c r="L180" s="33" t="s">
        <v>119</v>
      </c>
      <c r="M180" s="32">
        <v>40</v>
      </c>
      <c r="N180" s="7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8"/>
      <c r="P180" s="358"/>
      <c r="Q180" s="358"/>
      <c r="R180" s="349"/>
      <c r="S180" s="34"/>
      <c r="T180" s="34"/>
      <c r="U180" s="35" t="s">
        <v>65</v>
      </c>
      <c r="V180" s="344">
        <v>0</v>
      </c>
      <c r="W180" s="34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4301051487</v>
      </c>
      <c r="D181" s="348">
        <v>4680115881228</v>
      </c>
      <c r="E181" s="349"/>
      <c r="F181" s="343">
        <v>0.4</v>
      </c>
      <c r="G181" s="32">
        <v>6</v>
      </c>
      <c r="H181" s="343">
        <v>2.4</v>
      </c>
      <c r="I181" s="34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8"/>
      <c r="P181" s="358"/>
      <c r="Q181" s="358"/>
      <c r="R181" s="349"/>
      <c r="S181" s="34"/>
      <c r="T181" s="34"/>
      <c r="U181" s="35" t="s">
        <v>65</v>
      </c>
      <c r="V181" s="344">
        <v>0</v>
      </c>
      <c r="W181" s="345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4301051506</v>
      </c>
      <c r="D182" s="348">
        <v>4680115881037</v>
      </c>
      <c r="E182" s="349"/>
      <c r="F182" s="343">
        <v>0.84</v>
      </c>
      <c r="G182" s="32">
        <v>4</v>
      </c>
      <c r="H182" s="343">
        <v>3.36</v>
      </c>
      <c r="I182" s="34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8"/>
      <c r="P182" s="358"/>
      <c r="Q182" s="358"/>
      <c r="R182" s="349"/>
      <c r="S182" s="34"/>
      <c r="T182" s="34"/>
      <c r="U182" s="35" t="s">
        <v>65</v>
      </c>
      <c r="V182" s="344">
        <v>0</v>
      </c>
      <c r="W182" s="345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4301051384</v>
      </c>
      <c r="D183" s="348">
        <v>4680115881211</v>
      </c>
      <c r="E183" s="349"/>
      <c r="F183" s="343">
        <v>0.4</v>
      </c>
      <c r="G183" s="32">
        <v>6</v>
      </c>
      <c r="H183" s="343">
        <v>2.4</v>
      </c>
      <c r="I183" s="34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8"/>
      <c r="P183" s="358"/>
      <c r="Q183" s="358"/>
      <c r="R183" s="349"/>
      <c r="S183" s="34"/>
      <c r="T183" s="34"/>
      <c r="U183" s="35" t="s">
        <v>65</v>
      </c>
      <c r="V183" s="344">
        <v>0</v>
      </c>
      <c r="W183" s="345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4301051378</v>
      </c>
      <c r="D184" s="348">
        <v>4680115881020</v>
      </c>
      <c r="E184" s="349"/>
      <c r="F184" s="343">
        <v>0.84</v>
      </c>
      <c r="G184" s="32">
        <v>4</v>
      </c>
      <c r="H184" s="343">
        <v>3.36</v>
      </c>
      <c r="I184" s="34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8"/>
      <c r="P184" s="358"/>
      <c r="Q184" s="358"/>
      <c r="R184" s="349"/>
      <c r="S184" s="34"/>
      <c r="T184" s="34"/>
      <c r="U184" s="35" t="s">
        <v>65</v>
      </c>
      <c r="V184" s="344">
        <v>0</v>
      </c>
      <c r="W184" s="345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4301051407</v>
      </c>
      <c r="D185" s="348">
        <v>4680115882195</v>
      </c>
      <c r="E185" s="349"/>
      <c r="F185" s="343">
        <v>0.4</v>
      </c>
      <c r="G185" s="32">
        <v>6</v>
      </c>
      <c r="H185" s="343">
        <v>2.4</v>
      </c>
      <c r="I185" s="34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8"/>
      <c r="P185" s="358"/>
      <c r="Q185" s="358"/>
      <c r="R185" s="349"/>
      <c r="S185" s="34"/>
      <c r="T185" s="34"/>
      <c r="U185" s="35" t="s">
        <v>65</v>
      </c>
      <c r="V185" s="344">
        <v>0</v>
      </c>
      <c r="W185" s="345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4301051479</v>
      </c>
      <c r="D186" s="348">
        <v>4680115882607</v>
      </c>
      <c r="E186" s="349"/>
      <c r="F186" s="343">
        <v>0.3</v>
      </c>
      <c r="G186" s="32">
        <v>6</v>
      </c>
      <c r="H186" s="343">
        <v>1.8</v>
      </c>
      <c r="I186" s="34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8"/>
      <c r="P186" s="358"/>
      <c r="Q186" s="358"/>
      <c r="R186" s="349"/>
      <c r="S186" s="34"/>
      <c r="T186" s="34"/>
      <c r="U186" s="35" t="s">
        <v>65</v>
      </c>
      <c r="V186" s="344">
        <v>0</v>
      </c>
      <c r="W186" s="345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4301051468</v>
      </c>
      <c r="D187" s="348">
        <v>4680115880092</v>
      </c>
      <c r="E187" s="349"/>
      <c r="F187" s="343">
        <v>0.4</v>
      </c>
      <c r="G187" s="32">
        <v>6</v>
      </c>
      <c r="H187" s="343">
        <v>2.4</v>
      </c>
      <c r="I187" s="34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8"/>
      <c r="P187" s="358"/>
      <c r="Q187" s="358"/>
      <c r="R187" s="349"/>
      <c r="S187" s="34"/>
      <c r="T187" s="34"/>
      <c r="U187" s="35" t="s">
        <v>65</v>
      </c>
      <c r="V187" s="344">
        <v>0</v>
      </c>
      <c r="W187" s="345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4301051469</v>
      </c>
      <c r="D188" s="348">
        <v>4680115880221</v>
      </c>
      <c r="E188" s="349"/>
      <c r="F188" s="343">
        <v>0.4</v>
      </c>
      <c r="G188" s="32">
        <v>6</v>
      </c>
      <c r="H188" s="343">
        <v>2.4</v>
      </c>
      <c r="I188" s="34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8"/>
      <c r="P188" s="358"/>
      <c r="Q188" s="358"/>
      <c r="R188" s="349"/>
      <c r="S188" s="34"/>
      <c r="T188" s="34"/>
      <c r="U188" s="35" t="s">
        <v>65</v>
      </c>
      <c r="V188" s="344">
        <v>0</v>
      </c>
      <c r="W188" s="345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291</v>
      </c>
      <c r="B189" s="54" t="s">
        <v>292</v>
      </c>
      <c r="C189" s="31">
        <v>4301051523</v>
      </c>
      <c r="D189" s="348">
        <v>4680115882942</v>
      </c>
      <c r="E189" s="349"/>
      <c r="F189" s="343">
        <v>0.3</v>
      </c>
      <c r="G189" s="32">
        <v>6</v>
      </c>
      <c r="H189" s="343">
        <v>1.8</v>
      </c>
      <c r="I189" s="34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8"/>
      <c r="P189" s="358"/>
      <c r="Q189" s="358"/>
      <c r="R189" s="349"/>
      <c r="S189" s="34"/>
      <c r="T189" s="34"/>
      <c r="U189" s="35" t="s">
        <v>65</v>
      </c>
      <c r="V189" s="344">
        <v>0</v>
      </c>
      <c r="W189" s="34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4301051326</v>
      </c>
      <c r="D190" s="348">
        <v>4680115880504</v>
      </c>
      <c r="E190" s="349"/>
      <c r="F190" s="343">
        <v>0.4</v>
      </c>
      <c r="G190" s="32">
        <v>6</v>
      </c>
      <c r="H190" s="343">
        <v>2.4</v>
      </c>
      <c r="I190" s="34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8"/>
      <c r="P190" s="358"/>
      <c r="Q190" s="358"/>
      <c r="R190" s="349"/>
      <c r="S190" s="34"/>
      <c r="T190" s="34"/>
      <c r="U190" s="35" t="s">
        <v>65</v>
      </c>
      <c r="V190" s="344">
        <v>0</v>
      </c>
      <c r="W190" s="345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4301051410</v>
      </c>
      <c r="D191" s="348">
        <v>4680115882164</v>
      </c>
      <c r="E191" s="349"/>
      <c r="F191" s="343">
        <v>0.4</v>
      </c>
      <c r="G191" s="32">
        <v>6</v>
      </c>
      <c r="H191" s="343">
        <v>2.4</v>
      </c>
      <c r="I191" s="34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4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8"/>
      <c r="P191" s="358"/>
      <c r="Q191" s="358"/>
      <c r="R191" s="349"/>
      <c r="S191" s="34"/>
      <c r="T191" s="34"/>
      <c r="U191" s="35" t="s">
        <v>65</v>
      </c>
      <c r="V191" s="344">
        <v>0</v>
      </c>
      <c r="W191" s="34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x14ac:dyDescent="0.2">
      <c r="A192" s="361"/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62"/>
      <c r="N192" s="352" t="s">
        <v>66</v>
      </c>
      <c r="O192" s="353"/>
      <c r="P192" s="353"/>
      <c r="Q192" s="353"/>
      <c r="R192" s="353"/>
      <c r="S192" s="353"/>
      <c r="T192" s="354"/>
      <c r="U192" s="37" t="s">
        <v>67</v>
      </c>
      <c r="V192" s="34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4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4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47"/>
      <c r="Z192" s="347"/>
    </row>
    <row r="193" spans="1:53" x14ac:dyDescent="0.2">
      <c r="A193" s="351"/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62"/>
      <c r="N193" s="352" t="s">
        <v>66</v>
      </c>
      <c r="O193" s="353"/>
      <c r="P193" s="353"/>
      <c r="Q193" s="353"/>
      <c r="R193" s="353"/>
      <c r="S193" s="353"/>
      <c r="T193" s="354"/>
      <c r="U193" s="37" t="s">
        <v>65</v>
      </c>
      <c r="V193" s="346">
        <f>IFERROR(SUM(V175:V191),"0")</f>
        <v>0</v>
      </c>
      <c r="W193" s="346">
        <f>IFERROR(SUM(W175:W191),"0")</f>
        <v>0</v>
      </c>
      <c r="X193" s="37"/>
      <c r="Y193" s="347"/>
      <c r="Z193" s="347"/>
    </row>
    <row r="194" spans="1:53" ht="14.25" customHeight="1" x14ac:dyDescent="0.25">
      <c r="A194" s="371" t="s">
        <v>197</v>
      </c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1"/>
      <c r="P194" s="351"/>
      <c r="Q194" s="351"/>
      <c r="R194" s="351"/>
      <c r="S194" s="351"/>
      <c r="T194" s="351"/>
      <c r="U194" s="351"/>
      <c r="V194" s="351"/>
      <c r="W194" s="351"/>
      <c r="X194" s="351"/>
      <c r="Y194" s="339"/>
      <c r="Z194" s="339"/>
    </row>
    <row r="195" spans="1:53" ht="16.5" customHeight="1" x14ac:dyDescent="0.25">
      <c r="A195" s="54" t="s">
        <v>297</v>
      </c>
      <c r="B195" s="54" t="s">
        <v>298</v>
      </c>
      <c r="C195" s="31">
        <v>4301060360</v>
      </c>
      <c r="D195" s="348">
        <v>4680115882874</v>
      </c>
      <c r="E195" s="349"/>
      <c r="F195" s="343">
        <v>0.8</v>
      </c>
      <c r="G195" s="32">
        <v>4</v>
      </c>
      <c r="H195" s="343">
        <v>3.2</v>
      </c>
      <c r="I195" s="343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8"/>
      <c r="P195" s="358"/>
      <c r="Q195" s="358"/>
      <c r="R195" s="349"/>
      <c r="S195" s="34"/>
      <c r="T195" s="34"/>
      <c r="U195" s="35" t="s">
        <v>65</v>
      </c>
      <c r="V195" s="344">
        <v>0</v>
      </c>
      <c r="W195" s="34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299</v>
      </c>
      <c r="B196" s="54" t="s">
        <v>300</v>
      </c>
      <c r="C196" s="31">
        <v>4301060359</v>
      </c>
      <c r="D196" s="348">
        <v>4680115884434</v>
      </c>
      <c r="E196" s="349"/>
      <c r="F196" s="343">
        <v>0.8</v>
      </c>
      <c r="G196" s="32">
        <v>4</v>
      </c>
      <c r="H196" s="343">
        <v>3.2</v>
      </c>
      <c r="I196" s="343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8"/>
      <c r="P196" s="358"/>
      <c r="Q196" s="358"/>
      <c r="R196" s="349"/>
      <c r="S196" s="34"/>
      <c r="T196" s="34"/>
      <c r="U196" s="35" t="s">
        <v>65</v>
      </c>
      <c r="V196" s="344">
        <v>0</v>
      </c>
      <c r="W196" s="34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4301060338</v>
      </c>
      <c r="D197" s="348">
        <v>4680115880801</v>
      </c>
      <c r="E197" s="349"/>
      <c r="F197" s="343">
        <v>0.4</v>
      </c>
      <c r="G197" s="32">
        <v>6</v>
      </c>
      <c r="H197" s="343">
        <v>2.4</v>
      </c>
      <c r="I197" s="343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8"/>
      <c r="P197" s="358"/>
      <c r="Q197" s="358"/>
      <c r="R197" s="349"/>
      <c r="S197" s="34"/>
      <c r="T197" s="34"/>
      <c r="U197" s="35" t="s">
        <v>65</v>
      </c>
      <c r="V197" s="344">
        <v>0</v>
      </c>
      <c r="W197" s="345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303</v>
      </c>
      <c r="B198" s="54" t="s">
        <v>304</v>
      </c>
      <c r="C198" s="31">
        <v>4301060339</v>
      </c>
      <c r="D198" s="348">
        <v>4680115880818</v>
      </c>
      <c r="E198" s="349"/>
      <c r="F198" s="343">
        <v>0.4</v>
      </c>
      <c r="G198" s="32">
        <v>6</v>
      </c>
      <c r="H198" s="343">
        <v>2.4</v>
      </c>
      <c r="I198" s="343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8"/>
      <c r="P198" s="358"/>
      <c r="Q198" s="358"/>
      <c r="R198" s="349"/>
      <c r="S198" s="34"/>
      <c r="T198" s="34"/>
      <c r="U198" s="35" t="s">
        <v>65</v>
      </c>
      <c r="V198" s="344">
        <v>0</v>
      </c>
      <c r="W198" s="345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61"/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62"/>
      <c r="N199" s="352" t="s">
        <v>66</v>
      </c>
      <c r="O199" s="353"/>
      <c r="P199" s="353"/>
      <c r="Q199" s="353"/>
      <c r="R199" s="353"/>
      <c r="S199" s="353"/>
      <c r="T199" s="354"/>
      <c r="U199" s="37" t="s">
        <v>67</v>
      </c>
      <c r="V199" s="346">
        <f>IFERROR(V195/H195,"0")+IFERROR(V196/H196,"0")+IFERROR(V197/H197,"0")+IFERROR(V198/H198,"0")</f>
        <v>0</v>
      </c>
      <c r="W199" s="346">
        <f>IFERROR(W195/H195,"0")+IFERROR(W196/H196,"0")+IFERROR(W197/H197,"0")+IFERROR(W198/H198,"0")</f>
        <v>0</v>
      </c>
      <c r="X199" s="346">
        <f>IFERROR(IF(X195="",0,X195),"0")+IFERROR(IF(X196="",0,X196),"0")+IFERROR(IF(X197="",0,X197),"0")+IFERROR(IF(X198="",0,X198),"0")</f>
        <v>0</v>
      </c>
      <c r="Y199" s="347"/>
      <c r="Z199" s="347"/>
    </row>
    <row r="200" spans="1:53" x14ac:dyDescent="0.2">
      <c r="A200" s="351"/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62"/>
      <c r="N200" s="352" t="s">
        <v>66</v>
      </c>
      <c r="O200" s="353"/>
      <c r="P200" s="353"/>
      <c r="Q200" s="353"/>
      <c r="R200" s="353"/>
      <c r="S200" s="353"/>
      <c r="T200" s="354"/>
      <c r="U200" s="37" t="s">
        <v>65</v>
      </c>
      <c r="V200" s="346">
        <f>IFERROR(SUM(V195:V198),"0")</f>
        <v>0</v>
      </c>
      <c r="W200" s="346">
        <f>IFERROR(SUM(W195:W198),"0")</f>
        <v>0</v>
      </c>
      <c r="X200" s="37"/>
      <c r="Y200" s="347"/>
      <c r="Z200" s="347"/>
    </row>
    <row r="201" spans="1:53" ht="16.5" customHeight="1" x14ac:dyDescent="0.25">
      <c r="A201" s="350" t="s">
        <v>305</v>
      </c>
      <c r="B201" s="351"/>
      <c r="C201" s="351"/>
      <c r="D201" s="351"/>
      <c r="E201" s="351"/>
      <c r="F201" s="351"/>
      <c r="G201" s="351"/>
      <c r="H201" s="351"/>
      <c r="I201" s="351"/>
      <c r="J201" s="351"/>
      <c r="K201" s="351"/>
      <c r="L201" s="351"/>
      <c r="M201" s="351"/>
      <c r="N201" s="351"/>
      <c r="O201" s="351"/>
      <c r="P201" s="351"/>
      <c r="Q201" s="351"/>
      <c r="R201" s="351"/>
      <c r="S201" s="351"/>
      <c r="T201" s="351"/>
      <c r="U201" s="351"/>
      <c r="V201" s="351"/>
      <c r="W201" s="351"/>
      <c r="X201" s="351"/>
      <c r="Y201" s="340"/>
      <c r="Z201" s="340"/>
    </row>
    <row r="202" spans="1:53" ht="14.25" customHeight="1" x14ac:dyDescent="0.25">
      <c r="A202" s="371" t="s">
        <v>105</v>
      </c>
      <c r="B202" s="351"/>
      <c r="C202" s="351"/>
      <c r="D202" s="351"/>
      <c r="E202" s="351"/>
      <c r="F202" s="351"/>
      <c r="G202" s="351"/>
      <c r="H202" s="351"/>
      <c r="I202" s="351"/>
      <c r="J202" s="351"/>
      <c r="K202" s="351"/>
      <c r="L202" s="351"/>
      <c r="M202" s="351"/>
      <c r="N202" s="351"/>
      <c r="O202" s="351"/>
      <c r="P202" s="351"/>
      <c r="Q202" s="351"/>
      <c r="R202" s="351"/>
      <c r="S202" s="351"/>
      <c r="T202" s="351"/>
      <c r="U202" s="351"/>
      <c r="V202" s="351"/>
      <c r="W202" s="351"/>
      <c r="X202" s="351"/>
      <c r="Y202" s="339"/>
      <c r="Z202" s="339"/>
    </row>
    <row r="203" spans="1:53" ht="27" customHeight="1" x14ac:dyDescent="0.25">
      <c r="A203" s="54" t="s">
        <v>306</v>
      </c>
      <c r="B203" s="54" t="s">
        <v>307</v>
      </c>
      <c r="C203" s="31">
        <v>4301011717</v>
      </c>
      <c r="D203" s="348">
        <v>4680115884274</v>
      </c>
      <c r="E203" s="349"/>
      <c r="F203" s="343">
        <v>1.45</v>
      </c>
      <c r="G203" s="32">
        <v>8</v>
      </c>
      <c r="H203" s="343">
        <v>11.6</v>
      </c>
      <c r="I203" s="343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48" t="s">
        <v>308</v>
      </c>
      <c r="O203" s="358"/>
      <c r="P203" s="358"/>
      <c r="Q203" s="358"/>
      <c r="R203" s="349"/>
      <c r="S203" s="34"/>
      <c r="T203" s="34"/>
      <c r="U203" s="35" t="s">
        <v>65</v>
      </c>
      <c r="V203" s="344">
        <v>0</v>
      </c>
      <c r="W203" s="345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309</v>
      </c>
      <c r="B204" s="54" t="s">
        <v>310</v>
      </c>
      <c r="C204" s="31">
        <v>4301011719</v>
      </c>
      <c r="D204" s="348">
        <v>4680115884298</v>
      </c>
      <c r="E204" s="349"/>
      <c r="F204" s="343">
        <v>1.45</v>
      </c>
      <c r="G204" s="32">
        <v>8</v>
      </c>
      <c r="H204" s="343">
        <v>11.6</v>
      </c>
      <c r="I204" s="343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80" t="s">
        <v>311</v>
      </c>
      <c r="O204" s="358"/>
      <c r="P204" s="358"/>
      <c r="Q204" s="358"/>
      <c r="R204" s="349"/>
      <c r="S204" s="34"/>
      <c r="T204" s="34"/>
      <c r="U204" s="35" t="s">
        <v>65</v>
      </c>
      <c r="V204" s="344">
        <v>0</v>
      </c>
      <c r="W204" s="345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4301011733</v>
      </c>
      <c r="D205" s="348">
        <v>4680115884250</v>
      </c>
      <c r="E205" s="349"/>
      <c r="F205" s="343">
        <v>1.45</v>
      </c>
      <c r="G205" s="32">
        <v>8</v>
      </c>
      <c r="H205" s="343">
        <v>11.6</v>
      </c>
      <c r="I205" s="343">
        <v>12.08</v>
      </c>
      <c r="J205" s="32">
        <v>56</v>
      </c>
      <c r="K205" s="32" t="s">
        <v>100</v>
      </c>
      <c r="L205" s="33" t="s">
        <v>119</v>
      </c>
      <c r="M205" s="32">
        <v>55</v>
      </c>
      <c r="N205" s="486" t="s">
        <v>314</v>
      </c>
      <c r="O205" s="358"/>
      <c r="P205" s="358"/>
      <c r="Q205" s="358"/>
      <c r="R205" s="349"/>
      <c r="S205" s="34"/>
      <c r="T205" s="34"/>
      <c r="U205" s="35" t="s">
        <v>65</v>
      </c>
      <c r="V205" s="344">
        <v>0</v>
      </c>
      <c r="W205" s="345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4301011718</v>
      </c>
      <c r="D206" s="348">
        <v>4680115884281</v>
      </c>
      <c r="E206" s="349"/>
      <c r="F206" s="343">
        <v>0.4</v>
      </c>
      <c r="G206" s="32">
        <v>10</v>
      </c>
      <c r="H206" s="343">
        <v>4</v>
      </c>
      <c r="I206" s="343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22" t="s">
        <v>317</v>
      </c>
      <c r="O206" s="358"/>
      <c r="P206" s="358"/>
      <c r="Q206" s="358"/>
      <c r="R206" s="349"/>
      <c r="S206" s="34"/>
      <c r="T206" s="34"/>
      <c r="U206" s="35" t="s">
        <v>65</v>
      </c>
      <c r="V206" s="344">
        <v>0</v>
      </c>
      <c r="W206" s="345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4301011720</v>
      </c>
      <c r="D207" s="348">
        <v>4680115884199</v>
      </c>
      <c r="E207" s="349"/>
      <c r="F207" s="343">
        <v>0.37</v>
      </c>
      <c r="G207" s="32">
        <v>10</v>
      </c>
      <c r="H207" s="343">
        <v>3.7</v>
      </c>
      <c r="I207" s="343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13" t="s">
        <v>320</v>
      </c>
      <c r="O207" s="358"/>
      <c r="P207" s="358"/>
      <c r="Q207" s="358"/>
      <c r="R207" s="349"/>
      <c r="S207" s="34"/>
      <c r="T207" s="34"/>
      <c r="U207" s="35" t="s">
        <v>65</v>
      </c>
      <c r="V207" s="344">
        <v>0</v>
      </c>
      <c r="W207" s="345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4301011716</v>
      </c>
      <c r="D208" s="348">
        <v>4680115884267</v>
      </c>
      <c r="E208" s="349"/>
      <c r="F208" s="343">
        <v>0.4</v>
      </c>
      <c r="G208" s="32">
        <v>10</v>
      </c>
      <c r="H208" s="343">
        <v>4</v>
      </c>
      <c r="I208" s="343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6" t="s">
        <v>323</v>
      </c>
      <c r="O208" s="358"/>
      <c r="P208" s="358"/>
      <c r="Q208" s="358"/>
      <c r="R208" s="349"/>
      <c r="S208" s="34"/>
      <c r="T208" s="34"/>
      <c r="U208" s="35" t="s">
        <v>65</v>
      </c>
      <c r="V208" s="344">
        <v>0</v>
      </c>
      <c r="W208" s="345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62"/>
      <c r="N209" s="352" t="s">
        <v>66</v>
      </c>
      <c r="O209" s="353"/>
      <c r="P209" s="353"/>
      <c r="Q209" s="353"/>
      <c r="R209" s="353"/>
      <c r="S209" s="353"/>
      <c r="T209" s="354"/>
      <c r="U209" s="37" t="s">
        <v>67</v>
      </c>
      <c r="V209" s="346">
        <f>IFERROR(V203/H203,"0")+IFERROR(V204/H204,"0")+IFERROR(V205/H205,"0")+IFERROR(V206/H206,"0")+IFERROR(V207/H207,"0")+IFERROR(V208/H208,"0")</f>
        <v>0</v>
      </c>
      <c r="W209" s="346">
        <f>IFERROR(W203/H203,"0")+IFERROR(W204/H204,"0")+IFERROR(W205/H205,"0")+IFERROR(W206/H206,"0")+IFERROR(W207/H207,"0")+IFERROR(W208/H208,"0")</f>
        <v>0</v>
      </c>
      <c r="X209" s="346">
        <f>IFERROR(IF(X203="",0,X203),"0")+IFERROR(IF(X204="",0,X204),"0")+IFERROR(IF(X205="",0,X205),"0")+IFERROR(IF(X206="",0,X206),"0")+IFERROR(IF(X207="",0,X207),"0")+IFERROR(IF(X208="",0,X208),"0")</f>
        <v>0</v>
      </c>
      <c r="Y209" s="347"/>
      <c r="Z209" s="347"/>
    </row>
    <row r="210" spans="1:53" x14ac:dyDescent="0.2">
      <c r="A210" s="351"/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62"/>
      <c r="N210" s="352" t="s">
        <v>66</v>
      </c>
      <c r="O210" s="353"/>
      <c r="P210" s="353"/>
      <c r="Q210" s="353"/>
      <c r="R210" s="353"/>
      <c r="S210" s="353"/>
      <c r="T210" s="354"/>
      <c r="U210" s="37" t="s">
        <v>65</v>
      </c>
      <c r="V210" s="346">
        <f>IFERROR(SUM(V203:V208),"0")</f>
        <v>0</v>
      </c>
      <c r="W210" s="346">
        <f>IFERROR(SUM(W203:W208),"0")</f>
        <v>0</v>
      </c>
      <c r="X210" s="37"/>
      <c r="Y210" s="347"/>
      <c r="Z210" s="347"/>
    </row>
    <row r="211" spans="1:53" ht="14.25" customHeight="1" x14ac:dyDescent="0.25">
      <c r="A211" s="371" t="s">
        <v>60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9"/>
      <c r="Z211" s="339"/>
    </row>
    <row r="212" spans="1:53" ht="27" customHeight="1" x14ac:dyDescent="0.25">
      <c r="A212" s="54" t="s">
        <v>324</v>
      </c>
      <c r="B212" s="54" t="s">
        <v>325</v>
      </c>
      <c r="C212" s="31">
        <v>4301031151</v>
      </c>
      <c r="D212" s="348">
        <v>4607091389845</v>
      </c>
      <c r="E212" s="349"/>
      <c r="F212" s="343">
        <v>0.35</v>
      </c>
      <c r="G212" s="32">
        <v>6</v>
      </c>
      <c r="H212" s="343">
        <v>2.1</v>
      </c>
      <c r="I212" s="343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4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8"/>
      <c r="P212" s="358"/>
      <c r="Q212" s="358"/>
      <c r="R212" s="349"/>
      <c r="S212" s="34"/>
      <c r="T212" s="34"/>
      <c r="U212" s="35" t="s">
        <v>65</v>
      </c>
      <c r="V212" s="344">
        <v>0</v>
      </c>
      <c r="W212" s="345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1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62"/>
      <c r="N213" s="352" t="s">
        <v>66</v>
      </c>
      <c r="O213" s="353"/>
      <c r="P213" s="353"/>
      <c r="Q213" s="353"/>
      <c r="R213" s="353"/>
      <c r="S213" s="353"/>
      <c r="T213" s="354"/>
      <c r="U213" s="37" t="s">
        <v>67</v>
      </c>
      <c r="V213" s="346">
        <f>IFERROR(V212/H212,"0")</f>
        <v>0</v>
      </c>
      <c r="W213" s="346">
        <f>IFERROR(W212/H212,"0")</f>
        <v>0</v>
      </c>
      <c r="X213" s="346">
        <f>IFERROR(IF(X212="",0,X212),"0")</f>
        <v>0</v>
      </c>
      <c r="Y213" s="347"/>
      <c r="Z213" s="347"/>
    </row>
    <row r="214" spans="1:53" x14ac:dyDescent="0.2">
      <c r="A214" s="351"/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62"/>
      <c r="N214" s="352" t="s">
        <v>66</v>
      </c>
      <c r="O214" s="353"/>
      <c r="P214" s="353"/>
      <c r="Q214" s="353"/>
      <c r="R214" s="353"/>
      <c r="S214" s="353"/>
      <c r="T214" s="354"/>
      <c r="U214" s="37" t="s">
        <v>65</v>
      </c>
      <c r="V214" s="346">
        <f>IFERROR(SUM(V212:V212),"0")</f>
        <v>0</v>
      </c>
      <c r="W214" s="346">
        <f>IFERROR(SUM(W212:W212),"0")</f>
        <v>0</v>
      </c>
      <c r="X214" s="37"/>
      <c r="Y214" s="347"/>
      <c r="Z214" s="347"/>
    </row>
    <row r="215" spans="1:53" ht="16.5" customHeight="1" x14ac:dyDescent="0.25">
      <c r="A215" s="350" t="s">
        <v>326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40"/>
      <c r="Z215" s="340"/>
    </row>
    <row r="216" spans="1:53" ht="14.25" customHeight="1" x14ac:dyDescent="0.25">
      <c r="A216" s="371" t="s">
        <v>105</v>
      </c>
      <c r="B216" s="351"/>
      <c r="C216" s="351"/>
      <c r="D216" s="351"/>
      <c r="E216" s="351"/>
      <c r="F216" s="351"/>
      <c r="G216" s="351"/>
      <c r="H216" s="351"/>
      <c r="I216" s="351"/>
      <c r="J216" s="351"/>
      <c r="K216" s="351"/>
      <c r="L216" s="351"/>
      <c r="M216" s="351"/>
      <c r="N216" s="351"/>
      <c r="O216" s="351"/>
      <c r="P216" s="351"/>
      <c r="Q216" s="351"/>
      <c r="R216" s="351"/>
      <c r="S216" s="351"/>
      <c r="T216" s="351"/>
      <c r="U216" s="351"/>
      <c r="V216" s="351"/>
      <c r="W216" s="351"/>
      <c r="X216" s="351"/>
      <c r="Y216" s="339"/>
      <c r="Z216" s="339"/>
    </row>
    <row r="217" spans="1:53" ht="27" customHeight="1" x14ac:dyDescent="0.25">
      <c r="A217" s="54" t="s">
        <v>327</v>
      </c>
      <c r="B217" s="54" t="s">
        <v>328</v>
      </c>
      <c r="C217" s="31">
        <v>4301011826</v>
      </c>
      <c r="D217" s="348">
        <v>4680115884137</v>
      </c>
      <c r="E217" s="349"/>
      <c r="F217" s="343">
        <v>1.45</v>
      </c>
      <c r="G217" s="32">
        <v>8</v>
      </c>
      <c r="H217" s="343">
        <v>11.6</v>
      </c>
      <c r="I217" s="343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5" t="s">
        <v>329</v>
      </c>
      <c r="O217" s="358"/>
      <c r="P217" s="358"/>
      <c r="Q217" s="358"/>
      <c r="R217" s="349"/>
      <c r="S217" s="34"/>
      <c r="T217" s="34"/>
      <c r="U217" s="35" t="s">
        <v>65</v>
      </c>
      <c r="V217" s="344">
        <v>0</v>
      </c>
      <c r="W217" s="345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330</v>
      </c>
      <c r="B218" s="54" t="s">
        <v>331</v>
      </c>
      <c r="C218" s="31">
        <v>4301011724</v>
      </c>
      <c r="D218" s="348">
        <v>4680115884236</v>
      </c>
      <c r="E218" s="349"/>
      <c r="F218" s="343">
        <v>1.45</v>
      </c>
      <c r="G218" s="32">
        <v>8</v>
      </c>
      <c r="H218" s="343">
        <v>11.6</v>
      </c>
      <c r="I218" s="343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498" t="s">
        <v>332</v>
      </c>
      <c r="O218" s="358"/>
      <c r="P218" s="358"/>
      <c r="Q218" s="358"/>
      <c r="R218" s="349"/>
      <c r="S218" s="34"/>
      <c r="T218" s="34"/>
      <c r="U218" s="35" t="s">
        <v>65</v>
      </c>
      <c r="V218" s="344">
        <v>0</v>
      </c>
      <c r="W218" s="345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4301011721</v>
      </c>
      <c r="D219" s="348">
        <v>4680115884175</v>
      </c>
      <c r="E219" s="349"/>
      <c r="F219" s="343">
        <v>1.45</v>
      </c>
      <c r="G219" s="32">
        <v>8</v>
      </c>
      <c r="H219" s="343">
        <v>11.6</v>
      </c>
      <c r="I219" s="343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0" t="s">
        <v>335</v>
      </c>
      <c r="O219" s="358"/>
      <c r="P219" s="358"/>
      <c r="Q219" s="358"/>
      <c r="R219" s="349"/>
      <c r="S219" s="34"/>
      <c r="T219" s="34"/>
      <c r="U219" s="35" t="s">
        <v>65</v>
      </c>
      <c r="V219" s="344">
        <v>0</v>
      </c>
      <c r="W219" s="345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4301011824</v>
      </c>
      <c r="D220" s="348">
        <v>4680115884144</v>
      </c>
      <c r="E220" s="349"/>
      <c r="F220" s="343">
        <v>0.4</v>
      </c>
      <c r="G220" s="32">
        <v>10</v>
      </c>
      <c r="H220" s="343">
        <v>4</v>
      </c>
      <c r="I220" s="343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0" t="s">
        <v>338</v>
      </c>
      <c r="O220" s="358"/>
      <c r="P220" s="358"/>
      <c r="Q220" s="358"/>
      <c r="R220" s="349"/>
      <c r="S220" s="34"/>
      <c r="T220" s="34"/>
      <c r="U220" s="35" t="s">
        <v>65</v>
      </c>
      <c r="V220" s="344">
        <v>0</v>
      </c>
      <c r="W220" s="345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4301011726</v>
      </c>
      <c r="D221" s="348">
        <v>4680115884182</v>
      </c>
      <c r="E221" s="349"/>
      <c r="F221" s="343">
        <v>0.37</v>
      </c>
      <c r="G221" s="32">
        <v>10</v>
      </c>
      <c r="H221" s="343">
        <v>3.7</v>
      </c>
      <c r="I221" s="343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73" t="s">
        <v>341</v>
      </c>
      <c r="O221" s="358"/>
      <c r="P221" s="358"/>
      <c r="Q221" s="358"/>
      <c r="R221" s="349"/>
      <c r="S221" s="34"/>
      <c r="T221" s="34"/>
      <c r="U221" s="35" t="s">
        <v>65</v>
      </c>
      <c r="V221" s="344">
        <v>0</v>
      </c>
      <c r="W221" s="345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4301011722</v>
      </c>
      <c r="D222" s="348">
        <v>4680115884205</v>
      </c>
      <c r="E222" s="349"/>
      <c r="F222" s="343">
        <v>0.4</v>
      </c>
      <c r="G222" s="32">
        <v>10</v>
      </c>
      <c r="H222" s="343">
        <v>4</v>
      </c>
      <c r="I222" s="343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5" t="s">
        <v>344</v>
      </c>
      <c r="O222" s="358"/>
      <c r="P222" s="358"/>
      <c r="Q222" s="358"/>
      <c r="R222" s="349"/>
      <c r="S222" s="34"/>
      <c r="T222" s="34"/>
      <c r="U222" s="35" t="s">
        <v>65</v>
      </c>
      <c r="V222" s="344">
        <v>0</v>
      </c>
      <c r="W222" s="345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1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62"/>
      <c r="N223" s="352" t="s">
        <v>66</v>
      </c>
      <c r="O223" s="353"/>
      <c r="P223" s="353"/>
      <c r="Q223" s="353"/>
      <c r="R223" s="353"/>
      <c r="S223" s="353"/>
      <c r="T223" s="354"/>
      <c r="U223" s="37" t="s">
        <v>67</v>
      </c>
      <c r="V223" s="346">
        <f>IFERROR(V217/H217,"0")+IFERROR(V218/H218,"0")+IFERROR(V219/H219,"0")+IFERROR(V220/H220,"0")+IFERROR(V221/H221,"0")+IFERROR(V222/H222,"0")</f>
        <v>0</v>
      </c>
      <c r="W223" s="346">
        <f>IFERROR(W217/H217,"0")+IFERROR(W218/H218,"0")+IFERROR(W219/H219,"0")+IFERROR(W220/H220,"0")+IFERROR(W221/H221,"0")+IFERROR(W222/H222,"0")</f>
        <v>0</v>
      </c>
      <c r="X223" s="346">
        <f>IFERROR(IF(X217="",0,X217),"0")+IFERROR(IF(X218="",0,X218),"0")+IFERROR(IF(X219="",0,X219),"0")+IFERROR(IF(X220="",0,X220),"0")+IFERROR(IF(X221="",0,X221),"0")+IFERROR(IF(X222="",0,X222),"0")</f>
        <v>0</v>
      </c>
      <c r="Y223" s="347"/>
      <c r="Z223" s="347"/>
    </row>
    <row r="224" spans="1:53" x14ac:dyDescent="0.2">
      <c r="A224" s="351"/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62"/>
      <c r="N224" s="352" t="s">
        <v>66</v>
      </c>
      <c r="O224" s="353"/>
      <c r="P224" s="353"/>
      <c r="Q224" s="353"/>
      <c r="R224" s="353"/>
      <c r="S224" s="353"/>
      <c r="T224" s="354"/>
      <c r="U224" s="37" t="s">
        <v>65</v>
      </c>
      <c r="V224" s="346">
        <f>IFERROR(SUM(V217:V222),"0")</f>
        <v>0</v>
      </c>
      <c r="W224" s="346">
        <f>IFERROR(SUM(W217:W222),"0")</f>
        <v>0</v>
      </c>
      <c r="X224" s="37"/>
      <c r="Y224" s="347"/>
      <c r="Z224" s="347"/>
    </row>
    <row r="225" spans="1:53" ht="16.5" customHeight="1" x14ac:dyDescent="0.25">
      <c r="A225" s="350" t="s">
        <v>345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40"/>
      <c r="Z225" s="340"/>
    </row>
    <row r="226" spans="1:53" ht="14.25" customHeight="1" x14ac:dyDescent="0.25">
      <c r="A226" s="371" t="s">
        <v>105</v>
      </c>
      <c r="B226" s="351"/>
      <c r="C226" s="351"/>
      <c r="D226" s="351"/>
      <c r="E226" s="351"/>
      <c r="F226" s="351"/>
      <c r="G226" s="351"/>
      <c r="H226" s="351"/>
      <c r="I226" s="351"/>
      <c r="J226" s="351"/>
      <c r="K226" s="351"/>
      <c r="L226" s="351"/>
      <c r="M226" s="351"/>
      <c r="N226" s="351"/>
      <c r="O226" s="351"/>
      <c r="P226" s="351"/>
      <c r="Q226" s="351"/>
      <c r="R226" s="351"/>
      <c r="S226" s="351"/>
      <c r="T226" s="351"/>
      <c r="U226" s="351"/>
      <c r="V226" s="351"/>
      <c r="W226" s="351"/>
      <c r="X226" s="351"/>
      <c r="Y226" s="339"/>
      <c r="Z226" s="339"/>
    </row>
    <row r="227" spans="1:53" ht="27" customHeight="1" x14ac:dyDescent="0.25">
      <c r="A227" s="54" t="s">
        <v>346</v>
      </c>
      <c r="B227" s="54" t="s">
        <v>347</v>
      </c>
      <c r="C227" s="31">
        <v>4301011346</v>
      </c>
      <c r="D227" s="348">
        <v>4607091387445</v>
      </c>
      <c r="E227" s="349"/>
      <c r="F227" s="343">
        <v>0.9</v>
      </c>
      <c r="G227" s="32">
        <v>10</v>
      </c>
      <c r="H227" s="343">
        <v>9</v>
      </c>
      <c r="I227" s="343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8"/>
      <c r="P227" s="358"/>
      <c r="Q227" s="358"/>
      <c r="R227" s="349"/>
      <c r="S227" s="34"/>
      <c r="T227" s="34"/>
      <c r="U227" s="35" t="s">
        <v>65</v>
      </c>
      <c r="V227" s="344">
        <v>0</v>
      </c>
      <c r="W227" s="345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348</v>
      </c>
      <c r="B228" s="54" t="s">
        <v>349</v>
      </c>
      <c r="C228" s="31">
        <v>4301011362</v>
      </c>
      <c r="D228" s="348">
        <v>4607091386004</v>
      </c>
      <c r="E228" s="349"/>
      <c r="F228" s="343">
        <v>1.35</v>
      </c>
      <c r="G228" s="32">
        <v>8</v>
      </c>
      <c r="H228" s="343">
        <v>10.8</v>
      </c>
      <c r="I228" s="343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8"/>
      <c r="P228" s="358"/>
      <c r="Q228" s="358"/>
      <c r="R228" s="349"/>
      <c r="S228" s="34"/>
      <c r="T228" s="34"/>
      <c r="U228" s="35" t="s">
        <v>65</v>
      </c>
      <c r="V228" s="344">
        <v>0</v>
      </c>
      <c r="W228" s="345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348</v>
      </c>
      <c r="B229" s="54" t="s">
        <v>350</v>
      </c>
      <c r="C229" s="31">
        <v>4301011308</v>
      </c>
      <c r="D229" s="348">
        <v>4607091386004</v>
      </c>
      <c r="E229" s="349"/>
      <c r="F229" s="343">
        <v>1.35</v>
      </c>
      <c r="G229" s="32">
        <v>8</v>
      </c>
      <c r="H229" s="343">
        <v>10.8</v>
      </c>
      <c r="I229" s="343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49"/>
      <c r="S229" s="34"/>
      <c r="T229" s="34"/>
      <c r="U229" s="35" t="s">
        <v>65</v>
      </c>
      <c r="V229" s="344">
        <v>0</v>
      </c>
      <c r="W229" s="345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352</v>
      </c>
      <c r="C230" s="31">
        <v>4301011347</v>
      </c>
      <c r="D230" s="348">
        <v>4607091386073</v>
      </c>
      <c r="E230" s="349"/>
      <c r="F230" s="343">
        <v>0.9</v>
      </c>
      <c r="G230" s="32">
        <v>10</v>
      </c>
      <c r="H230" s="343">
        <v>9</v>
      </c>
      <c r="I230" s="34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8"/>
      <c r="P230" s="358"/>
      <c r="Q230" s="358"/>
      <c r="R230" s="349"/>
      <c r="S230" s="34"/>
      <c r="T230" s="34"/>
      <c r="U230" s="35" t="s">
        <v>65</v>
      </c>
      <c r="V230" s="344">
        <v>0</v>
      </c>
      <c r="W230" s="345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4301010928</v>
      </c>
      <c r="D231" s="348">
        <v>4607091387322</v>
      </c>
      <c r="E231" s="349"/>
      <c r="F231" s="343">
        <v>1.35</v>
      </c>
      <c r="G231" s="32">
        <v>8</v>
      </c>
      <c r="H231" s="343">
        <v>10.8</v>
      </c>
      <c r="I231" s="343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8"/>
      <c r="P231" s="358"/>
      <c r="Q231" s="358"/>
      <c r="R231" s="349"/>
      <c r="S231" s="34"/>
      <c r="T231" s="34"/>
      <c r="U231" s="35" t="s">
        <v>65</v>
      </c>
      <c r="V231" s="344">
        <v>0</v>
      </c>
      <c r="W231" s="345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4301011395</v>
      </c>
      <c r="D232" s="348">
        <v>4607091387322</v>
      </c>
      <c r="E232" s="349"/>
      <c r="F232" s="343">
        <v>1.35</v>
      </c>
      <c r="G232" s="32">
        <v>8</v>
      </c>
      <c r="H232" s="343">
        <v>10.8</v>
      </c>
      <c r="I232" s="343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3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49"/>
      <c r="S232" s="34"/>
      <c r="T232" s="34"/>
      <c r="U232" s="35" t="s">
        <v>65</v>
      </c>
      <c r="V232" s="344">
        <v>0</v>
      </c>
      <c r="W232" s="345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4301011311</v>
      </c>
      <c r="D233" s="348">
        <v>4607091387377</v>
      </c>
      <c r="E233" s="349"/>
      <c r="F233" s="343">
        <v>1.35</v>
      </c>
      <c r="G233" s="32">
        <v>8</v>
      </c>
      <c r="H233" s="343">
        <v>10.8</v>
      </c>
      <c r="I233" s="343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8"/>
      <c r="P233" s="358"/>
      <c r="Q233" s="358"/>
      <c r="R233" s="349"/>
      <c r="S233" s="34"/>
      <c r="T233" s="34"/>
      <c r="U233" s="35" t="s">
        <v>65</v>
      </c>
      <c r="V233" s="344">
        <v>0</v>
      </c>
      <c r="W233" s="34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4301010945</v>
      </c>
      <c r="D234" s="348">
        <v>4607091387353</v>
      </c>
      <c r="E234" s="349"/>
      <c r="F234" s="343">
        <v>1.35</v>
      </c>
      <c r="G234" s="32">
        <v>8</v>
      </c>
      <c r="H234" s="343">
        <v>10.8</v>
      </c>
      <c r="I234" s="34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8"/>
      <c r="P234" s="358"/>
      <c r="Q234" s="358"/>
      <c r="R234" s="349"/>
      <c r="S234" s="34"/>
      <c r="T234" s="34"/>
      <c r="U234" s="35" t="s">
        <v>65</v>
      </c>
      <c r="V234" s="344">
        <v>0</v>
      </c>
      <c r="W234" s="34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360</v>
      </c>
      <c r="B235" s="54" t="s">
        <v>361</v>
      </c>
      <c r="C235" s="31">
        <v>4301011328</v>
      </c>
      <c r="D235" s="348">
        <v>4607091386011</v>
      </c>
      <c r="E235" s="349"/>
      <c r="F235" s="343">
        <v>0.5</v>
      </c>
      <c r="G235" s="32">
        <v>10</v>
      </c>
      <c r="H235" s="343">
        <v>5</v>
      </c>
      <c r="I235" s="343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8"/>
      <c r="P235" s="358"/>
      <c r="Q235" s="358"/>
      <c r="R235" s="349"/>
      <c r="S235" s="34"/>
      <c r="T235" s="34"/>
      <c r="U235" s="35" t="s">
        <v>65</v>
      </c>
      <c r="V235" s="344">
        <v>0</v>
      </c>
      <c r="W235" s="345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4301011329</v>
      </c>
      <c r="D236" s="348">
        <v>4607091387308</v>
      </c>
      <c r="E236" s="349"/>
      <c r="F236" s="343">
        <v>0.5</v>
      </c>
      <c r="G236" s="32">
        <v>10</v>
      </c>
      <c r="H236" s="343">
        <v>5</v>
      </c>
      <c r="I236" s="343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8"/>
      <c r="P236" s="358"/>
      <c r="Q236" s="358"/>
      <c r="R236" s="349"/>
      <c r="S236" s="34"/>
      <c r="T236" s="34"/>
      <c r="U236" s="35" t="s">
        <v>65</v>
      </c>
      <c r="V236" s="344">
        <v>0</v>
      </c>
      <c r="W236" s="345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4301011049</v>
      </c>
      <c r="D237" s="348">
        <v>4607091387339</v>
      </c>
      <c r="E237" s="349"/>
      <c r="F237" s="343">
        <v>0.5</v>
      </c>
      <c r="G237" s="32">
        <v>10</v>
      </c>
      <c r="H237" s="343">
        <v>5</v>
      </c>
      <c r="I237" s="343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8"/>
      <c r="P237" s="358"/>
      <c r="Q237" s="358"/>
      <c r="R237" s="349"/>
      <c r="S237" s="34"/>
      <c r="T237" s="34"/>
      <c r="U237" s="35" t="s">
        <v>65</v>
      </c>
      <c r="V237" s="344">
        <v>0</v>
      </c>
      <c r="W237" s="345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4301011433</v>
      </c>
      <c r="D238" s="348">
        <v>4680115882638</v>
      </c>
      <c r="E238" s="349"/>
      <c r="F238" s="343">
        <v>0.4</v>
      </c>
      <c r="G238" s="32">
        <v>10</v>
      </c>
      <c r="H238" s="343">
        <v>4</v>
      </c>
      <c r="I238" s="343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8"/>
      <c r="P238" s="358"/>
      <c r="Q238" s="358"/>
      <c r="R238" s="349"/>
      <c r="S238" s="34"/>
      <c r="T238" s="34"/>
      <c r="U238" s="35" t="s">
        <v>65</v>
      </c>
      <c r="V238" s="344">
        <v>0</v>
      </c>
      <c r="W238" s="345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4301011573</v>
      </c>
      <c r="D239" s="348">
        <v>4680115881938</v>
      </c>
      <c r="E239" s="349"/>
      <c r="F239" s="343">
        <v>0.4</v>
      </c>
      <c r="G239" s="32">
        <v>10</v>
      </c>
      <c r="H239" s="343">
        <v>4</v>
      </c>
      <c r="I239" s="343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8"/>
      <c r="P239" s="358"/>
      <c r="Q239" s="358"/>
      <c r="R239" s="349"/>
      <c r="S239" s="34"/>
      <c r="T239" s="34"/>
      <c r="U239" s="35" t="s">
        <v>65</v>
      </c>
      <c r="V239" s="344">
        <v>0</v>
      </c>
      <c r="W239" s="34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4301010944</v>
      </c>
      <c r="D240" s="348">
        <v>4607091387346</v>
      </c>
      <c r="E240" s="349"/>
      <c r="F240" s="343">
        <v>0.4</v>
      </c>
      <c r="G240" s="32">
        <v>10</v>
      </c>
      <c r="H240" s="343">
        <v>4</v>
      </c>
      <c r="I240" s="343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8"/>
      <c r="P240" s="358"/>
      <c r="Q240" s="358"/>
      <c r="R240" s="349"/>
      <c r="S240" s="34"/>
      <c r="T240" s="34"/>
      <c r="U240" s="35" t="s">
        <v>65</v>
      </c>
      <c r="V240" s="344">
        <v>0</v>
      </c>
      <c r="W240" s="34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4301011353</v>
      </c>
      <c r="D241" s="348">
        <v>4607091389807</v>
      </c>
      <c r="E241" s="349"/>
      <c r="F241" s="343">
        <v>0.4</v>
      </c>
      <c r="G241" s="32">
        <v>10</v>
      </c>
      <c r="H241" s="343">
        <v>4</v>
      </c>
      <c r="I241" s="343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8"/>
      <c r="P241" s="358"/>
      <c r="Q241" s="358"/>
      <c r="R241" s="349"/>
      <c r="S241" s="34"/>
      <c r="T241" s="34"/>
      <c r="U241" s="35" t="s">
        <v>65</v>
      </c>
      <c r="V241" s="344">
        <v>0</v>
      </c>
      <c r="W241" s="34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1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62"/>
      <c r="N242" s="352" t="s">
        <v>66</v>
      </c>
      <c r="O242" s="353"/>
      <c r="P242" s="353"/>
      <c r="Q242" s="353"/>
      <c r="R242" s="353"/>
      <c r="S242" s="353"/>
      <c r="T242" s="354"/>
      <c r="U242" s="37" t="s">
        <v>67</v>
      </c>
      <c r="V242" s="34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4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4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47"/>
      <c r="Z242" s="347"/>
    </row>
    <row r="243" spans="1:53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62"/>
      <c r="N243" s="352" t="s">
        <v>66</v>
      </c>
      <c r="O243" s="353"/>
      <c r="P243" s="353"/>
      <c r="Q243" s="353"/>
      <c r="R243" s="353"/>
      <c r="S243" s="353"/>
      <c r="T243" s="354"/>
      <c r="U243" s="37" t="s">
        <v>65</v>
      </c>
      <c r="V243" s="346">
        <f>IFERROR(SUM(V227:V241),"0")</f>
        <v>0</v>
      </c>
      <c r="W243" s="346">
        <f>IFERROR(SUM(W227:W241),"0")</f>
        <v>0</v>
      </c>
      <c r="X243" s="37"/>
      <c r="Y243" s="347"/>
      <c r="Z243" s="347"/>
    </row>
    <row r="244" spans="1:53" ht="14.25" customHeight="1" x14ac:dyDescent="0.25">
      <c r="A244" s="371" t="s">
        <v>97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39"/>
      <c r="Z244" s="339"/>
    </row>
    <row r="245" spans="1:53" ht="27" customHeight="1" x14ac:dyDescent="0.25">
      <c r="A245" s="54" t="s">
        <v>374</v>
      </c>
      <c r="B245" s="54" t="s">
        <v>375</v>
      </c>
      <c r="C245" s="31">
        <v>4301020254</v>
      </c>
      <c r="D245" s="348">
        <v>4680115881914</v>
      </c>
      <c r="E245" s="349"/>
      <c r="F245" s="343">
        <v>0.4</v>
      </c>
      <c r="G245" s="32">
        <v>10</v>
      </c>
      <c r="H245" s="343">
        <v>4</v>
      </c>
      <c r="I245" s="343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8"/>
      <c r="P245" s="358"/>
      <c r="Q245" s="358"/>
      <c r="R245" s="349"/>
      <c r="S245" s="34"/>
      <c r="T245" s="34"/>
      <c r="U245" s="35" t="s">
        <v>65</v>
      </c>
      <c r="V245" s="344">
        <v>0</v>
      </c>
      <c r="W245" s="345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1"/>
      <c r="B246" s="351"/>
      <c r="C246" s="351"/>
      <c r="D246" s="351"/>
      <c r="E246" s="351"/>
      <c r="F246" s="351"/>
      <c r="G246" s="351"/>
      <c r="H246" s="351"/>
      <c r="I246" s="351"/>
      <c r="J246" s="351"/>
      <c r="K246" s="351"/>
      <c r="L246" s="351"/>
      <c r="M246" s="362"/>
      <c r="N246" s="352" t="s">
        <v>66</v>
      </c>
      <c r="O246" s="353"/>
      <c r="P246" s="353"/>
      <c r="Q246" s="353"/>
      <c r="R246" s="353"/>
      <c r="S246" s="353"/>
      <c r="T246" s="354"/>
      <c r="U246" s="37" t="s">
        <v>67</v>
      </c>
      <c r="V246" s="346">
        <f>IFERROR(V245/H245,"0")</f>
        <v>0</v>
      </c>
      <c r="W246" s="346">
        <f>IFERROR(W245/H245,"0")</f>
        <v>0</v>
      </c>
      <c r="X246" s="346">
        <f>IFERROR(IF(X245="",0,X245),"0")</f>
        <v>0</v>
      </c>
      <c r="Y246" s="347"/>
      <c r="Z246" s="347"/>
    </row>
    <row r="247" spans="1:53" x14ac:dyDescent="0.2">
      <c r="A247" s="351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62"/>
      <c r="N247" s="352" t="s">
        <v>66</v>
      </c>
      <c r="O247" s="353"/>
      <c r="P247" s="353"/>
      <c r="Q247" s="353"/>
      <c r="R247" s="353"/>
      <c r="S247" s="353"/>
      <c r="T247" s="354"/>
      <c r="U247" s="37" t="s">
        <v>65</v>
      </c>
      <c r="V247" s="346">
        <f>IFERROR(SUM(V245:V245),"0")</f>
        <v>0</v>
      </c>
      <c r="W247" s="346">
        <f>IFERROR(SUM(W245:W245),"0")</f>
        <v>0</v>
      </c>
      <c r="X247" s="37"/>
      <c r="Y247" s="347"/>
      <c r="Z247" s="347"/>
    </row>
    <row r="248" spans="1:53" ht="14.25" customHeight="1" x14ac:dyDescent="0.25">
      <c r="A248" s="371" t="s">
        <v>60</v>
      </c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1"/>
      <c r="P248" s="351"/>
      <c r="Q248" s="351"/>
      <c r="R248" s="351"/>
      <c r="S248" s="351"/>
      <c r="T248" s="351"/>
      <c r="U248" s="351"/>
      <c r="V248" s="351"/>
      <c r="W248" s="351"/>
      <c r="X248" s="351"/>
      <c r="Y248" s="339"/>
      <c r="Z248" s="339"/>
    </row>
    <row r="249" spans="1:53" ht="27" customHeight="1" x14ac:dyDescent="0.25">
      <c r="A249" s="54" t="s">
        <v>376</v>
      </c>
      <c r="B249" s="54" t="s">
        <v>377</v>
      </c>
      <c r="C249" s="31">
        <v>4301030878</v>
      </c>
      <c r="D249" s="348">
        <v>4607091387193</v>
      </c>
      <c r="E249" s="349"/>
      <c r="F249" s="343">
        <v>0.7</v>
      </c>
      <c r="G249" s="32">
        <v>6</v>
      </c>
      <c r="H249" s="343">
        <v>4.2</v>
      </c>
      <c r="I249" s="343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8"/>
      <c r="P249" s="358"/>
      <c r="Q249" s="358"/>
      <c r="R249" s="349"/>
      <c r="S249" s="34"/>
      <c r="T249" s="34"/>
      <c r="U249" s="35" t="s">
        <v>65</v>
      </c>
      <c r="V249" s="344">
        <v>0</v>
      </c>
      <c r="W249" s="34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378</v>
      </c>
      <c r="B250" s="54" t="s">
        <v>379</v>
      </c>
      <c r="C250" s="31">
        <v>4301031153</v>
      </c>
      <c r="D250" s="348">
        <v>4607091387230</v>
      </c>
      <c r="E250" s="349"/>
      <c r="F250" s="343">
        <v>0.7</v>
      </c>
      <c r="G250" s="32">
        <v>6</v>
      </c>
      <c r="H250" s="343">
        <v>4.2</v>
      </c>
      <c r="I250" s="343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8"/>
      <c r="P250" s="358"/>
      <c r="Q250" s="358"/>
      <c r="R250" s="349"/>
      <c r="S250" s="34"/>
      <c r="T250" s="34"/>
      <c r="U250" s="35" t="s">
        <v>65</v>
      </c>
      <c r="V250" s="344">
        <v>0</v>
      </c>
      <c r="W250" s="34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380</v>
      </c>
      <c r="B251" s="54" t="s">
        <v>381</v>
      </c>
      <c r="C251" s="31">
        <v>4301031152</v>
      </c>
      <c r="D251" s="348">
        <v>4607091387285</v>
      </c>
      <c r="E251" s="349"/>
      <c r="F251" s="343">
        <v>0.35</v>
      </c>
      <c r="G251" s="32">
        <v>6</v>
      </c>
      <c r="H251" s="343">
        <v>2.1</v>
      </c>
      <c r="I251" s="343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8"/>
      <c r="P251" s="358"/>
      <c r="Q251" s="358"/>
      <c r="R251" s="349"/>
      <c r="S251" s="34"/>
      <c r="T251" s="34"/>
      <c r="U251" s="35" t="s">
        <v>65</v>
      </c>
      <c r="V251" s="344">
        <v>0</v>
      </c>
      <c r="W251" s="345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382</v>
      </c>
      <c r="B252" s="54" t="s">
        <v>383</v>
      </c>
      <c r="C252" s="31">
        <v>4301031164</v>
      </c>
      <c r="D252" s="348">
        <v>4680115880481</v>
      </c>
      <c r="E252" s="349"/>
      <c r="F252" s="343">
        <v>0.28000000000000003</v>
      </c>
      <c r="G252" s="32">
        <v>6</v>
      </c>
      <c r="H252" s="343">
        <v>1.68</v>
      </c>
      <c r="I252" s="343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8"/>
      <c r="P252" s="358"/>
      <c r="Q252" s="358"/>
      <c r="R252" s="349"/>
      <c r="S252" s="34"/>
      <c r="T252" s="34"/>
      <c r="U252" s="35" t="s">
        <v>65</v>
      </c>
      <c r="V252" s="344">
        <v>0</v>
      </c>
      <c r="W252" s="345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1"/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62"/>
      <c r="N253" s="352" t="s">
        <v>66</v>
      </c>
      <c r="O253" s="353"/>
      <c r="P253" s="353"/>
      <c r="Q253" s="353"/>
      <c r="R253" s="353"/>
      <c r="S253" s="353"/>
      <c r="T253" s="354"/>
      <c r="U253" s="37" t="s">
        <v>67</v>
      </c>
      <c r="V253" s="346">
        <f>IFERROR(V249/H249,"0")+IFERROR(V250/H250,"0")+IFERROR(V251/H251,"0")+IFERROR(V252/H252,"0")</f>
        <v>0</v>
      </c>
      <c r="W253" s="346">
        <f>IFERROR(W249/H249,"0")+IFERROR(W250/H250,"0")+IFERROR(W251/H251,"0")+IFERROR(W252/H252,"0")</f>
        <v>0</v>
      </c>
      <c r="X253" s="346">
        <f>IFERROR(IF(X249="",0,X249),"0")+IFERROR(IF(X250="",0,X250),"0")+IFERROR(IF(X251="",0,X251),"0")+IFERROR(IF(X252="",0,X252),"0")</f>
        <v>0</v>
      </c>
      <c r="Y253" s="347"/>
      <c r="Z253" s="347"/>
    </row>
    <row r="254" spans="1:53" x14ac:dyDescent="0.2">
      <c r="A254" s="351"/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62"/>
      <c r="N254" s="352" t="s">
        <v>66</v>
      </c>
      <c r="O254" s="353"/>
      <c r="P254" s="353"/>
      <c r="Q254" s="353"/>
      <c r="R254" s="353"/>
      <c r="S254" s="353"/>
      <c r="T254" s="354"/>
      <c r="U254" s="37" t="s">
        <v>65</v>
      </c>
      <c r="V254" s="346">
        <f>IFERROR(SUM(V249:V252),"0")</f>
        <v>0</v>
      </c>
      <c r="W254" s="346">
        <f>IFERROR(SUM(W249:W252),"0")</f>
        <v>0</v>
      </c>
      <c r="X254" s="37"/>
      <c r="Y254" s="347"/>
      <c r="Z254" s="347"/>
    </row>
    <row r="255" spans="1:53" ht="14.25" customHeight="1" x14ac:dyDescent="0.25">
      <c r="A255" s="371" t="s">
        <v>68</v>
      </c>
      <c r="B255" s="351"/>
      <c r="C255" s="351"/>
      <c r="D255" s="351"/>
      <c r="E255" s="351"/>
      <c r="F255" s="351"/>
      <c r="G255" s="351"/>
      <c r="H255" s="351"/>
      <c r="I255" s="351"/>
      <c r="J255" s="351"/>
      <c r="K255" s="351"/>
      <c r="L255" s="351"/>
      <c r="M255" s="351"/>
      <c r="N255" s="351"/>
      <c r="O255" s="351"/>
      <c r="P255" s="351"/>
      <c r="Q255" s="351"/>
      <c r="R255" s="351"/>
      <c r="S255" s="351"/>
      <c r="T255" s="351"/>
      <c r="U255" s="351"/>
      <c r="V255" s="351"/>
      <c r="W255" s="351"/>
      <c r="X255" s="351"/>
      <c r="Y255" s="339"/>
      <c r="Z255" s="339"/>
    </row>
    <row r="256" spans="1:53" ht="16.5" customHeight="1" x14ac:dyDescent="0.25">
      <c r="A256" s="54" t="s">
        <v>384</v>
      </c>
      <c r="B256" s="54" t="s">
        <v>385</v>
      </c>
      <c r="C256" s="31">
        <v>4301051100</v>
      </c>
      <c r="D256" s="348">
        <v>4607091387766</v>
      </c>
      <c r="E256" s="349"/>
      <c r="F256" s="343">
        <v>1.3</v>
      </c>
      <c r="G256" s="32">
        <v>6</v>
      </c>
      <c r="H256" s="343">
        <v>7.8</v>
      </c>
      <c r="I256" s="343">
        <v>8.3580000000000005</v>
      </c>
      <c r="J256" s="32">
        <v>56</v>
      </c>
      <c r="K256" s="32" t="s">
        <v>100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49"/>
      <c r="S256" s="34"/>
      <c r="T256" s="34"/>
      <c r="U256" s="35" t="s">
        <v>65</v>
      </c>
      <c r="V256" s="344">
        <v>0</v>
      </c>
      <c r="W256" s="345">
        <f t="shared" ref="W256:W263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386</v>
      </c>
      <c r="B257" s="54" t="s">
        <v>387</v>
      </c>
      <c r="C257" s="31">
        <v>4301051116</v>
      </c>
      <c r="D257" s="348">
        <v>4607091387957</v>
      </c>
      <c r="E257" s="349"/>
      <c r="F257" s="343">
        <v>1.3</v>
      </c>
      <c r="G257" s="32">
        <v>6</v>
      </c>
      <c r="H257" s="343">
        <v>7.8</v>
      </c>
      <c r="I257" s="343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49"/>
      <c r="S257" s="34"/>
      <c r="T257" s="34"/>
      <c r="U257" s="35" t="s">
        <v>65</v>
      </c>
      <c r="V257" s="344">
        <v>0</v>
      </c>
      <c r="W257" s="345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388</v>
      </c>
      <c r="B258" s="54" t="s">
        <v>389</v>
      </c>
      <c r="C258" s="31">
        <v>4301051115</v>
      </c>
      <c r="D258" s="348">
        <v>4607091387964</v>
      </c>
      <c r="E258" s="349"/>
      <c r="F258" s="343">
        <v>1.35</v>
      </c>
      <c r="G258" s="32">
        <v>6</v>
      </c>
      <c r="H258" s="343">
        <v>8.1</v>
      </c>
      <c r="I258" s="343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49"/>
      <c r="S258" s="34"/>
      <c r="T258" s="34"/>
      <c r="U258" s="35" t="s">
        <v>65</v>
      </c>
      <c r="V258" s="344">
        <v>0</v>
      </c>
      <c r="W258" s="345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4301051134</v>
      </c>
      <c r="D259" s="348">
        <v>4607091381672</v>
      </c>
      <c r="E259" s="349"/>
      <c r="F259" s="343">
        <v>0.6</v>
      </c>
      <c r="G259" s="32">
        <v>6</v>
      </c>
      <c r="H259" s="343">
        <v>3.6</v>
      </c>
      <c r="I259" s="343">
        <v>3.8759999999999999</v>
      </c>
      <c r="J259" s="32">
        <v>120</v>
      </c>
      <c r="K259" s="32" t="s">
        <v>63</v>
      </c>
      <c r="L259" s="33" t="s">
        <v>64</v>
      </c>
      <c r="M259" s="32">
        <v>40</v>
      </c>
      <c r="N259" s="6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8"/>
      <c r="P259" s="358"/>
      <c r="Q259" s="358"/>
      <c r="R259" s="349"/>
      <c r="S259" s="34"/>
      <c r="T259" s="34"/>
      <c r="U259" s="35" t="s">
        <v>65</v>
      </c>
      <c r="V259" s="344">
        <v>0</v>
      </c>
      <c r="W259" s="345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4301051130</v>
      </c>
      <c r="D260" s="348">
        <v>4607091387537</v>
      </c>
      <c r="E260" s="349"/>
      <c r="F260" s="343">
        <v>0.45</v>
      </c>
      <c r="G260" s="32">
        <v>6</v>
      </c>
      <c r="H260" s="343">
        <v>2.7</v>
      </c>
      <c r="I260" s="343">
        <v>2.99</v>
      </c>
      <c r="J260" s="32">
        <v>156</v>
      </c>
      <c r="K260" s="32" t="s">
        <v>63</v>
      </c>
      <c r="L260" s="33" t="s">
        <v>64</v>
      </c>
      <c r="M260" s="32">
        <v>40</v>
      </c>
      <c r="N260" s="5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8"/>
      <c r="P260" s="358"/>
      <c r="Q260" s="358"/>
      <c r="R260" s="349"/>
      <c r="S260" s="34"/>
      <c r="T260" s="34"/>
      <c r="U260" s="35" t="s">
        <v>65</v>
      </c>
      <c r="V260" s="344">
        <v>0</v>
      </c>
      <c r="W260" s="345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4301051132</v>
      </c>
      <c r="D261" s="348">
        <v>4607091387513</v>
      </c>
      <c r="E261" s="349"/>
      <c r="F261" s="343">
        <v>0.45</v>
      </c>
      <c r="G261" s="32">
        <v>6</v>
      </c>
      <c r="H261" s="343">
        <v>2.7</v>
      </c>
      <c r="I261" s="343">
        <v>2.9780000000000002</v>
      </c>
      <c r="J261" s="32">
        <v>156</v>
      </c>
      <c r="K261" s="32" t="s">
        <v>63</v>
      </c>
      <c r="L261" s="33" t="s">
        <v>64</v>
      </c>
      <c r="M261" s="32">
        <v>40</v>
      </c>
      <c r="N261" s="6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8"/>
      <c r="P261" s="358"/>
      <c r="Q261" s="358"/>
      <c r="R261" s="349"/>
      <c r="S261" s="34"/>
      <c r="T261" s="34"/>
      <c r="U261" s="35" t="s">
        <v>65</v>
      </c>
      <c r="V261" s="344">
        <v>0</v>
      </c>
      <c r="W261" s="345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4301051277</v>
      </c>
      <c r="D262" s="348">
        <v>4680115880511</v>
      </c>
      <c r="E262" s="349"/>
      <c r="F262" s="343">
        <v>0.33</v>
      </c>
      <c r="G262" s="32">
        <v>6</v>
      </c>
      <c r="H262" s="343">
        <v>1.98</v>
      </c>
      <c r="I262" s="343">
        <v>2.1800000000000002</v>
      </c>
      <c r="J262" s="32">
        <v>156</v>
      </c>
      <c r="K262" s="32" t="s">
        <v>63</v>
      </c>
      <c r="L262" s="33" t="s">
        <v>119</v>
      </c>
      <c r="M262" s="32">
        <v>40</v>
      </c>
      <c r="N262" s="36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8"/>
      <c r="P262" s="358"/>
      <c r="Q262" s="358"/>
      <c r="R262" s="349"/>
      <c r="S262" s="34"/>
      <c r="T262" s="34"/>
      <c r="U262" s="35" t="s">
        <v>65</v>
      </c>
      <c r="V262" s="344">
        <v>0</v>
      </c>
      <c r="W262" s="34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4301051344</v>
      </c>
      <c r="D263" s="348">
        <v>4680115880412</v>
      </c>
      <c r="E263" s="349"/>
      <c r="F263" s="343">
        <v>0.33</v>
      </c>
      <c r="G263" s="32">
        <v>6</v>
      </c>
      <c r="H263" s="343">
        <v>1.98</v>
      </c>
      <c r="I263" s="343">
        <v>2.246</v>
      </c>
      <c r="J263" s="32">
        <v>156</v>
      </c>
      <c r="K263" s="32" t="s">
        <v>63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8"/>
      <c r="P263" s="358"/>
      <c r="Q263" s="358"/>
      <c r="R263" s="349"/>
      <c r="S263" s="34"/>
      <c r="T263" s="34"/>
      <c r="U263" s="35" t="s">
        <v>65</v>
      </c>
      <c r="V263" s="344">
        <v>0</v>
      </c>
      <c r="W263" s="34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61"/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62"/>
      <c r="N264" s="352" t="s">
        <v>66</v>
      </c>
      <c r="O264" s="353"/>
      <c r="P264" s="353"/>
      <c r="Q264" s="353"/>
      <c r="R264" s="353"/>
      <c r="S264" s="353"/>
      <c r="T264" s="354"/>
      <c r="U264" s="37" t="s">
        <v>67</v>
      </c>
      <c r="V264" s="346">
        <f>IFERROR(V256/H256,"0")+IFERROR(V257/H257,"0")+IFERROR(V258/H258,"0")+IFERROR(V259/H259,"0")+IFERROR(V260/H260,"0")+IFERROR(V261/H261,"0")+IFERROR(V262/H262,"0")+IFERROR(V263/H263,"0")</f>
        <v>0</v>
      </c>
      <c r="W264" s="346">
        <f>IFERROR(W256/H256,"0")+IFERROR(W257/H257,"0")+IFERROR(W258/H258,"0")+IFERROR(W259/H259,"0")+IFERROR(W260/H260,"0")+IFERROR(W261/H261,"0")+IFERROR(W262/H262,"0")+IFERROR(W263/H263,"0")</f>
        <v>0</v>
      </c>
      <c r="X264" s="346">
        <f>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7"/>
      <c r="Z264" s="347"/>
    </row>
    <row r="265" spans="1:53" x14ac:dyDescent="0.2">
      <c r="A265" s="351"/>
      <c r="B265" s="351"/>
      <c r="C265" s="351"/>
      <c r="D265" s="351"/>
      <c r="E265" s="351"/>
      <c r="F265" s="351"/>
      <c r="G265" s="351"/>
      <c r="H265" s="351"/>
      <c r="I265" s="351"/>
      <c r="J265" s="351"/>
      <c r="K265" s="351"/>
      <c r="L265" s="351"/>
      <c r="M265" s="362"/>
      <c r="N265" s="352" t="s">
        <v>66</v>
      </c>
      <c r="O265" s="353"/>
      <c r="P265" s="353"/>
      <c r="Q265" s="353"/>
      <c r="R265" s="353"/>
      <c r="S265" s="353"/>
      <c r="T265" s="354"/>
      <c r="U265" s="37" t="s">
        <v>65</v>
      </c>
      <c r="V265" s="346">
        <f>IFERROR(SUM(V256:V263),"0")</f>
        <v>0</v>
      </c>
      <c r="W265" s="346">
        <f>IFERROR(SUM(W256:W263),"0")</f>
        <v>0</v>
      </c>
      <c r="X265" s="37"/>
      <c r="Y265" s="347"/>
      <c r="Z265" s="347"/>
    </row>
    <row r="266" spans="1:53" ht="14.25" customHeight="1" x14ac:dyDescent="0.25">
      <c r="A266" s="371" t="s">
        <v>197</v>
      </c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1"/>
      <c r="P266" s="351"/>
      <c r="Q266" s="351"/>
      <c r="R266" s="351"/>
      <c r="S266" s="351"/>
      <c r="T266" s="351"/>
      <c r="U266" s="351"/>
      <c r="V266" s="351"/>
      <c r="W266" s="351"/>
      <c r="X266" s="351"/>
      <c r="Y266" s="339"/>
      <c r="Z266" s="339"/>
    </row>
    <row r="267" spans="1:53" ht="16.5" customHeight="1" x14ac:dyDescent="0.25">
      <c r="A267" s="54" t="s">
        <v>400</v>
      </c>
      <c r="B267" s="54" t="s">
        <v>401</v>
      </c>
      <c r="C267" s="31">
        <v>4301060326</v>
      </c>
      <c r="D267" s="348">
        <v>4607091380880</v>
      </c>
      <c r="E267" s="349"/>
      <c r="F267" s="343">
        <v>1.4</v>
      </c>
      <c r="G267" s="32">
        <v>6</v>
      </c>
      <c r="H267" s="343">
        <v>8.4</v>
      </c>
      <c r="I267" s="343">
        <v>8.9640000000000004</v>
      </c>
      <c r="J267" s="32">
        <v>56</v>
      </c>
      <c r="K267" s="32" t="s">
        <v>100</v>
      </c>
      <c r="L267" s="33" t="s">
        <v>64</v>
      </c>
      <c r="M267" s="32">
        <v>30</v>
      </c>
      <c r="N267" s="3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8"/>
      <c r="P267" s="358"/>
      <c r="Q267" s="358"/>
      <c r="R267" s="349"/>
      <c r="S267" s="34"/>
      <c r="T267" s="34"/>
      <c r="U267" s="35" t="s">
        <v>65</v>
      </c>
      <c r="V267" s="344">
        <v>0</v>
      </c>
      <c r="W267" s="345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402</v>
      </c>
      <c r="B268" s="54" t="s">
        <v>403</v>
      </c>
      <c r="C268" s="31">
        <v>4301060308</v>
      </c>
      <c r="D268" s="348">
        <v>4607091384482</v>
      </c>
      <c r="E268" s="349"/>
      <c r="F268" s="343">
        <v>1.3</v>
      </c>
      <c r="G268" s="32">
        <v>6</v>
      </c>
      <c r="H268" s="343">
        <v>7.8</v>
      </c>
      <c r="I268" s="343">
        <v>8.3640000000000008</v>
      </c>
      <c r="J268" s="32">
        <v>56</v>
      </c>
      <c r="K268" s="32" t="s">
        <v>100</v>
      </c>
      <c r="L268" s="33" t="s">
        <v>64</v>
      </c>
      <c r="M268" s="32">
        <v>30</v>
      </c>
      <c r="N268" s="5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8"/>
      <c r="P268" s="358"/>
      <c r="Q268" s="358"/>
      <c r="R268" s="349"/>
      <c r="S268" s="34"/>
      <c r="T268" s="34"/>
      <c r="U268" s="35" t="s">
        <v>65</v>
      </c>
      <c r="V268" s="344">
        <v>100</v>
      </c>
      <c r="W268" s="345">
        <f>IFERROR(IF(V268="",0,CEILING((V268/$H268),1)*$H268),"")</f>
        <v>101.39999999999999</v>
      </c>
      <c r="X268" s="36">
        <f>IFERROR(IF(W268=0,"",ROUNDUP(W268/H268,0)*0.02175),"")</f>
        <v>0.28275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404</v>
      </c>
      <c r="B269" s="54" t="s">
        <v>405</v>
      </c>
      <c r="C269" s="31">
        <v>4301060325</v>
      </c>
      <c r="D269" s="348">
        <v>4607091380897</v>
      </c>
      <c r="E269" s="349"/>
      <c r="F269" s="343">
        <v>1.4</v>
      </c>
      <c r="G269" s="32">
        <v>6</v>
      </c>
      <c r="H269" s="343">
        <v>8.4</v>
      </c>
      <c r="I269" s="343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8"/>
      <c r="P269" s="358"/>
      <c r="Q269" s="358"/>
      <c r="R269" s="349"/>
      <c r="S269" s="34"/>
      <c r="T269" s="34"/>
      <c r="U269" s="35" t="s">
        <v>65</v>
      </c>
      <c r="V269" s="344">
        <v>0</v>
      </c>
      <c r="W269" s="345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61"/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62"/>
      <c r="N270" s="352" t="s">
        <v>66</v>
      </c>
      <c r="O270" s="353"/>
      <c r="P270" s="353"/>
      <c r="Q270" s="353"/>
      <c r="R270" s="353"/>
      <c r="S270" s="353"/>
      <c r="T270" s="354"/>
      <c r="U270" s="37" t="s">
        <v>67</v>
      </c>
      <c r="V270" s="346">
        <f>IFERROR(V267/H267,"0")+IFERROR(V268/H268,"0")+IFERROR(V269/H269,"0")</f>
        <v>12.820512820512821</v>
      </c>
      <c r="W270" s="346">
        <f>IFERROR(W267/H267,"0")+IFERROR(W268/H268,"0")+IFERROR(W269/H269,"0")</f>
        <v>13</v>
      </c>
      <c r="X270" s="346">
        <f>IFERROR(IF(X267="",0,X267),"0")+IFERROR(IF(X268="",0,X268),"0")+IFERROR(IF(X269="",0,X269),"0")</f>
        <v>0.28275</v>
      </c>
      <c r="Y270" s="347"/>
      <c r="Z270" s="347"/>
    </row>
    <row r="271" spans="1:53" x14ac:dyDescent="0.2">
      <c r="A271" s="351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62"/>
      <c r="N271" s="352" t="s">
        <v>66</v>
      </c>
      <c r="O271" s="353"/>
      <c r="P271" s="353"/>
      <c r="Q271" s="353"/>
      <c r="R271" s="353"/>
      <c r="S271" s="353"/>
      <c r="T271" s="354"/>
      <c r="U271" s="37" t="s">
        <v>65</v>
      </c>
      <c r="V271" s="346">
        <f>IFERROR(SUM(V267:V269),"0")</f>
        <v>100</v>
      </c>
      <c r="W271" s="346">
        <f>IFERROR(SUM(W267:W269),"0")</f>
        <v>101.39999999999999</v>
      </c>
      <c r="X271" s="37"/>
      <c r="Y271" s="347"/>
      <c r="Z271" s="347"/>
    </row>
    <row r="272" spans="1:53" ht="14.25" customHeight="1" x14ac:dyDescent="0.25">
      <c r="A272" s="371" t="s">
        <v>83</v>
      </c>
      <c r="B272" s="351"/>
      <c r="C272" s="351"/>
      <c r="D272" s="351"/>
      <c r="E272" s="351"/>
      <c r="F272" s="351"/>
      <c r="G272" s="351"/>
      <c r="H272" s="351"/>
      <c r="I272" s="351"/>
      <c r="J272" s="351"/>
      <c r="K272" s="351"/>
      <c r="L272" s="351"/>
      <c r="M272" s="351"/>
      <c r="N272" s="351"/>
      <c r="O272" s="351"/>
      <c r="P272" s="351"/>
      <c r="Q272" s="351"/>
      <c r="R272" s="351"/>
      <c r="S272" s="351"/>
      <c r="T272" s="351"/>
      <c r="U272" s="351"/>
      <c r="V272" s="351"/>
      <c r="W272" s="351"/>
      <c r="X272" s="351"/>
      <c r="Y272" s="339"/>
      <c r="Z272" s="339"/>
    </row>
    <row r="273" spans="1:53" ht="16.5" customHeight="1" x14ac:dyDescent="0.25">
      <c r="A273" s="54" t="s">
        <v>406</v>
      </c>
      <c r="B273" s="54" t="s">
        <v>407</v>
      </c>
      <c r="C273" s="31">
        <v>4301030232</v>
      </c>
      <c r="D273" s="348">
        <v>4607091388374</v>
      </c>
      <c r="E273" s="349"/>
      <c r="F273" s="343">
        <v>0.38</v>
      </c>
      <c r="G273" s="32">
        <v>8</v>
      </c>
      <c r="H273" s="343">
        <v>3.04</v>
      </c>
      <c r="I273" s="343">
        <v>3.28</v>
      </c>
      <c r="J273" s="32">
        <v>156</v>
      </c>
      <c r="K273" s="32" t="s">
        <v>63</v>
      </c>
      <c r="L273" s="33" t="s">
        <v>86</v>
      </c>
      <c r="M273" s="32">
        <v>180</v>
      </c>
      <c r="N273" s="452" t="s">
        <v>408</v>
      </c>
      <c r="O273" s="358"/>
      <c r="P273" s="358"/>
      <c r="Q273" s="358"/>
      <c r="R273" s="349"/>
      <c r="S273" s="34"/>
      <c r="T273" s="34"/>
      <c r="U273" s="35" t="s">
        <v>65</v>
      </c>
      <c r="V273" s="344">
        <v>0</v>
      </c>
      <c r="W273" s="345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409</v>
      </c>
      <c r="B274" s="54" t="s">
        <v>410</v>
      </c>
      <c r="C274" s="31">
        <v>4301030235</v>
      </c>
      <c r="D274" s="348">
        <v>4607091388381</v>
      </c>
      <c r="E274" s="349"/>
      <c r="F274" s="343">
        <v>0.38</v>
      </c>
      <c r="G274" s="32">
        <v>8</v>
      </c>
      <c r="H274" s="343">
        <v>3.04</v>
      </c>
      <c r="I274" s="343">
        <v>3.32</v>
      </c>
      <c r="J274" s="32">
        <v>156</v>
      </c>
      <c r="K274" s="32" t="s">
        <v>63</v>
      </c>
      <c r="L274" s="33" t="s">
        <v>86</v>
      </c>
      <c r="M274" s="32">
        <v>180</v>
      </c>
      <c r="N274" s="708" t="s">
        <v>411</v>
      </c>
      <c r="O274" s="358"/>
      <c r="P274" s="358"/>
      <c r="Q274" s="358"/>
      <c r="R274" s="349"/>
      <c r="S274" s="34"/>
      <c r="T274" s="34"/>
      <c r="U274" s="35" t="s">
        <v>65</v>
      </c>
      <c r="V274" s="344">
        <v>0</v>
      </c>
      <c r="W274" s="345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4301030233</v>
      </c>
      <c r="D275" s="348">
        <v>4607091388404</v>
      </c>
      <c r="E275" s="349"/>
      <c r="F275" s="343">
        <v>0.17</v>
      </c>
      <c r="G275" s="32">
        <v>15</v>
      </c>
      <c r="H275" s="343">
        <v>2.5499999999999998</v>
      </c>
      <c r="I275" s="343">
        <v>2.9</v>
      </c>
      <c r="J275" s="32">
        <v>156</v>
      </c>
      <c r="K275" s="32" t="s">
        <v>63</v>
      </c>
      <c r="L275" s="33" t="s">
        <v>86</v>
      </c>
      <c r="M275" s="32">
        <v>180</v>
      </c>
      <c r="N275" s="3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8"/>
      <c r="P275" s="358"/>
      <c r="Q275" s="358"/>
      <c r="R275" s="349"/>
      <c r="S275" s="34"/>
      <c r="T275" s="34"/>
      <c r="U275" s="35" t="s">
        <v>65</v>
      </c>
      <c r="V275" s="344">
        <v>0</v>
      </c>
      <c r="W275" s="345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x14ac:dyDescent="0.2">
      <c r="A276" s="361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62"/>
      <c r="N276" s="352" t="s">
        <v>66</v>
      </c>
      <c r="O276" s="353"/>
      <c r="P276" s="353"/>
      <c r="Q276" s="353"/>
      <c r="R276" s="353"/>
      <c r="S276" s="353"/>
      <c r="T276" s="354"/>
      <c r="U276" s="37" t="s">
        <v>67</v>
      </c>
      <c r="V276" s="346">
        <f>IFERROR(V273/H273,"0")+IFERROR(V274/H274,"0")+IFERROR(V275/H275,"0")</f>
        <v>0</v>
      </c>
      <c r="W276" s="346">
        <f>IFERROR(W273/H273,"0")+IFERROR(W274/H274,"0")+IFERROR(W275/H275,"0")</f>
        <v>0</v>
      </c>
      <c r="X276" s="346">
        <f>IFERROR(IF(X273="",0,X273),"0")+IFERROR(IF(X274="",0,X274),"0")+IFERROR(IF(X275="",0,X275),"0")</f>
        <v>0</v>
      </c>
      <c r="Y276" s="347"/>
      <c r="Z276" s="347"/>
    </row>
    <row r="277" spans="1:53" x14ac:dyDescent="0.2">
      <c r="A277" s="351"/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62"/>
      <c r="N277" s="352" t="s">
        <v>66</v>
      </c>
      <c r="O277" s="353"/>
      <c r="P277" s="353"/>
      <c r="Q277" s="353"/>
      <c r="R277" s="353"/>
      <c r="S277" s="353"/>
      <c r="T277" s="354"/>
      <c r="U277" s="37" t="s">
        <v>65</v>
      </c>
      <c r="V277" s="346">
        <f>IFERROR(SUM(V273:V275),"0")</f>
        <v>0</v>
      </c>
      <c r="W277" s="346">
        <f>IFERROR(SUM(W273:W275),"0")</f>
        <v>0</v>
      </c>
      <c r="X277" s="37"/>
      <c r="Y277" s="347"/>
      <c r="Z277" s="347"/>
    </row>
    <row r="278" spans="1:53" ht="14.25" customHeight="1" x14ac:dyDescent="0.25">
      <c r="A278" s="371" t="s">
        <v>414</v>
      </c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1"/>
      <c r="P278" s="351"/>
      <c r="Q278" s="351"/>
      <c r="R278" s="351"/>
      <c r="S278" s="351"/>
      <c r="T278" s="351"/>
      <c r="U278" s="351"/>
      <c r="V278" s="351"/>
      <c r="W278" s="351"/>
      <c r="X278" s="351"/>
      <c r="Y278" s="339"/>
      <c r="Z278" s="339"/>
    </row>
    <row r="279" spans="1:53" ht="16.5" customHeight="1" x14ac:dyDescent="0.25">
      <c r="A279" s="54" t="s">
        <v>415</v>
      </c>
      <c r="B279" s="54" t="s">
        <v>416</v>
      </c>
      <c r="C279" s="31">
        <v>4301180007</v>
      </c>
      <c r="D279" s="348">
        <v>4680115881808</v>
      </c>
      <c r="E279" s="349"/>
      <c r="F279" s="343">
        <v>0.1</v>
      </c>
      <c r="G279" s="32">
        <v>20</v>
      </c>
      <c r="H279" s="343">
        <v>2</v>
      </c>
      <c r="I279" s="343">
        <v>2.2400000000000002</v>
      </c>
      <c r="J279" s="32">
        <v>238</v>
      </c>
      <c r="K279" s="32" t="s">
        <v>417</v>
      </c>
      <c r="L279" s="33" t="s">
        <v>418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8"/>
      <c r="P279" s="358"/>
      <c r="Q279" s="358"/>
      <c r="R279" s="349"/>
      <c r="S279" s="34"/>
      <c r="T279" s="34"/>
      <c r="U279" s="35" t="s">
        <v>65</v>
      </c>
      <c r="V279" s="344">
        <v>0</v>
      </c>
      <c r="W279" s="345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419</v>
      </c>
      <c r="B280" s="54" t="s">
        <v>420</v>
      </c>
      <c r="C280" s="31">
        <v>4301180006</v>
      </c>
      <c r="D280" s="348">
        <v>4680115881822</v>
      </c>
      <c r="E280" s="349"/>
      <c r="F280" s="343">
        <v>0.1</v>
      </c>
      <c r="G280" s="32">
        <v>20</v>
      </c>
      <c r="H280" s="343">
        <v>2</v>
      </c>
      <c r="I280" s="343">
        <v>2.2400000000000002</v>
      </c>
      <c r="J280" s="32">
        <v>238</v>
      </c>
      <c r="K280" s="32" t="s">
        <v>417</v>
      </c>
      <c r="L280" s="33" t="s">
        <v>418</v>
      </c>
      <c r="M280" s="32">
        <v>730</v>
      </c>
      <c r="N280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8"/>
      <c r="P280" s="358"/>
      <c r="Q280" s="358"/>
      <c r="R280" s="349"/>
      <c r="S280" s="34"/>
      <c r="T280" s="34"/>
      <c r="U280" s="35" t="s">
        <v>65</v>
      </c>
      <c r="V280" s="344">
        <v>0</v>
      </c>
      <c r="W280" s="345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421</v>
      </c>
      <c r="B281" s="54" t="s">
        <v>422</v>
      </c>
      <c r="C281" s="31">
        <v>4301180001</v>
      </c>
      <c r="D281" s="348">
        <v>4680115880016</v>
      </c>
      <c r="E281" s="349"/>
      <c r="F281" s="343">
        <v>0.1</v>
      </c>
      <c r="G281" s="32">
        <v>20</v>
      </c>
      <c r="H281" s="343">
        <v>2</v>
      </c>
      <c r="I281" s="343">
        <v>2.2400000000000002</v>
      </c>
      <c r="J281" s="32">
        <v>238</v>
      </c>
      <c r="K281" s="32" t="s">
        <v>417</v>
      </c>
      <c r="L281" s="33" t="s">
        <v>418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8"/>
      <c r="P281" s="358"/>
      <c r="Q281" s="358"/>
      <c r="R281" s="349"/>
      <c r="S281" s="34"/>
      <c r="T281" s="34"/>
      <c r="U281" s="35" t="s">
        <v>65</v>
      </c>
      <c r="V281" s="344">
        <v>0</v>
      </c>
      <c r="W281" s="345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61"/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62"/>
      <c r="N282" s="352" t="s">
        <v>66</v>
      </c>
      <c r="O282" s="353"/>
      <c r="P282" s="353"/>
      <c r="Q282" s="353"/>
      <c r="R282" s="353"/>
      <c r="S282" s="353"/>
      <c r="T282" s="354"/>
      <c r="U282" s="37" t="s">
        <v>67</v>
      </c>
      <c r="V282" s="346">
        <f>IFERROR(V279/H279,"0")+IFERROR(V280/H280,"0")+IFERROR(V281/H281,"0")</f>
        <v>0</v>
      </c>
      <c r="W282" s="346">
        <f>IFERROR(W279/H279,"0")+IFERROR(W280/H280,"0")+IFERROR(W281/H281,"0")</f>
        <v>0</v>
      </c>
      <c r="X282" s="346">
        <f>IFERROR(IF(X279="",0,X279),"0")+IFERROR(IF(X280="",0,X280),"0")+IFERROR(IF(X281="",0,X281),"0")</f>
        <v>0</v>
      </c>
      <c r="Y282" s="347"/>
      <c r="Z282" s="347"/>
    </row>
    <row r="283" spans="1:53" x14ac:dyDescent="0.2">
      <c r="A283" s="351"/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62"/>
      <c r="N283" s="352" t="s">
        <v>66</v>
      </c>
      <c r="O283" s="353"/>
      <c r="P283" s="353"/>
      <c r="Q283" s="353"/>
      <c r="R283" s="353"/>
      <c r="S283" s="353"/>
      <c r="T283" s="354"/>
      <c r="U283" s="37" t="s">
        <v>65</v>
      </c>
      <c r="V283" s="346">
        <f>IFERROR(SUM(V279:V281),"0")</f>
        <v>0</v>
      </c>
      <c r="W283" s="346">
        <f>IFERROR(SUM(W279:W281),"0")</f>
        <v>0</v>
      </c>
      <c r="X283" s="37"/>
      <c r="Y283" s="347"/>
      <c r="Z283" s="347"/>
    </row>
    <row r="284" spans="1:53" ht="16.5" customHeight="1" x14ac:dyDescent="0.25">
      <c r="A284" s="350" t="s">
        <v>423</v>
      </c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1"/>
      <c r="P284" s="351"/>
      <c r="Q284" s="351"/>
      <c r="R284" s="351"/>
      <c r="S284" s="351"/>
      <c r="T284" s="351"/>
      <c r="U284" s="351"/>
      <c r="V284" s="351"/>
      <c r="W284" s="351"/>
      <c r="X284" s="351"/>
      <c r="Y284" s="340"/>
      <c r="Z284" s="340"/>
    </row>
    <row r="285" spans="1:53" ht="14.25" customHeight="1" x14ac:dyDescent="0.25">
      <c r="A285" s="371" t="s">
        <v>105</v>
      </c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1"/>
      <c r="P285" s="351"/>
      <c r="Q285" s="351"/>
      <c r="R285" s="351"/>
      <c r="S285" s="351"/>
      <c r="T285" s="351"/>
      <c r="U285" s="351"/>
      <c r="V285" s="351"/>
      <c r="W285" s="351"/>
      <c r="X285" s="351"/>
      <c r="Y285" s="339"/>
      <c r="Z285" s="339"/>
    </row>
    <row r="286" spans="1:53" ht="27" customHeight="1" x14ac:dyDescent="0.25">
      <c r="A286" s="54" t="s">
        <v>424</v>
      </c>
      <c r="B286" s="54" t="s">
        <v>425</v>
      </c>
      <c r="C286" s="31">
        <v>4301011315</v>
      </c>
      <c r="D286" s="348">
        <v>4607091387421</v>
      </c>
      <c r="E286" s="349"/>
      <c r="F286" s="343">
        <v>1.35</v>
      </c>
      <c r="G286" s="32">
        <v>8</v>
      </c>
      <c r="H286" s="343">
        <v>10.8</v>
      </c>
      <c r="I286" s="343">
        <v>11.28</v>
      </c>
      <c r="J286" s="32">
        <v>56</v>
      </c>
      <c r="K286" s="32" t="s">
        <v>100</v>
      </c>
      <c r="L286" s="33" t="s">
        <v>101</v>
      </c>
      <c r="M286" s="32">
        <v>55</v>
      </c>
      <c r="N286" s="47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8"/>
      <c r="P286" s="358"/>
      <c r="Q286" s="358"/>
      <c r="R286" s="349"/>
      <c r="S286" s="34"/>
      <c r="T286" s="34"/>
      <c r="U286" s="35" t="s">
        <v>65</v>
      </c>
      <c r="V286" s="344">
        <v>0</v>
      </c>
      <c r="W286" s="345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4301011121</v>
      </c>
      <c r="D287" s="348">
        <v>4607091387421</v>
      </c>
      <c r="E287" s="349"/>
      <c r="F287" s="343">
        <v>1.35</v>
      </c>
      <c r="G287" s="32">
        <v>8</v>
      </c>
      <c r="H287" s="343">
        <v>10.8</v>
      </c>
      <c r="I287" s="343">
        <v>11.28</v>
      </c>
      <c r="J287" s="32">
        <v>48</v>
      </c>
      <c r="K287" s="32" t="s">
        <v>100</v>
      </c>
      <c r="L287" s="33" t="s">
        <v>109</v>
      </c>
      <c r="M287" s="32">
        <v>55</v>
      </c>
      <c r="N287" s="6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8"/>
      <c r="P287" s="358"/>
      <c r="Q287" s="358"/>
      <c r="R287" s="349"/>
      <c r="S287" s="34"/>
      <c r="T287" s="34"/>
      <c r="U287" s="35" t="s">
        <v>65</v>
      </c>
      <c r="V287" s="344">
        <v>0</v>
      </c>
      <c r="W287" s="345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4301011322</v>
      </c>
      <c r="D288" s="348">
        <v>4607091387452</v>
      </c>
      <c r="E288" s="349"/>
      <c r="F288" s="343">
        <v>1.35</v>
      </c>
      <c r="G288" s="32">
        <v>8</v>
      </c>
      <c r="H288" s="343">
        <v>10.8</v>
      </c>
      <c r="I288" s="343">
        <v>11.28</v>
      </c>
      <c r="J288" s="32">
        <v>56</v>
      </c>
      <c r="K288" s="32" t="s">
        <v>100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8"/>
      <c r="P288" s="358"/>
      <c r="Q288" s="358"/>
      <c r="R288" s="349"/>
      <c r="S288" s="34"/>
      <c r="T288" s="34"/>
      <c r="U288" s="35" t="s">
        <v>65</v>
      </c>
      <c r="V288" s="344">
        <v>0</v>
      </c>
      <c r="W288" s="345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4301011396</v>
      </c>
      <c r="D289" s="348">
        <v>4607091387452</v>
      </c>
      <c r="E289" s="349"/>
      <c r="F289" s="343">
        <v>1.35</v>
      </c>
      <c r="G289" s="32">
        <v>8</v>
      </c>
      <c r="H289" s="343">
        <v>10.8</v>
      </c>
      <c r="I289" s="343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8"/>
      <c r="P289" s="358"/>
      <c r="Q289" s="358"/>
      <c r="R289" s="349"/>
      <c r="S289" s="34"/>
      <c r="T289" s="34"/>
      <c r="U289" s="35" t="s">
        <v>65</v>
      </c>
      <c r="V289" s="344">
        <v>0</v>
      </c>
      <c r="W289" s="345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427</v>
      </c>
      <c r="B290" s="54" t="s">
        <v>430</v>
      </c>
      <c r="C290" s="31">
        <v>4301011619</v>
      </c>
      <c r="D290" s="348">
        <v>4607091387452</v>
      </c>
      <c r="E290" s="349"/>
      <c r="F290" s="343">
        <v>1.45</v>
      </c>
      <c r="G290" s="32">
        <v>8</v>
      </c>
      <c r="H290" s="343">
        <v>11.6</v>
      </c>
      <c r="I290" s="343">
        <v>12.08</v>
      </c>
      <c r="J290" s="32">
        <v>56</v>
      </c>
      <c r="K290" s="32" t="s">
        <v>100</v>
      </c>
      <c r="L290" s="33" t="s">
        <v>101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49"/>
      <c r="S290" s="34"/>
      <c r="T290" s="34"/>
      <c r="U290" s="35" t="s">
        <v>65</v>
      </c>
      <c r="V290" s="344">
        <v>0</v>
      </c>
      <c r="W290" s="345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431</v>
      </c>
      <c r="B291" s="54" t="s">
        <v>432</v>
      </c>
      <c r="C291" s="31">
        <v>4301011313</v>
      </c>
      <c r="D291" s="348">
        <v>4607091385984</v>
      </c>
      <c r="E291" s="349"/>
      <c r="F291" s="343">
        <v>1.35</v>
      </c>
      <c r="G291" s="32">
        <v>8</v>
      </c>
      <c r="H291" s="343">
        <v>10.8</v>
      </c>
      <c r="I291" s="34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8"/>
      <c r="P291" s="358"/>
      <c r="Q291" s="358"/>
      <c r="R291" s="349"/>
      <c r="S291" s="34"/>
      <c r="T291" s="34"/>
      <c r="U291" s="35" t="s">
        <v>65</v>
      </c>
      <c r="V291" s="344">
        <v>0</v>
      </c>
      <c r="W291" s="345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434</v>
      </c>
      <c r="C292" s="31">
        <v>4301011316</v>
      </c>
      <c r="D292" s="348">
        <v>4607091387438</v>
      </c>
      <c r="E292" s="349"/>
      <c r="F292" s="343">
        <v>0.5</v>
      </c>
      <c r="G292" s="32">
        <v>10</v>
      </c>
      <c r="H292" s="343">
        <v>5</v>
      </c>
      <c r="I292" s="343">
        <v>5.24</v>
      </c>
      <c r="J292" s="32">
        <v>120</v>
      </c>
      <c r="K292" s="32" t="s">
        <v>63</v>
      </c>
      <c r="L292" s="33" t="s">
        <v>101</v>
      </c>
      <c r="M292" s="32">
        <v>55</v>
      </c>
      <c r="N292" s="47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8"/>
      <c r="P292" s="358"/>
      <c r="Q292" s="358"/>
      <c r="R292" s="349"/>
      <c r="S292" s="34"/>
      <c r="T292" s="34"/>
      <c r="U292" s="35" t="s">
        <v>65</v>
      </c>
      <c r="V292" s="344">
        <v>0</v>
      </c>
      <c r="W292" s="345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4301011318</v>
      </c>
      <c r="D293" s="348">
        <v>4607091387469</v>
      </c>
      <c r="E293" s="349"/>
      <c r="F293" s="343">
        <v>0.5</v>
      </c>
      <c r="G293" s="32">
        <v>10</v>
      </c>
      <c r="H293" s="343">
        <v>5</v>
      </c>
      <c r="I293" s="343">
        <v>5.21</v>
      </c>
      <c r="J293" s="32">
        <v>120</v>
      </c>
      <c r="K293" s="32" t="s">
        <v>63</v>
      </c>
      <c r="L293" s="33" t="s">
        <v>64</v>
      </c>
      <c r="M293" s="32">
        <v>55</v>
      </c>
      <c r="N293" s="67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8"/>
      <c r="P293" s="358"/>
      <c r="Q293" s="358"/>
      <c r="R293" s="349"/>
      <c r="S293" s="34"/>
      <c r="T293" s="34"/>
      <c r="U293" s="35" t="s">
        <v>65</v>
      </c>
      <c r="V293" s="344">
        <v>0</v>
      </c>
      <c r="W293" s="345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61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62"/>
      <c r="N294" s="352" t="s">
        <v>66</v>
      </c>
      <c r="O294" s="353"/>
      <c r="P294" s="353"/>
      <c r="Q294" s="353"/>
      <c r="R294" s="353"/>
      <c r="S294" s="353"/>
      <c r="T294" s="354"/>
      <c r="U294" s="37" t="s">
        <v>67</v>
      </c>
      <c r="V294" s="346">
        <f>IFERROR(V286/H286,"0")+IFERROR(V287/H287,"0")+IFERROR(V288/H288,"0")+IFERROR(V289/H289,"0")+IFERROR(V290/H290,"0")+IFERROR(V291/H291,"0")+IFERROR(V292/H292,"0")+IFERROR(V293/H293,"0")</f>
        <v>0</v>
      </c>
      <c r="W294" s="346">
        <f>IFERROR(W286/H286,"0")+IFERROR(W287/H287,"0")+IFERROR(W288/H288,"0")+IFERROR(W289/H289,"0")+IFERROR(W290/H290,"0")+IFERROR(W291/H291,"0")+IFERROR(W292/H292,"0")+IFERROR(W293/H293,"0")</f>
        <v>0</v>
      </c>
      <c r="X294" s="34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7"/>
      <c r="Z294" s="347"/>
    </row>
    <row r="295" spans="1:53" x14ac:dyDescent="0.2">
      <c r="A295" s="351"/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62"/>
      <c r="N295" s="352" t="s">
        <v>66</v>
      </c>
      <c r="O295" s="353"/>
      <c r="P295" s="353"/>
      <c r="Q295" s="353"/>
      <c r="R295" s="353"/>
      <c r="S295" s="353"/>
      <c r="T295" s="354"/>
      <c r="U295" s="37" t="s">
        <v>65</v>
      </c>
      <c r="V295" s="346">
        <f>IFERROR(SUM(V286:V293),"0")</f>
        <v>0</v>
      </c>
      <c r="W295" s="346">
        <f>IFERROR(SUM(W286:W293),"0")</f>
        <v>0</v>
      </c>
      <c r="X295" s="37"/>
      <c r="Y295" s="347"/>
      <c r="Z295" s="347"/>
    </row>
    <row r="296" spans="1:53" ht="14.25" customHeight="1" x14ac:dyDescent="0.25">
      <c r="A296" s="371" t="s">
        <v>60</v>
      </c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51"/>
      <c r="N296" s="351"/>
      <c r="O296" s="351"/>
      <c r="P296" s="351"/>
      <c r="Q296" s="351"/>
      <c r="R296" s="351"/>
      <c r="S296" s="351"/>
      <c r="T296" s="351"/>
      <c r="U296" s="351"/>
      <c r="V296" s="351"/>
      <c r="W296" s="351"/>
      <c r="X296" s="351"/>
      <c r="Y296" s="339"/>
      <c r="Z296" s="339"/>
    </row>
    <row r="297" spans="1:53" ht="27" customHeight="1" x14ac:dyDescent="0.25">
      <c r="A297" s="54" t="s">
        <v>437</v>
      </c>
      <c r="B297" s="54" t="s">
        <v>438</v>
      </c>
      <c r="C297" s="31">
        <v>4301031154</v>
      </c>
      <c r="D297" s="348">
        <v>4607091387292</v>
      </c>
      <c r="E297" s="349"/>
      <c r="F297" s="343">
        <v>0.73</v>
      </c>
      <c r="G297" s="32">
        <v>6</v>
      </c>
      <c r="H297" s="343">
        <v>4.38</v>
      </c>
      <c r="I297" s="343">
        <v>4.6399999999999997</v>
      </c>
      <c r="J297" s="32">
        <v>156</v>
      </c>
      <c r="K297" s="32" t="s">
        <v>63</v>
      </c>
      <c r="L297" s="33" t="s">
        <v>64</v>
      </c>
      <c r="M297" s="32">
        <v>45</v>
      </c>
      <c r="N297" s="6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8"/>
      <c r="P297" s="358"/>
      <c r="Q297" s="358"/>
      <c r="R297" s="349"/>
      <c r="S297" s="34"/>
      <c r="T297" s="34"/>
      <c r="U297" s="35" t="s">
        <v>65</v>
      </c>
      <c r="V297" s="344">
        <v>0</v>
      </c>
      <c r="W297" s="345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439</v>
      </c>
      <c r="B298" s="54" t="s">
        <v>440</v>
      </c>
      <c r="C298" s="31">
        <v>4301031155</v>
      </c>
      <c r="D298" s="348">
        <v>4607091387315</v>
      </c>
      <c r="E298" s="349"/>
      <c r="F298" s="343">
        <v>0.7</v>
      </c>
      <c r="G298" s="32">
        <v>4</v>
      </c>
      <c r="H298" s="343">
        <v>2.8</v>
      </c>
      <c r="I298" s="343">
        <v>3.048</v>
      </c>
      <c r="J298" s="32">
        <v>156</v>
      </c>
      <c r="K298" s="32" t="s">
        <v>63</v>
      </c>
      <c r="L298" s="33" t="s">
        <v>64</v>
      </c>
      <c r="M298" s="32">
        <v>45</v>
      </c>
      <c r="N298" s="45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8"/>
      <c r="P298" s="358"/>
      <c r="Q298" s="358"/>
      <c r="R298" s="349"/>
      <c r="S298" s="34"/>
      <c r="T298" s="34"/>
      <c r="U298" s="35" t="s">
        <v>65</v>
      </c>
      <c r="V298" s="344">
        <v>0</v>
      </c>
      <c r="W298" s="345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6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62"/>
      <c r="N299" s="352" t="s">
        <v>66</v>
      </c>
      <c r="O299" s="353"/>
      <c r="P299" s="353"/>
      <c r="Q299" s="353"/>
      <c r="R299" s="353"/>
      <c r="S299" s="353"/>
      <c r="T299" s="354"/>
      <c r="U299" s="37" t="s">
        <v>67</v>
      </c>
      <c r="V299" s="346">
        <f>IFERROR(V297/H297,"0")+IFERROR(V298/H298,"0")</f>
        <v>0</v>
      </c>
      <c r="W299" s="346">
        <f>IFERROR(W297/H297,"0")+IFERROR(W298/H298,"0")</f>
        <v>0</v>
      </c>
      <c r="X299" s="346">
        <f>IFERROR(IF(X297="",0,X297),"0")+IFERROR(IF(X298="",0,X298),"0")</f>
        <v>0</v>
      </c>
      <c r="Y299" s="347"/>
      <c r="Z299" s="347"/>
    </row>
    <row r="300" spans="1:53" x14ac:dyDescent="0.2">
      <c r="A300" s="351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62"/>
      <c r="N300" s="352" t="s">
        <v>66</v>
      </c>
      <c r="O300" s="353"/>
      <c r="P300" s="353"/>
      <c r="Q300" s="353"/>
      <c r="R300" s="353"/>
      <c r="S300" s="353"/>
      <c r="T300" s="354"/>
      <c r="U300" s="37" t="s">
        <v>65</v>
      </c>
      <c r="V300" s="346">
        <f>IFERROR(SUM(V297:V298),"0")</f>
        <v>0</v>
      </c>
      <c r="W300" s="346">
        <f>IFERROR(SUM(W297:W298),"0")</f>
        <v>0</v>
      </c>
      <c r="X300" s="37"/>
      <c r="Y300" s="347"/>
      <c r="Z300" s="347"/>
    </row>
    <row r="301" spans="1:53" ht="16.5" customHeight="1" x14ac:dyDescent="0.25">
      <c r="A301" s="350" t="s">
        <v>441</v>
      </c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351"/>
      <c r="V301" s="351"/>
      <c r="W301" s="351"/>
      <c r="X301" s="351"/>
      <c r="Y301" s="340"/>
      <c r="Z301" s="340"/>
    </row>
    <row r="302" spans="1:53" ht="14.25" customHeight="1" x14ac:dyDescent="0.25">
      <c r="A302" s="371" t="s">
        <v>60</v>
      </c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1"/>
      <c r="N302" s="351"/>
      <c r="O302" s="351"/>
      <c r="P302" s="351"/>
      <c r="Q302" s="351"/>
      <c r="R302" s="351"/>
      <c r="S302" s="351"/>
      <c r="T302" s="351"/>
      <c r="U302" s="351"/>
      <c r="V302" s="351"/>
      <c r="W302" s="351"/>
      <c r="X302" s="351"/>
      <c r="Y302" s="339"/>
      <c r="Z302" s="339"/>
    </row>
    <row r="303" spans="1:53" ht="27" customHeight="1" x14ac:dyDescent="0.25">
      <c r="A303" s="54" t="s">
        <v>442</v>
      </c>
      <c r="B303" s="54" t="s">
        <v>443</v>
      </c>
      <c r="C303" s="31">
        <v>4301031066</v>
      </c>
      <c r="D303" s="348">
        <v>4607091383836</v>
      </c>
      <c r="E303" s="349"/>
      <c r="F303" s="343">
        <v>0.3</v>
      </c>
      <c r="G303" s="32">
        <v>6</v>
      </c>
      <c r="H303" s="343">
        <v>1.8</v>
      </c>
      <c r="I303" s="343">
        <v>2.048</v>
      </c>
      <c r="J303" s="32">
        <v>156</v>
      </c>
      <c r="K303" s="32" t="s">
        <v>63</v>
      </c>
      <c r="L303" s="33" t="s">
        <v>64</v>
      </c>
      <c r="M303" s="32">
        <v>40</v>
      </c>
      <c r="N303" s="6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8"/>
      <c r="P303" s="358"/>
      <c r="Q303" s="358"/>
      <c r="R303" s="349"/>
      <c r="S303" s="34"/>
      <c r="T303" s="34"/>
      <c r="U303" s="35" t="s">
        <v>65</v>
      </c>
      <c r="V303" s="344">
        <v>0</v>
      </c>
      <c r="W303" s="34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x14ac:dyDescent="0.2">
      <c r="A304" s="361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62"/>
      <c r="N304" s="352" t="s">
        <v>66</v>
      </c>
      <c r="O304" s="353"/>
      <c r="P304" s="353"/>
      <c r="Q304" s="353"/>
      <c r="R304" s="353"/>
      <c r="S304" s="353"/>
      <c r="T304" s="354"/>
      <c r="U304" s="37" t="s">
        <v>67</v>
      </c>
      <c r="V304" s="346">
        <f>IFERROR(V303/H303,"0")</f>
        <v>0</v>
      </c>
      <c r="W304" s="346">
        <f>IFERROR(W303/H303,"0")</f>
        <v>0</v>
      </c>
      <c r="X304" s="346">
        <f>IFERROR(IF(X303="",0,X303),"0")</f>
        <v>0</v>
      </c>
      <c r="Y304" s="347"/>
      <c r="Z304" s="347"/>
    </row>
    <row r="305" spans="1:53" x14ac:dyDescent="0.2">
      <c r="A305" s="351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62"/>
      <c r="N305" s="352" t="s">
        <v>66</v>
      </c>
      <c r="O305" s="353"/>
      <c r="P305" s="353"/>
      <c r="Q305" s="353"/>
      <c r="R305" s="353"/>
      <c r="S305" s="353"/>
      <c r="T305" s="354"/>
      <c r="U305" s="37" t="s">
        <v>65</v>
      </c>
      <c r="V305" s="346">
        <f>IFERROR(SUM(V303:V303),"0")</f>
        <v>0</v>
      </c>
      <c r="W305" s="346">
        <f>IFERROR(SUM(W303:W303),"0")</f>
        <v>0</v>
      </c>
      <c r="X305" s="37"/>
      <c r="Y305" s="347"/>
      <c r="Z305" s="347"/>
    </row>
    <row r="306" spans="1:53" ht="14.25" customHeight="1" x14ac:dyDescent="0.25">
      <c r="A306" s="371" t="s">
        <v>68</v>
      </c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351"/>
      <c r="W306" s="351"/>
      <c r="X306" s="351"/>
      <c r="Y306" s="339"/>
      <c r="Z306" s="339"/>
    </row>
    <row r="307" spans="1:53" ht="27" customHeight="1" x14ac:dyDescent="0.25">
      <c r="A307" s="54" t="s">
        <v>444</v>
      </c>
      <c r="B307" s="54" t="s">
        <v>445</v>
      </c>
      <c r="C307" s="31">
        <v>4301051142</v>
      </c>
      <c r="D307" s="348">
        <v>4607091387919</v>
      </c>
      <c r="E307" s="349"/>
      <c r="F307" s="343">
        <v>1.35</v>
      </c>
      <c r="G307" s="32">
        <v>6</v>
      </c>
      <c r="H307" s="343">
        <v>8.1</v>
      </c>
      <c r="I307" s="343">
        <v>8.6639999999999997</v>
      </c>
      <c r="J307" s="32">
        <v>56</v>
      </c>
      <c r="K307" s="32" t="s">
        <v>100</v>
      </c>
      <c r="L307" s="33" t="s">
        <v>64</v>
      </c>
      <c r="M307" s="32">
        <v>45</v>
      </c>
      <c r="N307" s="5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8"/>
      <c r="P307" s="358"/>
      <c r="Q307" s="358"/>
      <c r="R307" s="349"/>
      <c r="S307" s="34"/>
      <c r="T307" s="34"/>
      <c r="U307" s="35" t="s">
        <v>65</v>
      </c>
      <c r="V307" s="344">
        <v>0</v>
      </c>
      <c r="W307" s="34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446</v>
      </c>
      <c r="B308" s="54" t="s">
        <v>447</v>
      </c>
      <c r="C308" s="31">
        <v>4301051461</v>
      </c>
      <c r="D308" s="348">
        <v>4680115883604</v>
      </c>
      <c r="E308" s="349"/>
      <c r="F308" s="343">
        <v>0.35</v>
      </c>
      <c r="G308" s="32">
        <v>6</v>
      </c>
      <c r="H308" s="343">
        <v>2.1</v>
      </c>
      <c r="I308" s="343">
        <v>2.3719999999999999</v>
      </c>
      <c r="J308" s="32">
        <v>156</v>
      </c>
      <c r="K308" s="32" t="s">
        <v>63</v>
      </c>
      <c r="L308" s="33" t="s">
        <v>119</v>
      </c>
      <c r="M308" s="32">
        <v>45</v>
      </c>
      <c r="N308" s="5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8"/>
      <c r="P308" s="358"/>
      <c r="Q308" s="358"/>
      <c r="R308" s="349"/>
      <c r="S308" s="34"/>
      <c r="T308" s="34"/>
      <c r="U308" s="35" t="s">
        <v>65</v>
      </c>
      <c r="V308" s="344">
        <v>0</v>
      </c>
      <c r="W308" s="34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448</v>
      </c>
      <c r="B309" s="54" t="s">
        <v>449</v>
      </c>
      <c r="C309" s="31">
        <v>4301051485</v>
      </c>
      <c r="D309" s="348">
        <v>4680115883567</v>
      </c>
      <c r="E309" s="349"/>
      <c r="F309" s="343">
        <v>0.35</v>
      </c>
      <c r="G309" s="32">
        <v>6</v>
      </c>
      <c r="H309" s="343">
        <v>2.1</v>
      </c>
      <c r="I309" s="343">
        <v>2.36</v>
      </c>
      <c r="J309" s="32">
        <v>156</v>
      </c>
      <c r="K309" s="32" t="s">
        <v>63</v>
      </c>
      <c r="L309" s="33" t="s">
        <v>64</v>
      </c>
      <c r="M309" s="32">
        <v>40</v>
      </c>
      <c r="N309" s="67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8"/>
      <c r="P309" s="358"/>
      <c r="Q309" s="358"/>
      <c r="R309" s="349"/>
      <c r="S309" s="34"/>
      <c r="T309" s="34"/>
      <c r="U309" s="35" t="s">
        <v>65</v>
      </c>
      <c r="V309" s="344">
        <v>0</v>
      </c>
      <c r="W309" s="345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1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62"/>
      <c r="N310" s="352" t="s">
        <v>66</v>
      </c>
      <c r="O310" s="353"/>
      <c r="P310" s="353"/>
      <c r="Q310" s="353"/>
      <c r="R310" s="353"/>
      <c r="S310" s="353"/>
      <c r="T310" s="354"/>
      <c r="U310" s="37" t="s">
        <v>67</v>
      </c>
      <c r="V310" s="346">
        <f>IFERROR(V307/H307,"0")+IFERROR(V308/H308,"0")+IFERROR(V309/H309,"0")</f>
        <v>0</v>
      </c>
      <c r="W310" s="346">
        <f>IFERROR(W307/H307,"0")+IFERROR(W308/H308,"0")+IFERROR(W309/H309,"0")</f>
        <v>0</v>
      </c>
      <c r="X310" s="346">
        <f>IFERROR(IF(X307="",0,X307),"0")+IFERROR(IF(X308="",0,X308),"0")+IFERROR(IF(X309="",0,X309),"0")</f>
        <v>0</v>
      </c>
      <c r="Y310" s="347"/>
      <c r="Z310" s="347"/>
    </row>
    <row r="311" spans="1:53" x14ac:dyDescent="0.2">
      <c r="A311" s="351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62"/>
      <c r="N311" s="352" t="s">
        <v>66</v>
      </c>
      <c r="O311" s="353"/>
      <c r="P311" s="353"/>
      <c r="Q311" s="353"/>
      <c r="R311" s="353"/>
      <c r="S311" s="353"/>
      <c r="T311" s="354"/>
      <c r="U311" s="37" t="s">
        <v>65</v>
      </c>
      <c r="V311" s="346">
        <f>IFERROR(SUM(V307:V309),"0")</f>
        <v>0</v>
      </c>
      <c r="W311" s="346">
        <f>IFERROR(SUM(W307:W309),"0")</f>
        <v>0</v>
      </c>
      <c r="X311" s="37"/>
      <c r="Y311" s="347"/>
      <c r="Z311" s="347"/>
    </row>
    <row r="312" spans="1:53" ht="14.25" customHeight="1" x14ac:dyDescent="0.25">
      <c r="A312" s="371" t="s">
        <v>197</v>
      </c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339"/>
      <c r="Z312" s="339"/>
    </row>
    <row r="313" spans="1:53" ht="27" customHeight="1" x14ac:dyDescent="0.25">
      <c r="A313" s="54" t="s">
        <v>450</v>
      </c>
      <c r="B313" s="54" t="s">
        <v>451</v>
      </c>
      <c r="C313" s="31">
        <v>4301060324</v>
      </c>
      <c r="D313" s="348">
        <v>4607091388831</v>
      </c>
      <c r="E313" s="349"/>
      <c r="F313" s="343">
        <v>0.38</v>
      </c>
      <c r="G313" s="32">
        <v>6</v>
      </c>
      <c r="H313" s="343">
        <v>2.2799999999999998</v>
      </c>
      <c r="I313" s="343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49"/>
      <c r="S313" s="34"/>
      <c r="T313" s="34"/>
      <c r="U313" s="35" t="s">
        <v>65</v>
      </c>
      <c r="V313" s="344">
        <v>0</v>
      </c>
      <c r="W313" s="345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1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62"/>
      <c r="N314" s="352" t="s">
        <v>66</v>
      </c>
      <c r="O314" s="353"/>
      <c r="P314" s="353"/>
      <c r="Q314" s="353"/>
      <c r="R314" s="353"/>
      <c r="S314" s="353"/>
      <c r="T314" s="354"/>
      <c r="U314" s="37" t="s">
        <v>67</v>
      </c>
      <c r="V314" s="346">
        <f>IFERROR(V313/H313,"0")</f>
        <v>0</v>
      </c>
      <c r="W314" s="346">
        <f>IFERROR(W313/H313,"0")</f>
        <v>0</v>
      </c>
      <c r="X314" s="346">
        <f>IFERROR(IF(X313="",0,X313),"0")</f>
        <v>0</v>
      </c>
      <c r="Y314" s="347"/>
      <c r="Z314" s="347"/>
    </row>
    <row r="315" spans="1:53" x14ac:dyDescent="0.2">
      <c r="A315" s="351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62"/>
      <c r="N315" s="352" t="s">
        <v>66</v>
      </c>
      <c r="O315" s="353"/>
      <c r="P315" s="353"/>
      <c r="Q315" s="353"/>
      <c r="R315" s="353"/>
      <c r="S315" s="353"/>
      <c r="T315" s="354"/>
      <c r="U315" s="37" t="s">
        <v>65</v>
      </c>
      <c r="V315" s="346">
        <f>IFERROR(SUM(V313:V313),"0")</f>
        <v>0</v>
      </c>
      <c r="W315" s="346">
        <f>IFERROR(SUM(W313:W313),"0")</f>
        <v>0</v>
      </c>
      <c r="X315" s="37"/>
      <c r="Y315" s="347"/>
      <c r="Z315" s="347"/>
    </row>
    <row r="316" spans="1:53" ht="14.25" customHeight="1" x14ac:dyDescent="0.25">
      <c r="A316" s="371" t="s">
        <v>83</v>
      </c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351"/>
      <c r="W316" s="351"/>
      <c r="X316" s="351"/>
      <c r="Y316" s="339"/>
      <c r="Z316" s="339"/>
    </row>
    <row r="317" spans="1:53" ht="27" customHeight="1" x14ac:dyDescent="0.25">
      <c r="A317" s="54" t="s">
        <v>452</v>
      </c>
      <c r="B317" s="54" t="s">
        <v>453</v>
      </c>
      <c r="C317" s="31">
        <v>4301032015</v>
      </c>
      <c r="D317" s="348">
        <v>4607091383102</v>
      </c>
      <c r="E317" s="349"/>
      <c r="F317" s="343">
        <v>0.17</v>
      </c>
      <c r="G317" s="32">
        <v>15</v>
      </c>
      <c r="H317" s="343">
        <v>2.5499999999999998</v>
      </c>
      <c r="I317" s="343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49"/>
      <c r="S317" s="34"/>
      <c r="T317" s="34"/>
      <c r="U317" s="35" t="s">
        <v>65</v>
      </c>
      <c r="V317" s="344">
        <v>0</v>
      </c>
      <c r="W317" s="345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1"/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62"/>
      <c r="N318" s="352" t="s">
        <v>66</v>
      </c>
      <c r="O318" s="353"/>
      <c r="P318" s="353"/>
      <c r="Q318" s="353"/>
      <c r="R318" s="353"/>
      <c r="S318" s="353"/>
      <c r="T318" s="354"/>
      <c r="U318" s="37" t="s">
        <v>67</v>
      </c>
      <c r="V318" s="346">
        <f>IFERROR(V317/H317,"0")</f>
        <v>0</v>
      </c>
      <c r="W318" s="346">
        <f>IFERROR(W317/H317,"0")</f>
        <v>0</v>
      </c>
      <c r="X318" s="346">
        <f>IFERROR(IF(X317="",0,X317),"0")</f>
        <v>0</v>
      </c>
      <c r="Y318" s="347"/>
      <c r="Z318" s="347"/>
    </row>
    <row r="319" spans="1:53" x14ac:dyDescent="0.2">
      <c r="A319" s="351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62"/>
      <c r="N319" s="352" t="s">
        <v>66</v>
      </c>
      <c r="O319" s="353"/>
      <c r="P319" s="353"/>
      <c r="Q319" s="353"/>
      <c r="R319" s="353"/>
      <c r="S319" s="353"/>
      <c r="T319" s="354"/>
      <c r="U319" s="37" t="s">
        <v>65</v>
      </c>
      <c r="V319" s="346">
        <f>IFERROR(SUM(V317:V317),"0")</f>
        <v>0</v>
      </c>
      <c r="W319" s="346">
        <f>IFERROR(SUM(W317:W317),"0")</f>
        <v>0</v>
      </c>
      <c r="X319" s="37"/>
      <c r="Y319" s="347"/>
      <c r="Z319" s="347"/>
    </row>
    <row r="320" spans="1:53" ht="27.75" customHeight="1" x14ac:dyDescent="0.2">
      <c r="A320" s="399" t="s">
        <v>454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8"/>
      <c r="Z320" s="48"/>
    </row>
    <row r="321" spans="1:53" ht="16.5" customHeight="1" x14ac:dyDescent="0.25">
      <c r="A321" s="350" t="s">
        <v>455</v>
      </c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1"/>
      <c r="P321" s="351"/>
      <c r="Q321" s="351"/>
      <c r="R321" s="351"/>
      <c r="S321" s="351"/>
      <c r="T321" s="351"/>
      <c r="U321" s="351"/>
      <c r="V321" s="351"/>
      <c r="W321" s="351"/>
      <c r="X321" s="351"/>
      <c r="Y321" s="340"/>
      <c r="Z321" s="340"/>
    </row>
    <row r="322" spans="1:53" ht="14.25" customHeight="1" x14ac:dyDescent="0.25">
      <c r="A322" s="371" t="s">
        <v>68</v>
      </c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39"/>
      <c r="Z322" s="339"/>
    </row>
    <row r="323" spans="1:53" ht="27" customHeight="1" x14ac:dyDescent="0.25">
      <c r="A323" s="54" t="s">
        <v>456</v>
      </c>
      <c r="B323" s="54" t="s">
        <v>457</v>
      </c>
      <c r="C323" s="31">
        <v>4301051292</v>
      </c>
      <c r="D323" s="348">
        <v>4607091383928</v>
      </c>
      <c r="E323" s="349"/>
      <c r="F323" s="343">
        <v>1.3</v>
      </c>
      <c r="G323" s="32">
        <v>6</v>
      </c>
      <c r="H323" s="343">
        <v>7.8</v>
      </c>
      <c r="I323" s="343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39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8"/>
      <c r="P323" s="358"/>
      <c r="Q323" s="358"/>
      <c r="R323" s="349"/>
      <c r="S323" s="34"/>
      <c r="T323" s="34"/>
      <c r="U323" s="35" t="s">
        <v>65</v>
      </c>
      <c r="V323" s="344">
        <v>0</v>
      </c>
      <c r="W323" s="34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1"/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62"/>
      <c r="N324" s="352" t="s">
        <v>66</v>
      </c>
      <c r="O324" s="353"/>
      <c r="P324" s="353"/>
      <c r="Q324" s="353"/>
      <c r="R324" s="353"/>
      <c r="S324" s="353"/>
      <c r="T324" s="354"/>
      <c r="U324" s="37" t="s">
        <v>67</v>
      </c>
      <c r="V324" s="346">
        <f>IFERROR(V323/H323,"0")</f>
        <v>0</v>
      </c>
      <c r="W324" s="346">
        <f>IFERROR(W323/H323,"0")</f>
        <v>0</v>
      </c>
      <c r="X324" s="346">
        <f>IFERROR(IF(X323="",0,X323),"0")</f>
        <v>0</v>
      </c>
      <c r="Y324" s="347"/>
      <c r="Z324" s="347"/>
    </row>
    <row r="325" spans="1:53" x14ac:dyDescent="0.2">
      <c r="A325" s="351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62"/>
      <c r="N325" s="352" t="s">
        <v>66</v>
      </c>
      <c r="O325" s="353"/>
      <c r="P325" s="353"/>
      <c r="Q325" s="353"/>
      <c r="R325" s="353"/>
      <c r="S325" s="353"/>
      <c r="T325" s="354"/>
      <c r="U325" s="37" t="s">
        <v>65</v>
      </c>
      <c r="V325" s="346">
        <f>IFERROR(SUM(V323:V323),"0")</f>
        <v>0</v>
      </c>
      <c r="W325" s="346">
        <f>IFERROR(SUM(W323:W323),"0")</f>
        <v>0</v>
      </c>
      <c r="X325" s="37"/>
      <c r="Y325" s="347"/>
      <c r="Z325" s="347"/>
    </row>
    <row r="326" spans="1:53" ht="27.75" customHeight="1" x14ac:dyDescent="0.2">
      <c r="A326" s="399" t="s">
        <v>458</v>
      </c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0"/>
      <c r="P326" s="400"/>
      <c r="Q326" s="400"/>
      <c r="R326" s="400"/>
      <c r="S326" s="400"/>
      <c r="T326" s="400"/>
      <c r="U326" s="400"/>
      <c r="V326" s="400"/>
      <c r="W326" s="400"/>
      <c r="X326" s="400"/>
      <c r="Y326" s="48"/>
      <c r="Z326" s="48"/>
    </row>
    <row r="327" spans="1:53" ht="16.5" customHeight="1" x14ac:dyDescent="0.25">
      <c r="A327" s="350" t="s">
        <v>459</v>
      </c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1"/>
      <c r="P327" s="351"/>
      <c r="Q327" s="351"/>
      <c r="R327" s="351"/>
      <c r="S327" s="351"/>
      <c r="T327" s="351"/>
      <c r="U327" s="351"/>
      <c r="V327" s="351"/>
      <c r="W327" s="351"/>
      <c r="X327" s="351"/>
      <c r="Y327" s="340"/>
      <c r="Z327" s="340"/>
    </row>
    <row r="328" spans="1:53" ht="14.25" customHeight="1" x14ac:dyDescent="0.25">
      <c r="A328" s="371" t="s">
        <v>105</v>
      </c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351"/>
      <c r="W328" s="351"/>
      <c r="X328" s="351"/>
      <c r="Y328" s="339"/>
      <c r="Z328" s="339"/>
    </row>
    <row r="329" spans="1:53" ht="27" customHeight="1" x14ac:dyDescent="0.25">
      <c r="A329" s="54" t="s">
        <v>460</v>
      </c>
      <c r="B329" s="54" t="s">
        <v>461</v>
      </c>
      <c r="C329" s="31">
        <v>4301011239</v>
      </c>
      <c r="D329" s="348">
        <v>4607091383997</v>
      </c>
      <c r="E329" s="349"/>
      <c r="F329" s="343">
        <v>2.5</v>
      </c>
      <c r="G329" s="32">
        <v>6</v>
      </c>
      <c r="H329" s="343">
        <v>15</v>
      </c>
      <c r="I329" s="34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49"/>
      <c r="S329" s="34"/>
      <c r="T329" s="34"/>
      <c r="U329" s="35" t="s">
        <v>65</v>
      </c>
      <c r="V329" s="344">
        <v>0</v>
      </c>
      <c r="W329" s="345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460</v>
      </c>
      <c r="B330" s="54" t="s">
        <v>462</v>
      </c>
      <c r="C330" s="31">
        <v>4301011339</v>
      </c>
      <c r="D330" s="348">
        <v>4607091383997</v>
      </c>
      <c r="E330" s="349"/>
      <c r="F330" s="343">
        <v>2.5</v>
      </c>
      <c r="G330" s="32">
        <v>6</v>
      </c>
      <c r="H330" s="343">
        <v>15</v>
      </c>
      <c r="I330" s="34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8"/>
      <c r="P330" s="358"/>
      <c r="Q330" s="358"/>
      <c r="R330" s="349"/>
      <c r="S330" s="34"/>
      <c r="T330" s="34"/>
      <c r="U330" s="35" t="s">
        <v>65</v>
      </c>
      <c r="V330" s="344">
        <v>1000</v>
      </c>
      <c r="W330" s="345">
        <f t="shared" si="17"/>
        <v>1005</v>
      </c>
      <c r="X330" s="36">
        <f>IFERROR(IF(W330=0,"",ROUNDUP(W330/H330,0)*0.02175),"")</f>
        <v>1.4572499999999999</v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464</v>
      </c>
      <c r="C331" s="31">
        <v>4301011240</v>
      </c>
      <c r="D331" s="348">
        <v>4607091384130</v>
      </c>
      <c r="E331" s="349"/>
      <c r="F331" s="343">
        <v>2.5</v>
      </c>
      <c r="G331" s="32">
        <v>6</v>
      </c>
      <c r="H331" s="343">
        <v>15</v>
      </c>
      <c r="I331" s="34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49"/>
      <c r="S331" s="34"/>
      <c r="T331" s="34"/>
      <c r="U331" s="35" t="s">
        <v>65</v>
      </c>
      <c r="V331" s="344">
        <v>0</v>
      </c>
      <c r="W331" s="34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463</v>
      </c>
      <c r="B332" s="54" t="s">
        <v>465</v>
      </c>
      <c r="C332" s="31">
        <v>4301011326</v>
      </c>
      <c r="D332" s="348">
        <v>4607091384130</v>
      </c>
      <c r="E332" s="349"/>
      <c r="F332" s="343">
        <v>2.5</v>
      </c>
      <c r="G332" s="32">
        <v>6</v>
      </c>
      <c r="H332" s="343">
        <v>15</v>
      </c>
      <c r="I332" s="34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8"/>
      <c r="P332" s="358"/>
      <c r="Q332" s="358"/>
      <c r="R332" s="349"/>
      <c r="S332" s="34"/>
      <c r="T332" s="34"/>
      <c r="U332" s="35" t="s">
        <v>65</v>
      </c>
      <c r="V332" s="344">
        <v>600</v>
      </c>
      <c r="W332" s="345">
        <f t="shared" si="17"/>
        <v>600</v>
      </c>
      <c r="X332" s="36">
        <f>IFERROR(IF(W332=0,"",ROUNDUP(W332/H332,0)*0.02175),"")</f>
        <v>0.86999999999999988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467</v>
      </c>
      <c r="C333" s="31">
        <v>4301011238</v>
      </c>
      <c r="D333" s="348">
        <v>4607091384147</v>
      </c>
      <c r="E333" s="349"/>
      <c r="F333" s="343">
        <v>2.5</v>
      </c>
      <c r="G333" s="32">
        <v>6</v>
      </c>
      <c r="H333" s="343">
        <v>15</v>
      </c>
      <c r="I333" s="34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6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49"/>
      <c r="S333" s="34"/>
      <c r="T333" s="34"/>
      <c r="U333" s="35" t="s">
        <v>65</v>
      </c>
      <c r="V333" s="344">
        <v>0</v>
      </c>
      <c r="W333" s="34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466</v>
      </c>
      <c r="B334" s="54" t="s">
        <v>468</v>
      </c>
      <c r="C334" s="31">
        <v>4301011330</v>
      </c>
      <c r="D334" s="348">
        <v>4607091384147</v>
      </c>
      <c r="E334" s="349"/>
      <c r="F334" s="343">
        <v>2.5</v>
      </c>
      <c r="G334" s="32">
        <v>6</v>
      </c>
      <c r="H334" s="343">
        <v>15</v>
      </c>
      <c r="I334" s="34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8"/>
      <c r="P334" s="358"/>
      <c r="Q334" s="358"/>
      <c r="R334" s="349"/>
      <c r="S334" s="34"/>
      <c r="T334" s="34"/>
      <c r="U334" s="35" t="s">
        <v>65</v>
      </c>
      <c r="V334" s="344">
        <v>400</v>
      </c>
      <c r="W334" s="345">
        <f t="shared" si="17"/>
        <v>405</v>
      </c>
      <c r="X334" s="36">
        <f>IFERROR(IF(W334=0,"",ROUNDUP(W334/H334,0)*0.02175),"")</f>
        <v>0.58724999999999994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470</v>
      </c>
      <c r="C335" s="31">
        <v>4301011327</v>
      </c>
      <c r="D335" s="348">
        <v>4607091384154</v>
      </c>
      <c r="E335" s="349"/>
      <c r="F335" s="343">
        <v>0.5</v>
      </c>
      <c r="G335" s="32">
        <v>10</v>
      </c>
      <c r="H335" s="343">
        <v>5</v>
      </c>
      <c r="I335" s="343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8"/>
      <c r="P335" s="358"/>
      <c r="Q335" s="358"/>
      <c r="R335" s="349"/>
      <c r="S335" s="34"/>
      <c r="T335" s="34"/>
      <c r="U335" s="35" t="s">
        <v>65</v>
      </c>
      <c r="V335" s="344">
        <v>0</v>
      </c>
      <c r="W335" s="345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472</v>
      </c>
      <c r="C336" s="31">
        <v>4301011332</v>
      </c>
      <c r="D336" s="348">
        <v>4607091384161</v>
      </c>
      <c r="E336" s="349"/>
      <c r="F336" s="343">
        <v>0.5</v>
      </c>
      <c r="G336" s="32">
        <v>10</v>
      </c>
      <c r="H336" s="343">
        <v>5</v>
      </c>
      <c r="I336" s="343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8"/>
      <c r="P336" s="358"/>
      <c r="Q336" s="358"/>
      <c r="R336" s="349"/>
      <c r="S336" s="34"/>
      <c r="T336" s="34"/>
      <c r="U336" s="35" t="s">
        <v>65</v>
      </c>
      <c r="V336" s="344">
        <v>0</v>
      </c>
      <c r="W336" s="345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1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62"/>
      <c r="N337" s="352" t="s">
        <v>66</v>
      </c>
      <c r="O337" s="353"/>
      <c r="P337" s="353"/>
      <c r="Q337" s="353"/>
      <c r="R337" s="353"/>
      <c r="S337" s="353"/>
      <c r="T337" s="354"/>
      <c r="U337" s="37" t="s">
        <v>67</v>
      </c>
      <c r="V337" s="346">
        <f>IFERROR(V329/H329,"0")+IFERROR(V330/H330,"0")+IFERROR(V331/H331,"0")+IFERROR(V332/H332,"0")+IFERROR(V333/H333,"0")+IFERROR(V334/H334,"0")+IFERROR(V335/H335,"0")+IFERROR(V336/H336,"0")</f>
        <v>133.33333333333334</v>
      </c>
      <c r="W337" s="346">
        <f>IFERROR(W329/H329,"0")+IFERROR(W330/H330,"0")+IFERROR(W331/H331,"0")+IFERROR(W332/H332,"0")+IFERROR(W333/H333,"0")+IFERROR(W334/H334,"0")+IFERROR(W335/H335,"0")+IFERROR(W336/H336,"0")</f>
        <v>134</v>
      </c>
      <c r="X337" s="346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2.9144999999999999</v>
      </c>
      <c r="Y337" s="347"/>
      <c r="Z337" s="347"/>
    </row>
    <row r="338" spans="1:53" x14ac:dyDescent="0.2">
      <c r="A338" s="351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62"/>
      <c r="N338" s="352" t="s">
        <v>66</v>
      </c>
      <c r="O338" s="353"/>
      <c r="P338" s="353"/>
      <c r="Q338" s="353"/>
      <c r="R338" s="353"/>
      <c r="S338" s="353"/>
      <c r="T338" s="354"/>
      <c r="U338" s="37" t="s">
        <v>65</v>
      </c>
      <c r="V338" s="346">
        <f>IFERROR(SUM(V329:V336),"0")</f>
        <v>2000</v>
      </c>
      <c r="W338" s="346">
        <f>IFERROR(SUM(W329:W336),"0")</f>
        <v>2010</v>
      </c>
      <c r="X338" s="37"/>
      <c r="Y338" s="347"/>
      <c r="Z338" s="347"/>
    </row>
    <row r="339" spans="1:53" ht="14.25" customHeight="1" x14ac:dyDescent="0.25">
      <c r="A339" s="371" t="s">
        <v>97</v>
      </c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51"/>
      <c r="P339" s="351"/>
      <c r="Q339" s="351"/>
      <c r="R339" s="351"/>
      <c r="S339" s="351"/>
      <c r="T339" s="351"/>
      <c r="U339" s="351"/>
      <c r="V339" s="351"/>
      <c r="W339" s="351"/>
      <c r="X339" s="351"/>
      <c r="Y339" s="339"/>
      <c r="Z339" s="339"/>
    </row>
    <row r="340" spans="1:53" ht="27" customHeight="1" x14ac:dyDescent="0.25">
      <c r="A340" s="54" t="s">
        <v>473</v>
      </c>
      <c r="B340" s="54" t="s">
        <v>474</v>
      </c>
      <c r="C340" s="31">
        <v>4301020178</v>
      </c>
      <c r="D340" s="348">
        <v>4607091383980</v>
      </c>
      <c r="E340" s="349"/>
      <c r="F340" s="343">
        <v>2.5</v>
      </c>
      <c r="G340" s="32">
        <v>6</v>
      </c>
      <c r="H340" s="343">
        <v>15</v>
      </c>
      <c r="I340" s="343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8"/>
      <c r="P340" s="358"/>
      <c r="Q340" s="358"/>
      <c r="R340" s="349"/>
      <c r="S340" s="34"/>
      <c r="T340" s="34"/>
      <c r="U340" s="35" t="s">
        <v>65</v>
      </c>
      <c r="V340" s="344">
        <v>500</v>
      </c>
      <c r="W340" s="345">
        <f>IFERROR(IF(V340="",0,CEILING((V340/$H340),1)*$H340),"")</f>
        <v>510</v>
      </c>
      <c r="X340" s="36">
        <f>IFERROR(IF(W340=0,"",ROUNDUP(W340/H340,0)*0.02175),"")</f>
        <v>0.73949999999999994</v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475</v>
      </c>
      <c r="B341" s="54" t="s">
        <v>476</v>
      </c>
      <c r="C341" s="31">
        <v>4301020270</v>
      </c>
      <c r="D341" s="348">
        <v>4680115883314</v>
      </c>
      <c r="E341" s="349"/>
      <c r="F341" s="343">
        <v>1.35</v>
      </c>
      <c r="G341" s="32">
        <v>8</v>
      </c>
      <c r="H341" s="343">
        <v>10.8</v>
      </c>
      <c r="I341" s="343">
        <v>11.28</v>
      </c>
      <c r="J341" s="32">
        <v>56</v>
      </c>
      <c r="K341" s="32" t="s">
        <v>100</v>
      </c>
      <c r="L341" s="33" t="s">
        <v>119</v>
      </c>
      <c r="M341" s="32">
        <v>50</v>
      </c>
      <c r="N341" s="65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8"/>
      <c r="P341" s="358"/>
      <c r="Q341" s="358"/>
      <c r="R341" s="349"/>
      <c r="S341" s="34"/>
      <c r="T341" s="34"/>
      <c r="U341" s="35" t="s">
        <v>65</v>
      </c>
      <c r="V341" s="344">
        <v>0</v>
      </c>
      <c r="W341" s="34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477</v>
      </c>
      <c r="B342" s="54" t="s">
        <v>478</v>
      </c>
      <c r="C342" s="31">
        <v>4301020179</v>
      </c>
      <c r="D342" s="348">
        <v>4607091384178</v>
      </c>
      <c r="E342" s="349"/>
      <c r="F342" s="343">
        <v>0.4</v>
      </c>
      <c r="G342" s="32">
        <v>10</v>
      </c>
      <c r="H342" s="343">
        <v>4</v>
      </c>
      <c r="I342" s="343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8"/>
      <c r="P342" s="358"/>
      <c r="Q342" s="358"/>
      <c r="R342" s="349"/>
      <c r="S342" s="34"/>
      <c r="T342" s="34"/>
      <c r="U342" s="35" t="s">
        <v>65</v>
      </c>
      <c r="V342" s="344">
        <v>0</v>
      </c>
      <c r="W342" s="345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1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62"/>
      <c r="N343" s="352" t="s">
        <v>66</v>
      </c>
      <c r="O343" s="353"/>
      <c r="P343" s="353"/>
      <c r="Q343" s="353"/>
      <c r="R343" s="353"/>
      <c r="S343" s="353"/>
      <c r="T343" s="354"/>
      <c r="U343" s="37" t="s">
        <v>67</v>
      </c>
      <c r="V343" s="346">
        <f>IFERROR(V340/H340,"0")+IFERROR(V341/H341,"0")+IFERROR(V342/H342,"0")</f>
        <v>33.333333333333336</v>
      </c>
      <c r="W343" s="346">
        <f>IFERROR(W340/H340,"0")+IFERROR(W341/H341,"0")+IFERROR(W342/H342,"0")</f>
        <v>34</v>
      </c>
      <c r="X343" s="346">
        <f>IFERROR(IF(X340="",0,X340),"0")+IFERROR(IF(X341="",0,X341),"0")+IFERROR(IF(X342="",0,X342),"0")</f>
        <v>0.73949999999999994</v>
      </c>
      <c r="Y343" s="347"/>
      <c r="Z343" s="347"/>
    </row>
    <row r="344" spans="1:53" x14ac:dyDescent="0.2">
      <c r="A344" s="351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62"/>
      <c r="N344" s="352" t="s">
        <v>66</v>
      </c>
      <c r="O344" s="353"/>
      <c r="P344" s="353"/>
      <c r="Q344" s="353"/>
      <c r="R344" s="353"/>
      <c r="S344" s="353"/>
      <c r="T344" s="354"/>
      <c r="U344" s="37" t="s">
        <v>65</v>
      </c>
      <c r="V344" s="346">
        <f>IFERROR(SUM(V340:V342),"0")</f>
        <v>500</v>
      </c>
      <c r="W344" s="346">
        <f>IFERROR(SUM(W340:W342),"0")</f>
        <v>510</v>
      </c>
      <c r="X344" s="37"/>
      <c r="Y344" s="347"/>
      <c r="Z344" s="347"/>
    </row>
    <row r="345" spans="1:53" ht="14.25" customHeight="1" x14ac:dyDescent="0.25">
      <c r="A345" s="371" t="s">
        <v>68</v>
      </c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351"/>
      <c r="W345" s="351"/>
      <c r="X345" s="351"/>
      <c r="Y345" s="339"/>
      <c r="Z345" s="339"/>
    </row>
    <row r="346" spans="1:53" ht="27" customHeight="1" x14ac:dyDescent="0.25">
      <c r="A346" s="54" t="s">
        <v>479</v>
      </c>
      <c r="B346" s="54" t="s">
        <v>480</v>
      </c>
      <c r="C346" s="31">
        <v>4301051560</v>
      </c>
      <c r="D346" s="348">
        <v>4607091383928</v>
      </c>
      <c r="E346" s="349"/>
      <c r="F346" s="343">
        <v>1.3</v>
      </c>
      <c r="G346" s="32">
        <v>6</v>
      </c>
      <c r="H346" s="343">
        <v>7.8</v>
      </c>
      <c r="I346" s="343">
        <v>8.3699999999999992</v>
      </c>
      <c r="J346" s="32">
        <v>56</v>
      </c>
      <c r="K346" s="32" t="s">
        <v>100</v>
      </c>
      <c r="L346" s="33" t="s">
        <v>119</v>
      </c>
      <c r="M346" s="32">
        <v>40</v>
      </c>
      <c r="N346" s="384" t="s">
        <v>481</v>
      </c>
      <c r="O346" s="358"/>
      <c r="P346" s="358"/>
      <c r="Q346" s="358"/>
      <c r="R346" s="349"/>
      <c r="S346" s="34"/>
      <c r="T346" s="34"/>
      <c r="U346" s="35" t="s">
        <v>65</v>
      </c>
      <c r="V346" s="344">
        <v>0</v>
      </c>
      <c r="W346" s="345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4301051298</v>
      </c>
      <c r="D347" s="348">
        <v>4607091384260</v>
      </c>
      <c r="E347" s="349"/>
      <c r="F347" s="343">
        <v>1.3</v>
      </c>
      <c r="G347" s="32">
        <v>6</v>
      </c>
      <c r="H347" s="343">
        <v>7.8</v>
      </c>
      <c r="I347" s="343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3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8"/>
      <c r="P347" s="358"/>
      <c r="Q347" s="358"/>
      <c r="R347" s="349"/>
      <c r="S347" s="34"/>
      <c r="T347" s="34"/>
      <c r="U347" s="35" t="s">
        <v>65</v>
      </c>
      <c r="V347" s="344">
        <v>0</v>
      </c>
      <c r="W347" s="345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x14ac:dyDescent="0.2">
      <c r="A348" s="361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62"/>
      <c r="N348" s="352" t="s">
        <v>66</v>
      </c>
      <c r="O348" s="353"/>
      <c r="P348" s="353"/>
      <c r="Q348" s="353"/>
      <c r="R348" s="353"/>
      <c r="S348" s="353"/>
      <c r="T348" s="354"/>
      <c r="U348" s="37" t="s">
        <v>67</v>
      </c>
      <c r="V348" s="346">
        <f>IFERROR(V346/H346,"0")+IFERROR(V347/H347,"0")</f>
        <v>0</v>
      </c>
      <c r="W348" s="346">
        <f>IFERROR(W346/H346,"0")+IFERROR(W347/H347,"0")</f>
        <v>0</v>
      </c>
      <c r="X348" s="346">
        <f>IFERROR(IF(X346="",0,X346),"0")+IFERROR(IF(X347="",0,X347),"0")</f>
        <v>0</v>
      </c>
      <c r="Y348" s="347"/>
      <c r="Z348" s="347"/>
    </row>
    <row r="349" spans="1:53" x14ac:dyDescent="0.2">
      <c r="A349" s="351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62"/>
      <c r="N349" s="352" t="s">
        <v>66</v>
      </c>
      <c r="O349" s="353"/>
      <c r="P349" s="353"/>
      <c r="Q349" s="353"/>
      <c r="R349" s="353"/>
      <c r="S349" s="353"/>
      <c r="T349" s="354"/>
      <c r="U349" s="37" t="s">
        <v>65</v>
      </c>
      <c r="V349" s="346">
        <f>IFERROR(SUM(V346:V347),"0")</f>
        <v>0</v>
      </c>
      <c r="W349" s="346">
        <f>IFERROR(SUM(W346:W347),"0")</f>
        <v>0</v>
      </c>
      <c r="X349" s="37"/>
      <c r="Y349" s="347"/>
      <c r="Z349" s="347"/>
    </row>
    <row r="350" spans="1:53" ht="14.25" customHeight="1" x14ac:dyDescent="0.25">
      <c r="A350" s="371" t="s">
        <v>197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9"/>
      <c r="Z350" s="339"/>
    </row>
    <row r="351" spans="1:53" ht="16.5" customHeight="1" x14ac:dyDescent="0.25">
      <c r="A351" s="54" t="s">
        <v>484</v>
      </c>
      <c r="B351" s="54" t="s">
        <v>485</v>
      </c>
      <c r="C351" s="31">
        <v>4301060314</v>
      </c>
      <c r="D351" s="348">
        <v>4607091384673</v>
      </c>
      <c r="E351" s="349"/>
      <c r="F351" s="343">
        <v>1.3</v>
      </c>
      <c r="G351" s="32">
        <v>6</v>
      </c>
      <c r="H351" s="343">
        <v>7.8</v>
      </c>
      <c r="I351" s="343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8"/>
      <c r="P351" s="358"/>
      <c r="Q351" s="358"/>
      <c r="R351" s="349"/>
      <c r="S351" s="34"/>
      <c r="T351" s="34"/>
      <c r="U351" s="35" t="s">
        <v>65</v>
      </c>
      <c r="V351" s="344">
        <v>0</v>
      </c>
      <c r="W351" s="345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0" t="s">
        <v>1</v>
      </c>
    </row>
    <row r="352" spans="1:53" x14ac:dyDescent="0.2">
      <c r="A352" s="361"/>
      <c r="B352" s="351"/>
      <c r="C352" s="351"/>
      <c r="D352" s="351"/>
      <c r="E352" s="351"/>
      <c r="F352" s="351"/>
      <c r="G352" s="351"/>
      <c r="H352" s="351"/>
      <c r="I352" s="351"/>
      <c r="J352" s="351"/>
      <c r="K352" s="351"/>
      <c r="L352" s="351"/>
      <c r="M352" s="362"/>
      <c r="N352" s="352" t="s">
        <v>66</v>
      </c>
      <c r="O352" s="353"/>
      <c r="P352" s="353"/>
      <c r="Q352" s="353"/>
      <c r="R352" s="353"/>
      <c r="S352" s="353"/>
      <c r="T352" s="354"/>
      <c r="U352" s="37" t="s">
        <v>67</v>
      </c>
      <c r="V352" s="346">
        <f>IFERROR(V351/H351,"0")</f>
        <v>0</v>
      </c>
      <c r="W352" s="346">
        <f>IFERROR(W351/H351,"0")</f>
        <v>0</v>
      </c>
      <c r="X352" s="346">
        <f>IFERROR(IF(X351="",0,X351),"0")</f>
        <v>0</v>
      </c>
      <c r="Y352" s="347"/>
      <c r="Z352" s="347"/>
    </row>
    <row r="353" spans="1:53" x14ac:dyDescent="0.2">
      <c r="A353" s="351"/>
      <c r="B353" s="351"/>
      <c r="C353" s="351"/>
      <c r="D353" s="351"/>
      <c r="E353" s="351"/>
      <c r="F353" s="351"/>
      <c r="G353" s="351"/>
      <c r="H353" s="351"/>
      <c r="I353" s="351"/>
      <c r="J353" s="351"/>
      <c r="K353" s="351"/>
      <c r="L353" s="351"/>
      <c r="M353" s="362"/>
      <c r="N353" s="352" t="s">
        <v>66</v>
      </c>
      <c r="O353" s="353"/>
      <c r="P353" s="353"/>
      <c r="Q353" s="353"/>
      <c r="R353" s="353"/>
      <c r="S353" s="353"/>
      <c r="T353" s="354"/>
      <c r="U353" s="37" t="s">
        <v>65</v>
      </c>
      <c r="V353" s="346">
        <f>IFERROR(SUM(V351:V351),"0")</f>
        <v>0</v>
      </c>
      <c r="W353" s="346">
        <f>IFERROR(SUM(W351:W351),"0")</f>
        <v>0</v>
      </c>
      <c r="X353" s="37"/>
      <c r="Y353" s="347"/>
      <c r="Z353" s="347"/>
    </row>
    <row r="354" spans="1:53" ht="16.5" customHeight="1" x14ac:dyDescent="0.25">
      <c r="A354" s="350" t="s">
        <v>486</v>
      </c>
      <c r="B354" s="351"/>
      <c r="C354" s="351"/>
      <c r="D354" s="351"/>
      <c r="E354" s="351"/>
      <c r="F354" s="351"/>
      <c r="G354" s="351"/>
      <c r="H354" s="351"/>
      <c r="I354" s="351"/>
      <c r="J354" s="351"/>
      <c r="K354" s="351"/>
      <c r="L354" s="351"/>
      <c r="M354" s="351"/>
      <c r="N354" s="351"/>
      <c r="O354" s="351"/>
      <c r="P354" s="351"/>
      <c r="Q354" s="351"/>
      <c r="R354" s="351"/>
      <c r="S354" s="351"/>
      <c r="T354" s="351"/>
      <c r="U354" s="351"/>
      <c r="V354" s="351"/>
      <c r="W354" s="351"/>
      <c r="X354" s="351"/>
      <c r="Y354" s="340"/>
      <c r="Z354" s="340"/>
    </row>
    <row r="355" spans="1:53" ht="14.25" customHeight="1" x14ac:dyDescent="0.25">
      <c r="A355" s="371" t="s">
        <v>105</v>
      </c>
      <c r="B355" s="351"/>
      <c r="C355" s="351"/>
      <c r="D355" s="351"/>
      <c r="E355" s="351"/>
      <c r="F355" s="351"/>
      <c r="G355" s="351"/>
      <c r="H355" s="351"/>
      <c r="I355" s="351"/>
      <c r="J355" s="351"/>
      <c r="K355" s="351"/>
      <c r="L355" s="351"/>
      <c r="M355" s="351"/>
      <c r="N355" s="351"/>
      <c r="O355" s="351"/>
      <c r="P355" s="351"/>
      <c r="Q355" s="351"/>
      <c r="R355" s="351"/>
      <c r="S355" s="351"/>
      <c r="T355" s="351"/>
      <c r="U355" s="351"/>
      <c r="V355" s="351"/>
      <c r="W355" s="351"/>
      <c r="X355" s="351"/>
      <c r="Y355" s="339"/>
      <c r="Z355" s="339"/>
    </row>
    <row r="356" spans="1:53" ht="37.5" customHeight="1" x14ac:dyDescent="0.25">
      <c r="A356" s="54" t="s">
        <v>487</v>
      </c>
      <c r="B356" s="54" t="s">
        <v>488</v>
      </c>
      <c r="C356" s="31">
        <v>4301011324</v>
      </c>
      <c r="D356" s="348">
        <v>4607091384185</v>
      </c>
      <c r="E356" s="349"/>
      <c r="F356" s="343">
        <v>0.8</v>
      </c>
      <c r="G356" s="32">
        <v>15</v>
      </c>
      <c r="H356" s="343">
        <v>12</v>
      </c>
      <c r="I356" s="343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8"/>
      <c r="P356" s="358"/>
      <c r="Q356" s="358"/>
      <c r="R356" s="349"/>
      <c r="S356" s="34"/>
      <c r="T356" s="34"/>
      <c r="U356" s="35" t="s">
        <v>65</v>
      </c>
      <c r="V356" s="344">
        <v>0</v>
      </c>
      <c r="W356" s="34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489</v>
      </c>
      <c r="B357" s="54" t="s">
        <v>490</v>
      </c>
      <c r="C357" s="31">
        <v>4301011312</v>
      </c>
      <c r="D357" s="348">
        <v>4607091384192</v>
      </c>
      <c r="E357" s="349"/>
      <c r="F357" s="343">
        <v>1.8</v>
      </c>
      <c r="G357" s="32">
        <v>6</v>
      </c>
      <c r="H357" s="343">
        <v>10.8</v>
      </c>
      <c r="I357" s="343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8"/>
      <c r="P357" s="358"/>
      <c r="Q357" s="358"/>
      <c r="R357" s="349"/>
      <c r="S357" s="34"/>
      <c r="T357" s="34"/>
      <c r="U357" s="35" t="s">
        <v>65</v>
      </c>
      <c r="V357" s="344">
        <v>0</v>
      </c>
      <c r="W357" s="345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491</v>
      </c>
      <c r="B358" s="54" t="s">
        <v>492</v>
      </c>
      <c r="C358" s="31">
        <v>4301011483</v>
      </c>
      <c r="D358" s="348">
        <v>4680115881907</v>
      </c>
      <c r="E358" s="349"/>
      <c r="F358" s="343">
        <v>1.8</v>
      </c>
      <c r="G358" s="32">
        <v>6</v>
      </c>
      <c r="H358" s="343">
        <v>10.8</v>
      </c>
      <c r="I358" s="343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8"/>
      <c r="P358" s="358"/>
      <c r="Q358" s="358"/>
      <c r="R358" s="349"/>
      <c r="S358" s="34"/>
      <c r="T358" s="34"/>
      <c r="U358" s="35" t="s">
        <v>65</v>
      </c>
      <c r="V358" s="344">
        <v>0</v>
      </c>
      <c r="W358" s="345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493</v>
      </c>
      <c r="B359" s="54" t="s">
        <v>494</v>
      </c>
      <c r="C359" s="31">
        <v>4301011655</v>
      </c>
      <c r="D359" s="348">
        <v>4680115883925</v>
      </c>
      <c r="E359" s="349"/>
      <c r="F359" s="343">
        <v>2.5</v>
      </c>
      <c r="G359" s="32">
        <v>6</v>
      </c>
      <c r="H359" s="343">
        <v>15</v>
      </c>
      <c r="I359" s="343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8"/>
      <c r="P359" s="358"/>
      <c r="Q359" s="358"/>
      <c r="R359" s="349"/>
      <c r="S359" s="34"/>
      <c r="T359" s="34"/>
      <c r="U359" s="35" t="s">
        <v>65</v>
      </c>
      <c r="V359" s="344">
        <v>0</v>
      </c>
      <c r="W359" s="34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4301011303</v>
      </c>
      <c r="D360" s="348">
        <v>4607091384680</v>
      </c>
      <c r="E360" s="349"/>
      <c r="F360" s="343">
        <v>0.4</v>
      </c>
      <c r="G360" s="32">
        <v>10</v>
      </c>
      <c r="H360" s="343">
        <v>4</v>
      </c>
      <c r="I360" s="343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8"/>
      <c r="P360" s="358"/>
      <c r="Q360" s="358"/>
      <c r="R360" s="349"/>
      <c r="S360" s="34"/>
      <c r="T360" s="34"/>
      <c r="U360" s="35" t="s">
        <v>65</v>
      </c>
      <c r="V360" s="344">
        <v>0</v>
      </c>
      <c r="W360" s="345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x14ac:dyDescent="0.2">
      <c r="A361" s="361"/>
      <c r="B361" s="351"/>
      <c r="C361" s="351"/>
      <c r="D361" s="351"/>
      <c r="E361" s="351"/>
      <c r="F361" s="351"/>
      <c r="G361" s="351"/>
      <c r="H361" s="351"/>
      <c r="I361" s="351"/>
      <c r="J361" s="351"/>
      <c r="K361" s="351"/>
      <c r="L361" s="351"/>
      <c r="M361" s="362"/>
      <c r="N361" s="352" t="s">
        <v>66</v>
      </c>
      <c r="O361" s="353"/>
      <c r="P361" s="353"/>
      <c r="Q361" s="353"/>
      <c r="R361" s="353"/>
      <c r="S361" s="353"/>
      <c r="T361" s="354"/>
      <c r="U361" s="37" t="s">
        <v>67</v>
      </c>
      <c r="V361" s="346">
        <f>IFERROR(V356/H356,"0")+IFERROR(V357/H357,"0")+IFERROR(V358/H358,"0")+IFERROR(V359/H359,"0")+IFERROR(V360/H360,"0")</f>
        <v>0</v>
      </c>
      <c r="W361" s="346">
        <f>IFERROR(W356/H356,"0")+IFERROR(W357/H357,"0")+IFERROR(W358/H358,"0")+IFERROR(W359/H359,"0")+IFERROR(W360/H360,"0")</f>
        <v>0</v>
      </c>
      <c r="X361" s="346">
        <f>IFERROR(IF(X356="",0,X356),"0")+IFERROR(IF(X357="",0,X357),"0")+IFERROR(IF(X358="",0,X358),"0")+IFERROR(IF(X359="",0,X359),"0")+IFERROR(IF(X360="",0,X360),"0")</f>
        <v>0</v>
      </c>
      <c r="Y361" s="347"/>
      <c r="Z361" s="347"/>
    </row>
    <row r="362" spans="1:53" x14ac:dyDescent="0.2">
      <c r="A362" s="351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62"/>
      <c r="N362" s="352" t="s">
        <v>66</v>
      </c>
      <c r="O362" s="353"/>
      <c r="P362" s="353"/>
      <c r="Q362" s="353"/>
      <c r="R362" s="353"/>
      <c r="S362" s="353"/>
      <c r="T362" s="354"/>
      <c r="U362" s="37" t="s">
        <v>65</v>
      </c>
      <c r="V362" s="346">
        <f>IFERROR(SUM(V356:V360),"0")</f>
        <v>0</v>
      </c>
      <c r="W362" s="346">
        <f>IFERROR(SUM(W356:W360),"0")</f>
        <v>0</v>
      </c>
      <c r="X362" s="37"/>
      <c r="Y362" s="347"/>
      <c r="Z362" s="347"/>
    </row>
    <row r="363" spans="1:53" ht="14.25" customHeight="1" x14ac:dyDescent="0.25">
      <c r="A363" s="371" t="s">
        <v>60</v>
      </c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1"/>
      <c r="N363" s="351"/>
      <c r="O363" s="351"/>
      <c r="P363" s="351"/>
      <c r="Q363" s="351"/>
      <c r="R363" s="351"/>
      <c r="S363" s="351"/>
      <c r="T363" s="351"/>
      <c r="U363" s="351"/>
      <c r="V363" s="351"/>
      <c r="W363" s="351"/>
      <c r="X363" s="351"/>
      <c r="Y363" s="339"/>
      <c r="Z363" s="339"/>
    </row>
    <row r="364" spans="1:53" ht="27" customHeight="1" x14ac:dyDescent="0.25">
      <c r="A364" s="54" t="s">
        <v>497</v>
      </c>
      <c r="B364" s="54" t="s">
        <v>498</v>
      </c>
      <c r="C364" s="31">
        <v>4301031139</v>
      </c>
      <c r="D364" s="348">
        <v>4607091384802</v>
      </c>
      <c r="E364" s="349"/>
      <c r="F364" s="343">
        <v>0.73</v>
      </c>
      <c r="G364" s="32">
        <v>6</v>
      </c>
      <c r="H364" s="343">
        <v>4.38</v>
      </c>
      <c r="I364" s="343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8"/>
      <c r="P364" s="358"/>
      <c r="Q364" s="358"/>
      <c r="R364" s="349"/>
      <c r="S364" s="34"/>
      <c r="T364" s="34"/>
      <c r="U364" s="35" t="s">
        <v>65</v>
      </c>
      <c r="V364" s="344">
        <v>0</v>
      </c>
      <c r="W364" s="345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499</v>
      </c>
      <c r="B365" s="54" t="s">
        <v>500</v>
      </c>
      <c r="C365" s="31">
        <v>4301031140</v>
      </c>
      <c r="D365" s="348">
        <v>4607091384826</v>
      </c>
      <c r="E365" s="349"/>
      <c r="F365" s="343">
        <v>0.35</v>
      </c>
      <c r="G365" s="32">
        <v>8</v>
      </c>
      <c r="H365" s="343">
        <v>2.8</v>
      </c>
      <c r="I365" s="343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8"/>
      <c r="P365" s="358"/>
      <c r="Q365" s="358"/>
      <c r="R365" s="349"/>
      <c r="S365" s="34"/>
      <c r="T365" s="34"/>
      <c r="U365" s="35" t="s">
        <v>65</v>
      </c>
      <c r="V365" s="344">
        <v>0</v>
      </c>
      <c r="W365" s="345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61"/>
      <c r="B366" s="351"/>
      <c r="C366" s="351"/>
      <c r="D366" s="351"/>
      <c r="E366" s="351"/>
      <c r="F366" s="351"/>
      <c r="G366" s="351"/>
      <c r="H366" s="351"/>
      <c r="I366" s="351"/>
      <c r="J366" s="351"/>
      <c r="K366" s="351"/>
      <c r="L366" s="351"/>
      <c r="M366" s="362"/>
      <c r="N366" s="352" t="s">
        <v>66</v>
      </c>
      <c r="O366" s="353"/>
      <c r="P366" s="353"/>
      <c r="Q366" s="353"/>
      <c r="R366" s="353"/>
      <c r="S366" s="353"/>
      <c r="T366" s="354"/>
      <c r="U366" s="37" t="s">
        <v>67</v>
      </c>
      <c r="V366" s="346">
        <f>IFERROR(V364/H364,"0")+IFERROR(V365/H365,"0")</f>
        <v>0</v>
      </c>
      <c r="W366" s="346">
        <f>IFERROR(W364/H364,"0")+IFERROR(W365/H365,"0")</f>
        <v>0</v>
      </c>
      <c r="X366" s="346">
        <f>IFERROR(IF(X364="",0,X364),"0")+IFERROR(IF(X365="",0,X365),"0")</f>
        <v>0</v>
      </c>
      <c r="Y366" s="347"/>
      <c r="Z366" s="347"/>
    </row>
    <row r="367" spans="1:53" x14ac:dyDescent="0.2">
      <c r="A367" s="351"/>
      <c r="B367" s="351"/>
      <c r="C367" s="351"/>
      <c r="D367" s="351"/>
      <c r="E367" s="351"/>
      <c r="F367" s="351"/>
      <c r="G367" s="351"/>
      <c r="H367" s="351"/>
      <c r="I367" s="351"/>
      <c r="J367" s="351"/>
      <c r="K367" s="351"/>
      <c r="L367" s="351"/>
      <c r="M367" s="362"/>
      <c r="N367" s="352" t="s">
        <v>66</v>
      </c>
      <c r="O367" s="353"/>
      <c r="P367" s="353"/>
      <c r="Q367" s="353"/>
      <c r="R367" s="353"/>
      <c r="S367" s="353"/>
      <c r="T367" s="354"/>
      <c r="U367" s="37" t="s">
        <v>65</v>
      </c>
      <c r="V367" s="346">
        <f>IFERROR(SUM(V364:V365),"0")</f>
        <v>0</v>
      </c>
      <c r="W367" s="346">
        <f>IFERROR(SUM(W364:W365),"0")</f>
        <v>0</v>
      </c>
      <c r="X367" s="37"/>
      <c r="Y367" s="347"/>
      <c r="Z367" s="347"/>
    </row>
    <row r="368" spans="1:53" ht="14.25" customHeight="1" x14ac:dyDescent="0.25">
      <c r="A368" s="371" t="s">
        <v>68</v>
      </c>
      <c r="B368" s="351"/>
      <c r="C368" s="351"/>
      <c r="D368" s="351"/>
      <c r="E368" s="351"/>
      <c r="F368" s="351"/>
      <c r="G368" s="351"/>
      <c r="H368" s="351"/>
      <c r="I368" s="351"/>
      <c r="J368" s="351"/>
      <c r="K368" s="351"/>
      <c r="L368" s="351"/>
      <c r="M368" s="351"/>
      <c r="N368" s="351"/>
      <c r="O368" s="351"/>
      <c r="P368" s="351"/>
      <c r="Q368" s="351"/>
      <c r="R368" s="351"/>
      <c r="S368" s="351"/>
      <c r="T368" s="351"/>
      <c r="U368" s="351"/>
      <c r="V368" s="351"/>
      <c r="W368" s="351"/>
      <c r="X368" s="351"/>
      <c r="Y368" s="339"/>
      <c r="Z368" s="339"/>
    </row>
    <row r="369" spans="1:53" ht="27" customHeight="1" x14ac:dyDescent="0.25">
      <c r="A369" s="54" t="s">
        <v>501</v>
      </c>
      <c r="B369" s="54" t="s">
        <v>502</v>
      </c>
      <c r="C369" s="31">
        <v>4301051303</v>
      </c>
      <c r="D369" s="348">
        <v>4607091384246</v>
      </c>
      <c r="E369" s="349"/>
      <c r="F369" s="343">
        <v>1.3</v>
      </c>
      <c r="G369" s="32">
        <v>6</v>
      </c>
      <c r="H369" s="343">
        <v>7.8</v>
      </c>
      <c r="I369" s="343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8"/>
      <c r="P369" s="358"/>
      <c r="Q369" s="358"/>
      <c r="R369" s="349"/>
      <c r="S369" s="34"/>
      <c r="T369" s="34"/>
      <c r="U369" s="35" t="s">
        <v>65</v>
      </c>
      <c r="V369" s="344">
        <v>0</v>
      </c>
      <c r="W369" s="345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503</v>
      </c>
      <c r="B370" s="54" t="s">
        <v>504</v>
      </c>
      <c r="C370" s="31">
        <v>4301051445</v>
      </c>
      <c r="D370" s="348">
        <v>4680115881976</v>
      </c>
      <c r="E370" s="349"/>
      <c r="F370" s="343">
        <v>1.3</v>
      </c>
      <c r="G370" s="32">
        <v>6</v>
      </c>
      <c r="H370" s="343">
        <v>7.8</v>
      </c>
      <c r="I370" s="343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8"/>
      <c r="P370" s="358"/>
      <c r="Q370" s="358"/>
      <c r="R370" s="349"/>
      <c r="S370" s="34"/>
      <c r="T370" s="34"/>
      <c r="U370" s="35" t="s">
        <v>65</v>
      </c>
      <c r="V370" s="344">
        <v>0</v>
      </c>
      <c r="W370" s="345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505</v>
      </c>
      <c r="B371" s="54" t="s">
        <v>506</v>
      </c>
      <c r="C371" s="31">
        <v>4301051297</v>
      </c>
      <c r="D371" s="348">
        <v>4607091384253</v>
      </c>
      <c r="E371" s="349"/>
      <c r="F371" s="343">
        <v>0.4</v>
      </c>
      <c r="G371" s="32">
        <v>6</v>
      </c>
      <c r="H371" s="343">
        <v>2.4</v>
      </c>
      <c r="I371" s="343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8"/>
      <c r="P371" s="358"/>
      <c r="Q371" s="358"/>
      <c r="R371" s="349"/>
      <c r="S371" s="34"/>
      <c r="T371" s="34"/>
      <c r="U371" s="35" t="s">
        <v>65</v>
      </c>
      <c r="V371" s="344">
        <v>0</v>
      </c>
      <c r="W371" s="345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507</v>
      </c>
      <c r="B372" s="54" t="s">
        <v>508</v>
      </c>
      <c r="C372" s="31">
        <v>4301051444</v>
      </c>
      <c r="D372" s="348">
        <v>4680115881969</v>
      </c>
      <c r="E372" s="349"/>
      <c r="F372" s="343">
        <v>0.4</v>
      </c>
      <c r="G372" s="32">
        <v>6</v>
      </c>
      <c r="H372" s="343">
        <v>2.4</v>
      </c>
      <c r="I372" s="343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8"/>
      <c r="P372" s="358"/>
      <c r="Q372" s="358"/>
      <c r="R372" s="349"/>
      <c r="S372" s="34"/>
      <c r="T372" s="34"/>
      <c r="U372" s="35" t="s">
        <v>65</v>
      </c>
      <c r="V372" s="344">
        <v>0</v>
      </c>
      <c r="W372" s="345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1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62"/>
      <c r="N373" s="352" t="s">
        <v>66</v>
      </c>
      <c r="O373" s="353"/>
      <c r="P373" s="353"/>
      <c r="Q373" s="353"/>
      <c r="R373" s="353"/>
      <c r="S373" s="353"/>
      <c r="T373" s="354"/>
      <c r="U373" s="37" t="s">
        <v>67</v>
      </c>
      <c r="V373" s="346">
        <f>IFERROR(V369/H369,"0")+IFERROR(V370/H370,"0")+IFERROR(V371/H371,"0")+IFERROR(V372/H372,"0")</f>
        <v>0</v>
      </c>
      <c r="W373" s="346">
        <f>IFERROR(W369/H369,"0")+IFERROR(W370/H370,"0")+IFERROR(W371/H371,"0")+IFERROR(W372/H372,"0")</f>
        <v>0</v>
      </c>
      <c r="X373" s="346">
        <f>IFERROR(IF(X369="",0,X369),"0")+IFERROR(IF(X370="",0,X370),"0")+IFERROR(IF(X371="",0,X371),"0")+IFERROR(IF(X372="",0,X372),"0")</f>
        <v>0</v>
      </c>
      <c r="Y373" s="347"/>
      <c r="Z373" s="347"/>
    </row>
    <row r="374" spans="1:53" x14ac:dyDescent="0.2">
      <c r="A374" s="351"/>
      <c r="B374" s="351"/>
      <c r="C374" s="351"/>
      <c r="D374" s="351"/>
      <c r="E374" s="351"/>
      <c r="F374" s="351"/>
      <c r="G374" s="351"/>
      <c r="H374" s="351"/>
      <c r="I374" s="351"/>
      <c r="J374" s="351"/>
      <c r="K374" s="351"/>
      <c r="L374" s="351"/>
      <c r="M374" s="362"/>
      <c r="N374" s="352" t="s">
        <v>66</v>
      </c>
      <c r="O374" s="353"/>
      <c r="P374" s="353"/>
      <c r="Q374" s="353"/>
      <c r="R374" s="353"/>
      <c r="S374" s="353"/>
      <c r="T374" s="354"/>
      <c r="U374" s="37" t="s">
        <v>65</v>
      </c>
      <c r="V374" s="346">
        <f>IFERROR(SUM(V369:V372),"0")</f>
        <v>0</v>
      </c>
      <c r="W374" s="346">
        <f>IFERROR(SUM(W369:W372),"0")</f>
        <v>0</v>
      </c>
      <c r="X374" s="37"/>
      <c r="Y374" s="347"/>
      <c r="Z374" s="347"/>
    </row>
    <row r="375" spans="1:53" ht="14.25" customHeight="1" x14ac:dyDescent="0.25">
      <c r="A375" s="371" t="s">
        <v>197</v>
      </c>
      <c r="B375" s="351"/>
      <c r="C375" s="351"/>
      <c r="D375" s="351"/>
      <c r="E375" s="351"/>
      <c r="F375" s="351"/>
      <c r="G375" s="351"/>
      <c r="H375" s="351"/>
      <c r="I375" s="351"/>
      <c r="J375" s="351"/>
      <c r="K375" s="351"/>
      <c r="L375" s="351"/>
      <c r="M375" s="351"/>
      <c r="N375" s="351"/>
      <c r="O375" s="351"/>
      <c r="P375" s="351"/>
      <c r="Q375" s="351"/>
      <c r="R375" s="351"/>
      <c r="S375" s="351"/>
      <c r="T375" s="351"/>
      <c r="U375" s="351"/>
      <c r="V375" s="351"/>
      <c r="W375" s="351"/>
      <c r="X375" s="351"/>
      <c r="Y375" s="339"/>
      <c r="Z375" s="339"/>
    </row>
    <row r="376" spans="1:53" ht="27" customHeight="1" x14ac:dyDescent="0.25">
      <c r="A376" s="54" t="s">
        <v>509</v>
      </c>
      <c r="B376" s="54" t="s">
        <v>510</v>
      </c>
      <c r="C376" s="31">
        <v>4301060322</v>
      </c>
      <c r="D376" s="348">
        <v>4607091389357</v>
      </c>
      <c r="E376" s="349"/>
      <c r="F376" s="343">
        <v>1.3</v>
      </c>
      <c r="G376" s="32">
        <v>6</v>
      </c>
      <c r="H376" s="343">
        <v>7.8</v>
      </c>
      <c r="I376" s="343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8"/>
      <c r="P376" s="358"/>
      <c r="Q376" s="358"/>
      <c r="R376" s="349"/>
      <c r="S376" s="34"/>
      <c r="T376" s="34"/>
      <c r="U376" s="35" t="s">
        <v>65</v>
      </c>
      <c r="V376" s="344">
        <v>0</v>
      </c>
      <c r="W376" s="345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1"/>
      <c r="B377" s="351"/>
      <c r="C377" s="351"/>
      <c r="D377" s="351"/>
      <c r="E377" s="351"/>
      <c r="F377" s="351"/>
      <c r="G377" s="351"/>
      <c r="H377" s="351"/>
      <c r="I377" s="351"/>
      <c r="J377" s="351"/>
      <c r="K377" s="351"/>
      <c r="L377" s="351"/>
      <c r="M377" s="362"/>
      <c r="N377" s="352" t="s">
        <v>66</v>
      </c>
      <c r="O377" s="353"/>
      <c r="P377" s="353"/>
      <c r="Q377" s="353"/>
      <c r="R377" s="353"/>
      <c r="S377" s="353"/>
      <c r="T377" s="354"/>
      <c r="U377" s="37" t="s">
        <v>67</v>
      </c>
      <c r="V377" s="346">
        <f>IFERROR(V376/H376,"0")</f>
        <v>0</v>
      </c>
      <c r="W377" s="346">
        <f>IFERROR(W376/H376,"0")</f>
        <v>0</v>
      </c>
      <c r="X377" s="346">
        <f>IFERROR(IF(X376="",0,X376),"0")</f>
        <v>0</v>
      </c>
      <c r="Y377" s="347"/>
      <c r="Z377" s="347"/>
    </row>
    <row r="378" spans="1:53" x14ac:dyDescent="0.2">
      <c r="A378" s="351"/>
      <c r="B378" s="351"/>
      <c r="C378" s="351"/>
      <c r="D378" s="351"/>
      <c r="E378" s="351"/>
      <c r="F378" s="351"/>
      <c r="G378" s="351"/>
      <c r="H378" s="351"/>
      <c r="I378" s="351"/>
      <c r="J378" s="351"/>
      <c r="K378" s="351"/>
      <c r="L378" s="351"/>
      <c r="M378" s="362"/>
      <c r="N378" s="352" t="s">
        <v>66</v>
      </c>
      <c r="O378" s="353"/>
      <c r="P378" s="353"/>
      <c r="Q378" s="353"/>
      <c r="R378" s="353"/>
      <c r="S378" s="353"/>
      <c r="T378" s="354"/>
      <c r="U378" s="37" t="s">
        <v>65</v>
      </c>
      <c r="V378" s="346">
        <f>IFERROR(SUM(V376:V376),"0")</f>
        <v>0</v>
      </c>
      <c r="W378" s="346">
        <f>IFERROR(SUM(W376:W376),"0")</f>
        <v>0</v>
      </c>
      <c r="X378" s="37"/>
      <c r="Y378" s="347"/>
      <c r="Z378" s="347"/>
    </row>
    <row r="379" spans="1:53" ht="27.75" customHeight="1" x14ac:dyDescent="0.2">
      <c r="A379" s="399" t="s">
        <v>511</v>
      </c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0"/>
      <c r="P379" s="400"/>
      <c r="Q379" s="400"/>
      <c r="R379" s="400"/>
      <c r="S379" s="400"/>
      <c r="T379" s="400"/>
      <c r="U379" s="400"/>
      <c r="V379" s="400"/>
      <c r="W379" s="400"/>
      <c r="X379" s="400"/>
      <c r="Y379" s="48"/>
      <c r="Z379" s="48"/>
    </row>
    <row r="380" spans="1:53" ht="16.5" customHeight="1" x14ac:dyDescent="0.25">
      <c r="A380" s="350" t="s">
        <v>512</v>
      </c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1"/>
      <c r="N380" s="351"/>
      <c r="O380" s="351"/>
      <c r="P380" s="351"/>
      <c r="Q380" s="351"/>
      <c r="R380" s="351"/>
      <c r="S380" s="351"/>
      <c r="T380" s="351"/>
      <c r="U380" s="351"/>
      <c r="V380" s="351"/>
      <c r="W380" s="351"/>
      <c r="X380" s="351"/>
      <c r="Y380" s="340"/>
      <c r="Z380" s="340"/>
    </row>
    <row r="381" spans="1:53" ht="14.25" customHeight="1" x14ac:dyDescent="0.25">
      <c r="A381" s="371" t="s">
        <v>105</v>
      </c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1"/>
      <c r="N381" s="351"/>
      <c r="O381" s="351"/>
      <c r="P381" s="351"/>
      <c r="Q381" s="351"/>
      <c r="R381" s="351"/>
      <c r="S381" s="351"/>
      <c r="T381" s="351"/>
      <c r="U381" s="351"/>
      <c r="V381" s="351"/>
      <c r="W381" s="351"/>
      <c r="X381" s="351"/>
      <c r="Y381" s="339"/>
      <c r="Z381" s="339"/>
    </row>
    <row r="382" spans="1:53" ht="27" customHeight="1" x14ac:dyDescent="0.25">
      <c r="A382" s="54" t="s">
        <v>513</v>
      </c>
      <c r="B382" s="54" t="s">
        <v>514</v>
      </c>
      <c r="C382" s="31">
        <v>4301011428</v>
      </c>
      <c r="D382" s="348">
        <v>4607091389708</v>
      </c>
      <c r="E382" s="349"/>
      <c r="F382" s="343">
        <v>0.45</v>
      </c>
      <c r="G382" s="32">
        <v>6</v>
      </c>
      <c r="H382" s="343">
        <v>2.7</v>
      </c>
      <c r="I382" s="343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8"/>
      <c r="P382" s="358"/>
      <c r="Q382" s="358"/>
      <c r="R382" s="349"/>
      <c r="S382" s="34"/>
      <c r="T382" s="34"/>
      <c r="U382" s="35" t="s">
        <v>65</v>
      </c>
      <c r="V382" s="344">
        <v>0</v>
      </c>
      <c r="W382" s="345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515</v>
      </c>
      <c r="B383" s="54" t="s">
        <v>516</v>
      </c>
      <c r="C383" s="31">
        <v>4301011427</v>
      </c>
      <c r="D383" s="348">
        <v>4607091389692</v>
      </c>
      <c r="E383" s="349"/>
      <c r="F383" s="343">
        <v>0.45</v>
      </c>
      <c r="G383" s="32">
        <v>6</v>
      </c>
      <c r="H383" s="343">
        <v>2.7</v>
      </c>
      <c r="I383" s="343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8"/>
      <c r="P383" s="358"/>
      <c r="Q383" s="358"/>
      <c r="R383" s="349"/>
      <c r="S383" s="34"/>
      <c r="T383" s="34"/>
      <c r="U383" s="35" t="s">
        <v>65</v>
      </c>
      <c r="V383" s="344">
        <v>0</v>
      </c>
      <c r="W383" s="345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x14ac:dyDescent="0.2">
      <c r="A384" s="361"/>
      <c r="B384" s="351"/>
      <c r="C384" s="351"/>
      <c r="D384" s="351"/>
      <c r="E384" s="351"/>
      <c r="F384" s="351"/>
      <c r="G384" s="351"/>
      <c r="H384" s="351"/>
      <c r="I384" s="351"/>
      <c r="J384" s="351"/>
      <c r="K384" s="351"/>
      <c r="L384" s="351"/>
      <c r="M384" s="362"/>
      <c r="N384" s="352" t="s">
        <v>66</v>
      </c>
      <c r="O384" s="353"/>
      <c r="P384" s="353"/>
      <c r="Q384" s="353"/>
      <c r="R384" s="353"/>
      <c r="S384" s="353"/>
      <c r="T384" s="354"/>
      <c r="U384" s="37" t="s">
        <v>67</v>
      </c>
      <c r="V384" s="346">
        <f>IFERROR(V382/H382,"0")+IFERROR(V383/H383,"0")</f>
        <v>0</v>
      </c>
      <c r="W384" s="346">
        <f>IFERROR(W382/H382,"0")+IFERROR(W383/H383,"0")</f>
        <v>0</v>
      </c>
      <c r="X384" s="346">
        <f>IFERROR(IF(X382="",0,X382),"0")+IFERROR(IF(X383="",0,X383),"0")</f>
        <v>0</v>
      </c>
      <c r="Y384" s="347"/>
      <c r="Z384" s="347"/>
    </row>
    <row r="385" spans="1:53" x14ac:dyDescent="0.2">
      <c r="A385" s="351"/>
      <c r="B385" s="351"/>
      <c r="C385" s="351"/>
      <c r="D385" s="351"/>
      <c r="E385" s="351"/>
      <c r="F385" s="351"/>
      <c r="G385" s="351"/>
      <c r="H385" s="351"/>
      <c r="I385" s="351"/>
      <c r="J385" s="351"/>
      <c r="K385" s="351"/>
      <c r="L385" s="351"/>
      <c r="M385" s="362"/>
      <c r="N385" s="352" t="s">
        <v>66</v>
      </c>
      <c r="O385" s="353"/>
      <c r="P385" s="353"/>
      <c r="Q385" s="353"/>
      <c r="R385" s="353"/>
      <c r="S385" s="353"/>
      <c r="T385" s="354"/>
      <c r="U385" s="37" t="s">
        <v>65</v>
      </c>
      <c r="V385" s="346">
        <f>IFERROR(SUM(V382:V383),"0")</f>
        <v>0</v>
      </c>
      <c r="W385" s="346">
        <f>IFERROR(SUM(W382:W383),"0")</f>
        <v>0</v>
      </c>
      <c r="X385" s="37"/>
      <c r="Y385" s="347"/>
      <c r="Z385" s="347"/>
    </row>
    <row r="386" spans="1:53" ht="14.25" customHeight="1" x14ac:dyDescent="0.25">
      <c r="A386" s="371" t="s">
        <v>60</v>
      </c>
      <c r="B386" s="351"/>
      <c r="C386" s="351"/>
      <c r="D386" s="351"/>
      <c r="E386" s="351"/>
      <c r="F386" s="351"/>
      <c r="G386" s="351"/>
      <c r="H386" s="351"/>
      <c r="I386" s="351"/>
      <c r="J386" s="351"/>
      <c r="K386" s="351"/>
      <c r="L386" s="351"/>
      <c r="M386" s="351"/>
      <c r="N386" s="351"/>
      <c r="O386" s="351"/>
      <c r="P386" s="351"/>
      <c r="Q386" s="351"/>
      <c r="R386" s="351"/>
      <c r="S386" s="351"/>
      <c r="T386" s="351"/>
      <c r="U386" s="351"/>
      <c r="V386" s="351"/>
      <c r="W386" s="351"/>
      <c r="X386" s="351"/>
      <c r="Y386" s="339"/>
      <c r="Z386" s="339"/>
    </row>
    <row r="387" spans="1:53" ht="27" customHeight="1" x14ac:dyDescent="0.25">
      <c r="A387" s="54" t="s">
        <v>517</v>
      </c>
      <c r="B387" s="54" t="s">
        <v>518</v>
      </c>
      <c r="C387" s="31">
        <v>4301031177</v>
      </c>
      <c r="D387" s="348">
        <v>4607091389753</v>
      </c>
      <c r="E387" s="349"/>
      <c r="F387" s="343">
        <v>0.7</v>
      </c>
      <c r="G387" s="32">
        <v>6</v>
      </c>
      <c r="H387" s="343">
        <v>4.2</v>
      </c>
      <c r="I387" s="343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4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8"/>
      <c r="P387" s="358"/>
      <c r="Q387" s="358"/>
      <c r="R387" s="349"/>
      <c r="S387" s="34"/>
      <c r="T387" s="34"/>
      <c r="U387" s="35" t="s">
        <v>65</v>
      </c>
      <c r="V387" s="344">
        <v>0</v>
      </c>
      <c r="W387" s="345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519</v>
      </c>
      <c r="B388" s="54" t="s">
        <v>520</v>
      </c>
      <c r="C388" s="31">
        <v>4301031174</v>
      </c>
      <c r="D388" s="348">
        <v>4607091389760</v>
      </c>
      <c r="E388" s="349"/>
      <c r="F388" s="343">
        <v>0.7</v>
      </c>
      <c r="G388" s="32">
        <v>6</v>
      </c>
      <c r="H388" s="343">
        <v>4.2</v>
      </c>
      <c r="I388" s="343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8"/>
      <c r="P388" s="358"/>
      <c r="Q388" s="358"/>
      <c r="R388" s="349"/>
      <c r="S388" s="34"/>
      <c r="T388" s="34"/>
      <c r="U388" s="35" t="s">
        <v>65</v>
      </c>
      <c r="V388" s="344">
        <v>0</v>
      </c>
      <c r="W388" s="345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521</v>
      </c>
      <c r="B389" s="54" t="s">
        <v>522</v>
      </c>
      <c r="C389" s="31">
        <v>4301031175</v>
      </c>
      <c r="D389" s="348">
        <v>4607091389746</v>
      </c>
      <c r="E389" s="349"/>
      <c r="F389" s="343">
        <v>0.7</v>
      </c>
      <c r="G389" s="32">
        <v>6</v>
      </c>
      <c r="H389" s="343">
        <v>4.2</v>
      </c>
      <c r="I389" s="343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8"/>
      <c r="P389" s="358"/>
      <c r="Q389" s="358"/>
      <c r="R389" s="349"/>
      <c r="S389" s="34"/>
      <c r="T389" s="34"/>
      <c r="U389" s="35" t="s">
        <v>65</v>
      </c>
      <c r="V389" s="344">
        <v>0</v>
      </c>
      <c r="W389" s="345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523</v>
      </c>
      <c r="B390" s="54" t="s">
        <v>524</v>
      </c>
      <c r="C390" s="31">
        <v>4301031236</v>
      </c>
      <c r="D390" s="348">
        <v>4680115882928</v>
      </c>
      <c r="E390" s="349"/>
      <c r="F390" s="343">
        <v>0.28000000000000003</v>
      </c>
      <c r="G390" s="32">
        <v>6</v>
      </c>
      <c r="H390" s="343">
        <v>1.68</v>
      </c>
      <c r="I390" s="343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8"/>
      <c r="P390" s="358"/>
      <c r="Q390" s="358"/>
      <c r="R390" s="349"/>
      <c r="S390" s="34"/>
      <c r="T390" s="34"/>
      <c r="U390" s="35" t="s">
        <v>65</v>
      </c>
      <c r="V390" s="344">
        <v>0</v>
      </c>
      <c r="W390" s="345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4301031257</v>
      </c>
      <c r="D391" s="348">
        <v>4680115883147</v>
      </c>
      <c r="E391" s="349"/>
      <c r="F391" s="343">
        <v>0.28000000000000003</v>
      </c>
      <c r="G391" s="32">
        <v>6</v>
      </c>
      <c r="H391" s="343">
        <v>1.68</v>
      </c>
      <c r="I391" s="343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8"/>
      <c r="P391" s="358"/>
      <c r="Q391" s="358"/>
      <c r="R391" s="349"/>
      <c r="S391" s="34"/>
      <c r="T391" s="34"/>
      <c r="U391" s="35" t="s">
        <v>65</v>
      </c>
      <c r="V391" s="344">
        <v>0</v>
      </c>
      <c r="W391" s="345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4301031178</v>
      </c>
      <c r="D392" s="348">
        <v>4607091384338</v>
      </c>
      <c r="E392" s="349"/>
      <c r="F392" s="343">
        <v>0.35</v>
      </c>
      <c r="G392" s="32">
        <v>6</v>
      </c>
      <c r="H392" s="343">
        <v>2.1</v>
      </c>
      <c r="I392" s="343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8"/>
      <c r="P392" s="358"/>
      <c r="Q392" s="358"/>
      <c r="R392" s="349"/>
      <c r="S392" s="34"/>
      <c r="T392" s="34"/>
      <c r="U392" s="35" t="s">
        <v>65</v>
      </c>
      <c r="V392" s="344">
        <v>0</v>
      </c>
      <c r="W392" s="345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4301031254</v>
      </c>
      <c r="D393" s="348">
        <v>4680115883154</v>
      </c>
      <c r="E393" s="349"/>
      <c r="F393" s="343">
        <v>0.28000000000000003</v>
      </c>
      <c r="G393" s="32">
        <v>6</v>
      </c>
      <c r="H393" s="343">
        <v>1.68</v>
      </c>
      <c r="I393" s="343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8"/>
      <c r="P393" s="358"/>
      <c r="Q393" s="358"/>
      <c r="R393" s="349"/>
      <c r="S393" s="34"/>
      <c r="T393" s="34"/>
      <c r="U393" s="35" t="s">
        <v>65</v>
      </c>
      <c r="V393" s="344">
        <v>0</v>
      </c>
      <c r="W393" s="345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4301031171</v>
      </c>
      <c r="D394" s="348">
        <v>4607091389524</v>
      </c>
      <c r="E394" s="349"/>
      <c r="F394" s="343">
        <v>0.35</v>
      </c>
      <c r="G394" s="32">
        <v>6</v>
      </c>
      <c r="H394" s="343">
        <v>2.1</v>
      </c>
      <c r="I394" s="343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8"/>
      <c r="P394" s="358"/>
      <c r="Q394" s="358"/>
      <c r="R394" s="349"/>
      <c r="S394" s="34"/>
      <c r="T394" s="34"/>
      <c r="U394" s="35" t="s">
        <v>65</v>
      </c>
      <c r="V394" s="344">
        <v>0</v>
      </c>
      <c r="W394" s="345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4301031258</v>
      </c>
      <c r="D395" s="348">
        <v>4680115883161</v>
      </c>
      <c r="E395" s="349"/>
      <c r="F395" s="343">
        <v>0.28000000000000003</v>
      </c>
      <c r="G395" s="32">
        <v>6</v>
      </c>
      <c r="H395" s="343">
        <v>1.68</v>
      </c>
      <c r="I395" s="343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8"/>
      <c r="P395" s="358"/>
      <c r="Q395" s="358"/>
      <c r="R395" s="349"/>
      <c r="S395" s="34"/>
      <c r="T395" s="34"/>
      <c r="U395" s="35" t="s">
        <v>65</v>
      </c>
      <c r="V395" s="344">
        <v>0</v>
      </c>
      <c r="W395" s="34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4301031170</v>
      </c>
      <c r="D396" s="348">
        <v>4607091384345</v>
      </c>
      <c r="E396" s="349"/>
      <c r="F396" s="343">
        <v>0.35</v>
      </c>
      <c r="G396" s="32">
        <v>6</v>
      </c>
      <c r="H396" s="343">
        <v>2.1</v>
      </c>
      <c r="I396" s="343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5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8"/>
      <c r="P396" s="358"/>
      <c r="Q396" s="358"/>
      <c r="R396" s="349"/>
      <c r="S396" s="34"/>
      <c r="T396" s="34"/>
      <c r="U396" s="35" t="s">
        <v>65</v>
      </c>
      <c r="V396" s="344">
        <v>0</v>
      </c>
      <c r="W396" s="34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537</v>
      </c>
      <c r="B397" s="54" t="s">
        <v>538</v>
      </c>
      <c r="C397" s="31">
        <v>4301031256</v>
      </c>
      <c r="D397" s="348">
        <v>4680115883178</v>
      </c>
      <c r="E397" s="349"/>
      <c r="F397" s="343">
        <v>0.28000000000000003</v>
      </c>
      <c r="G397" s="32">
        <v>6</v>
      </c>
      <c r="H397" s="343">
        <v>1.68</v>
      </c>
      <c r="I397" s="343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8"/>
      <c r="P397" s="358"/>
      <c r="Q397" s="358"/>
      <c r="R397" s="349"/>
      <c r="S397" s="34"/>
      <c r="T397" s="34"/>
      <c r="U397" s="35" t="s">
        <v>65</v>
      </c>
      <c r="V397" s="344">
        <v>0</v>
      </c>
      <c r="W397" s="34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4301031172</v>
      </c>
      <c r="D398" s="348">
        <v>4607091389531</v>
      </c>
      <c r="E398" s="349"/>
      <c r="F398" s="343">
        <v>0.35</v>
      </c>
      <c r="G398" s="32">
        <v>6</v>
      </c>
      <c r="H398" s="343">
        <v>2.1</v>
      </c>
      <c r="I398" s="343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1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8"/>
      <c r="P398" s="358"/>
      <c r="Q398" s="358"/>
      <c r="R398" s="349"/>
      <c r="S398" s="34"/>
      <c r="T398" s="34"/>
      <c r="U398" s="35" t="s">
        <v>65</v>
      </c>
      <c r="V398" s="344">
        <v>0</v>
      </c>
      <c r="W398" s="34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4301031255</v>
      </c>
      <c r="D399" s="348">
        <v>4680115883185</v>
      </c>
      <c r="E399" s="349"/>
      <c r="F399" s="343">
        <v>0.28000000000000003</v>
      </c>
      <c r="G399" s="32">
        <v>6</v>
      </c>
      <c r="H399" s="343">
        <v>1.68</v>
      </c>
      <c r="I399" s="343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8"/>
      <c r="P399" s="358"/>
      <c r="Q399" s="358"/>
      <c r="R399" s="349"/>
      <c r="S399" s="34"/>
      <c r="T399" s="34"/>
      <c r="U399" s="35" t="s">
        <v>65</v>
      </c>
      <c r="V399" s="344">
        <v>0</v>
      </c>
      <c r="W399" s="34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1"/>
      <c r="B400" s="351"/>
      <c r="C400" s="351"/>
      <c r="D400" s="351"/>
      <c r="E400" s="351"/>
      <c r="F400" s="351"/>
      <c r="G400" s="351"/>
      <c r="H400" s="351"/>
      <c r="I400" s="351"/>
      <c r="J400" s="351"/>
      <c r="K400" s="351"/>
      <c r="L400" s="351"/>
      <c r="M400" s="362"/>
      <c r="N400" s="352" t="s">
        <v>66</v>
      </c>
      <c r="O400" s="353"/>
      <c r="P400" s="353"/>
      <c r="Q400" s="353"/>
      <c r="R400" s="353"/>
      <c r="S400" s="353"/>
      <c r="T400" s="354"/>
      <c r="U400" s="37" t="s">
        <v>67</v>
      </c>
      <c r="V400" s="346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0</v>
      </c>
      <c r="W400" s="346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0</v>
      </c>
      <c r="X400" s="346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</v>
      </c>
      <c r="Y400" s="347"/>
      <c r="Z400" s="347"/>
    </row>
    <row r="401" spans="1:53" x14ac:dyDescent="0.2">
      <c r="A401" s="351"/>
      <c r="B401" s="351"/>
      <c r="C401" s="351"/>
      <c r="D401" s="351"/>
      <c r="E401" s="351"/>
      <c r="F401" s="351"/>
      <c r="G401" s="351"/>
      <c r="H401" s="351"/>
      <c r="I401" s="351"/>
      <c r="J401" s="351"/>
      <c r="K401" s="351"/>
      <c r="L401" s="351"/>
      <c r="M401" s="362"/>
      <c r="N401" s="352" t="s">
        <v>66</v>
      </c>
      <c r="O401" s="353"/>
      <c r="P401" s="353"/>
      <c r="Q401" s="353"/>
      <c r="R401" s="353"/>
      <c r="S401" s="353"/>
      <c r="T401" s="354"/>
      <c r="U401" s="37" t="s">
        <v>65</v>
      </c>
      <c r="V401" s="346">
        <f>IFERROR(SUM(V387:V399),"0")</f>
        <v>0</v>
      </c>
      <c r="W401" s="346">
        <f>IFERROR(SUM(W387:W399),"0")</f>
        <v>0</v>
      </c>
      <c r="X401" s="37"/>
      <c r="Y401" s="347"/>
      <c r="Z401" s="347"/>
    </row>
    <row r="402" spans="1:53" ht="14.25" customHeight="1" x14ac:dyDescent="0.25">
      <c r="A402" s="371" t="s">
        <v>68</v>
      </c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51"/>
      <c r="N402" s="351"/>
      <c r="O402" s="351"/>
      <c r="P402" s="351"/>
      <c r="Q402" s="351"/>
      <c r="R402" s="351"/>
      <c r="S402" s="351"/>
      <c r="T402" s="351"/>
      <c r="U402" s="351"/>
      <c r="V402" s="351"/>
      <c r="W402" s="351"/>
      <c r="X402" s="351"/>
      <c r="Y402" s="339"/>
      <c r="Z402" s="339"/>
    </row>
    <row r="403" spans="1:53" ht="27" customHeight="1" x14ac:dyDescent="0.25">
      <c r="A403" s="54" t="s">
        <v>543</v>
      </c>
      <c r="B403" s="54" t="s">
        <v>544</v>
      </c>
      <c r="C403" s="31">
        <v>4301051258</v>
      </c>
      <c r="D403" s="348">
        <v>4607091389685</v>
      </c>
      <c r="E403" s="349"/>
      <c r="F403" s="343">
        <v>1.3</v>
      </c>
      <c r="G403" s="32">
        <v>6</v>
      </c>
      <c r="H403" s="343">
        <v>7.8</v>
      </c>
      <c r="I403" s="343">
        <v>8.3460000000000001</v>
      </c>
      <c r="J403" s="32">
        <v>56</v>
      </c>
      <c r="K403" s="32" t="s">
        <v>100</v>
      </c>
      <c r="L403" s="33" t="s">
        <v>119</v>
      </c>
      <c r="M403" s="32">
        <v>45</v>
      </c>
      <c r="N403" s="49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8"/>
      <c r="P403" s="358"/>
      <c r="Q403" s="358"/>
      <c r="R403" s="349"/>
      <c r="S403" s="34"/>
      <c r="T403" s="34"/>
      <c r="U403" s="35" t="s">
        <v>65</v>
      </c>
      <c r="V403" s="344">
        <v>0</v>
      </c>
      <c r="W403" s="345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545</v>
      </c>
      <c r="B404" s="54" t="s">
        <v>546</v>
      </c>
      <c r="C404" s="31">
        <v>4301051431</v>
      </c>
      <c r="D404" s="348">
        <v>4607091389654</v>
      </c>
      <c r="E404" s="349"/>
      <c r="F404" s="343">
        <v>0.33</v>
      </c>
      <c r="G404" s="32">
        <v>6</v>
      </c>
      <c r="H404" s="343">
        <v>1.98</v>
      </c>
      <c r="I404" s="343">
        <v>2.258</v>
      </c>
      <c r="J404" s="32">
        <v>156</v>
      </c>
      <c r="K404" s="32" t="s">
        <v>63</v>
      </c>
      <c r="L404" s="33" t="s">
        <v>119</v>
      </c>
      <c r="M404" s="32">
        <v>45</v>
      </c>
      <c r="N404" s="3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8"/>
      <c r="P404" s="358"/>
      <c r="Q404" s="358"/>
      <c r="R404" s="349"/>
      <c r="S404" s="34"/>
      <c r="T404" s="34"/>
      <c r="U404" s="35" t="s">
        <v>65</v>
      </c>
      <c r="V404" s="344">
        <v>0</v>
      </c>
      <c r="W404" s="345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547</v>
      </c>
      <c r="B405" s="54" t="s">
        <v>548</v>
      </c>
      <c r="C405" s="31">
        <v>4301051284</v>
      </c>
      <c r="D405" s="348">
        <v>4607091384352</v>
      </c>
      <c r="E405" s="349"/>
      <c r="F405" s="343">
        <v>0.6</v>
      </c>
      <c r="G405" s="32">
        <v>4</v>
      </c>
      <c r="H405" s="343">
        <v>2.4</v>
      </c>
      <c r="I405" s="343">
        <v>2.6459999999999999</v>
      </c>
      <c r="J405" s="32">
        <v>120</v>
      </c>
      <c r="K405" s="32" t="s">
        <v>63</v>
      </c>
      <c r="L405" s="33" t="s">
        <v>119</v>
      </c>
      <c r="M405" s="32">
        <v>45</v>
      </c>
      <c r="N405" s="5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8"/>
      <c r="P405" s="358"/>
      <c r="Q405" s="358"/>
      <c r="R405" s="349"/>
      <c r="S405" s="34"/>
      <c r="T405" s="34"/>
      <c r="U405" s="35" t="s">
        <v>65</v>
      </c>
      <c r="V405" s="344">
        <v>0</v>
      </c>
      <c r="W405" s="345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549</v>
      </c>
      <c r="B406" s="54" t="s">
        <v>550</v>
      </c>
      <c r="C406" s="31">
        <v>4301051257</v>
      </c>
      <c r="D406" s="348">
        <v>4607091389661</v>
      </c>
      <c r="E406" s="349"/>
      <c r="F406" s="343">
        <v>0.55000000000000004</v>
      </c>
      <c r="G406" s="32">
        <v>4</v>
      </c>
      <c r="H406" s="343">
        <v>2.2000000000000002</v>
      </c>
      <c r="I406" s="343">
        <v>2.492</v>
      </c>
      <c r="J406" s="32">
        <v>120</v>
      </c>
      <c r="K406" s="32" t="s">
        <v>63</v>
      </c>
      <c r="L406" s="33" t="s">
        <v>119</v>
      </c>
      <c r="M406" s="32">
        <v>45</v>
      </c>
      <c r="N406" s="64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8"/>
      <c r="P406" s="358"/>
      <c r="Q406" s="358"/>
      <c r="R406" s="349"/>
      <c r="S406" s="34"/>
      <c r="T406" s="34"/>
      <c r="U406" s="35" t="s">
        <v>65</v>
      </c>
      <c r="V406" s="344">
        <v>0</v>
      </c>
      <c r="W406" s="345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61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62"/>
      <c r="N407" s="352" t="s">
        <v>66</v>
      </c>
      <c r="O407" s="353"/>
      <c r="P407" s="353"/>
      <c r="Q407" s="353"/>
      <c r="R407" s="353"/>
      <c r="S407" s="353"/>
      <c r="T407" s="354"/>
      <c r="U407" s="37" t="s">
        <v>67</v>
      </c>
      <c r="V407" s="346">
        <f>IFERROR(V403/H403,"0")+IFERROR(V404/H404,"0")+IFERROR(V405/H405,"0")+IFERROR(V406/H406,"0")</f>
        <v>0</v>
      </c>
      <c r="W407" s="346">
        <f>IFERROR(W403/H403,"0")+IFERROR(W404/H404,"0")+IFERROR(W405/H405,"0")+IFERROR(W406/H406,"0")</f>
        <v>0</v>
      </c>
      <c r="X407" s="346">
        <f>IFERROR(IF(X403="",0,X403),"0")+IFERROR(IF(X404="",0,X404),"0")+IFERROR(IF(X405="",0,X405),"0")+IFERROR(IF(X406="",0,X406),"0")</f>
        <v>0</v>
      </c>
      <c r="Y407" s="347"/>
      <c r="Z407" s="347"/>
    </row>
    <row r="408" spans="1:53" x14ac:dyDescent="0.2">
      <c r="A408" s="351"/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62"/>
      <c r="N408" s="352" t="s">
        <v>66</v>
      </c>
      <c r="O408" s="353"/>
      <c r="P408" s="353"/>
      <c r="Q408" s="353"/>
      <c r="R408" s="353"/>
      <c r="S408" s="353"/>
      <c r="T408" s="354"/>
      <c r="U408" s="37" t="s">
        <v>65</v>
      </c>
      <c r="V408" s="346">
        <f>IFERROR(SUM(V403:V406),"0")</f>
        <v>0</v>
      </c>
      <c r="W408" s="346">
        <f>IFERROR(SUM(W403:W406),"0")</f>
        <v>0</v>
      </c>
      <c r="X408" s="37"/>
      <c r="Y408" s="347"/>
      <c r="Z408" s="347"/>
    </row>
    <row r="409" spans="1:53" ht="14.25" customHeight="1" x14ac:dyDescent="0.25">
      <c r="A409" s="371" t="s">
        <v>197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339"/>
      <c r="Z409" s="339"/>
    </row>
    <row r="410" spans="1:53" ht="27" customHeight="1" x14ac:dyDescent="0.25">
      <c r="A410" s="54" t="s">
        <v>551</v>
      </c>
      <c r="B410" s="54" t="s">
        <v>552</v>
      </c>
      <c r="C410" s="31">
        <v>4301060352</v>
      </c>
      <c r="D410" s="348">
        <v>4680115881648</v>
      </c>
      <c r="E410" s="349"/>
      <c r="F410" s="343">
        <v>1</v>
      </c>
      <c r="G410" s="32">
        <v>4</v>
      </c>
      <c r="H410" s="343">
        <v>4</v>
      </c>
      <c r="I410" s="343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8"/>
      <c r="P410" s="358"/>
      <c r="Q410" s="358"/>
      <c r="R410" s="349"/>
      <c r="S410" s="34"/>
      <c r="T410" s="34"/>
      <c r="U410" s="35" t="s">
        <v>65</v>
      </c>
      <c r="V410" s="344">
        <v>0</v>
      </c>
      <c r="W410" s="345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1"/>
      <c r="B411" s="351"/>
      <c r="C411" s="351"/>
      <c r="D411" s="351"/>
      <c r="E411" s="351"/>
      <c r="F411" s="351"/>
      <c r="G411" s="351"/>
      <c r="H411" s="351"/>
      <c r="I411" s="351"/>
      <c r="J411" s="351"/>
      <c r="K411" s="351"/>
      <c r="L411" s="351"/>
      <c r="M411" s="362"/>
      <c r="N411" s="352" t="s">
        <v>66</v>
      </c>
      <c r="O411" s="353"/>
      <c r="P411" s="353"/>
      <c r="Q411" s="353"/>
      <c r="R411" s="353"/>
      <c r="S411" s="353"/>
      <c r="T411" s="354"/>
      <c r="U411" s="37" t="s">
        <v>67</v>
      </c>
      <c r="V411" s="346">
        <f>IFERROR(V410/H410,"0")</f>
        <v>0</v>
      </c>
      <c r="W411" s="346">
        <f>IFERROR(W410/H410,"0")</f>
        <v>0</v>
      </c>
      <c r="X411" s="346">
        <f>IFERROR(IF(X410="",0,X410),"0")</f>
        <v>0</v>
      </c>
      <c r="Y411" s="347"/>
      <c r="Z411" s="347"/>
    </row>
    <row r="412" spans="1:53" x14ac:dyDescent="0.2">
      <c r="A412" s="351"/>
      <c r="B412" s="351"/>
      <c r="C412" s="351"/>
      <c r="D412" s="351"/>
      <c r="E412" s="351"/>
      <c r="F412" s="351"/>
      <c r="G412" s="351"/>
      <c r="H412" s="351"/>
      <c r="I412" s="351"/>
      <c r="J412" s="351"/>
      <c r="K412" s="351"/>
      <c r="L412" s="351"/>
      <c r="M412" s="362"/>
      <c r="N412" s="352" t="s">
        <v>66</v>
      </c>
      <c r="O412" s="353"/>
      <c r="P412" s="353"/>
      <c r="Q412" s="353"/>
      <c r="R412" s="353"/>
      <c r="S412" s="353"/>
      <c r="T412" s="354"/>
      <c r="U412" s="37" t="s">
        <v>65</v>
      </c>
      <c r="V412" s="346">
        <f>IFERROR(SUM(V410:V410),"0")</f>
        <v>0</v>
      </c>
      <c r="W412" s="346">
        <f>IFERROR(SUM(W410:W410),"0")</f>
        <v>0</v>
      </c>
      <c r="X412" s="37"/>
      <c r="Y412" s="347"/>
      <c r="Z412" s="347"/>
    </row>
    <row r="413" spans="1:53" ht="14.25" customHeight="1" x14ac:dyDescent="0.25">
      <c r="A413" s="371" t="s">
        <v>83</v>
      </c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51"/>
      <c r="N413" s="351"/>
      <c r="O413" s="351"/>
      <c r="P413" s="351"/>
      <c r="Q413" s="351"/>
      <c r="R413" s="351"/>
      <c r="S413" s="351"/>
      <c r="T413" s="351"/>
      <c r="U413" s="351"/>
      <c r="V413" s="351"/>
      <c r="W413" s="351"/>
      <c r="X413" s="351"/>
      <c r="Y413" s="339"/>
      <c r="Z413" s="339"/>
    </row>
    <row r="414" spans="1:53" ht="27" customHeight="1" x14ac:dyDescent="0.25">
      <c r="A414" s="54" t="s">
        <v>553</v>
      </c>
      <c r="B414" s="54" t="s">
        <v>554</v>
      </c>
      <c r="C414" s="31">
        <v>4301032045</v>
      </c>
      <c r="D414" s="348">
        <v>4680115884335</v>
      </c>
      <c r="E414" s="349"/>
      <c r="F414" s="343">
        <v>0.06</v>
      </c>
      <c r="G414" s="32">
        <v>20</v>
      </c>
      <c r="H414" s="343">
        <v>1.2</v>
      </c>
      <c r="I414" s="343">
        <v>1.8</v>
      </c>
      <c r="J414" s="32">
        <v>200</v>
      </c>
      <c r="K414" s="32" t="s">
        <v>555</v>
      </c>
      <c r="L414" s="33" t="s">
        <v>556</v>
      </c>
      <c r="M414" s="32">
        <v>60</v>
      </c>
      <c r="N414" s="6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8"/>
      <c r="P414" s="358"/>
      <c r="Q414" s="358"/>
      <c r="R414" s="349"/>
      <c r="S414" s="34"/>
      <c r="T414" s="34"/>
      <c r="U414" s="35" t="s">
        <v>65</v>
      </c>
      <c r="V414" s="344">
        <v>0</v>
      </c>
      <c r="W414" s="34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557</v>
      </c>
      <c r="B415" s="54" t="s">
        <v>558</v>
      </c>
      <c r="C415" s="31">
        <v>4301032047</v>
      </c>
      <c r="D415" s="348">
        <v>4680115884342</v>
      </c>
      <c r="E415" s="349"/>
      <c r="F415" s="343">
        <v>0.06</v>
      </c>
      <c r="G415" s="32">
        <v>20</v>
      </c>
      <c r="H415" s="343">
        <v>1.2</v>
      </c>
      <c r="I415" s="343">
        <v>1.8</v>
      </c>
      <c r="J415" s="32">
        <v>200</v>
      </c>
      <c r="K415" s="32" t="s">
        <v>555</v>
      </c>
      <c r="L415" s="33" t="s">
        <v>556</v>
      </c>
      <c r="M415" s="32">
        <v>60</v>
      </c>
      <c r="N415" s="46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8"/>
      <c r="P415" s="358"/>
      <c r="Q415" s="358"/>
      <c r="R415" s="349"/>
      <c r="S415" s="34"/>
      <c r="T415" s="34"/>
      <c r="U415" s="35" t="s">
        <v>65</v>
      </c>
      <c r="V415" s="344">
        <v>0</v>
      </c>
      <c r="W415" s="345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559</v>
      </c>
      <c r="B416" s="54" t="s">
        <v>560</v>
      </c>
      <c r="C416" s="31">
        <v>4301170011</v>
      </c>
      <c r="D416" s="348">
        <v>4680115884113</v>
      </c>
      <c r="E416" s="349"/>
      <c r="F416" s="343">
        <v>0.11</v>
      </c>
      <c r="G416" s="32">
        <v>12</v>
      </c>
      <c r="H416" s="343">
        <v>1.32</v>
      </c>
      <c r="I416" s="343">
        <v>1.88</v>
      </c>
      <c r="J416" s="32">
        <v>200</v>
      </c>
      <c r="K416" s="32" t="s">
        <v>555</v>
      </c>
      <c r="L416" s="33" t="s">
        <v>556</v>
      </c>
      <c r="M416" s="32">
        <v>150</v>
      </c>
      <c r="N416" s="6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8"/>
      <c r="P416" s="358"/>
      <c r="Q416" s="358"/>
      <c r="R416" s="349"/>
      <c r="S416" s="34"/>
      <c r="T416" s="34"/>
      <c r="U416" s="35" t="s">
        <v>65</v>
      </c>
      <c r="V416" s="344">
        <v>0</v>
      </c>
      <c r="W416" s="345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1"/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62"/>
      <c r="N417" s="352" t="s">
        <v>66</v>
      </c>
      <c r="O417" s="353"/>
      <c r="P417" s="353"/>
      <c r="Q417" s="353"/>
      <c r="R417" s="353"/>
      <c r="S417" s="353"/>
      <c r="T417" s="354"/>
      <c r="U417" s="37" t="s">
        <v>67</v>
      </c>
      <c r="V417" s="346">
        <f>IFERROR(V414/H414,"0")+IFERROR(V415/H415,"0")+IFERROR(V416/H416,"0")</f>
        <v>0</v>
      </c>
      <c r="W417" s="346">
        <f>IFERROR(W414/H414,"0")+IFERROR(W415/H415,"0")+IFERROR(W416/H416,"0")</f>
        <v>0</v>
      </c>
      <c r="X417" s="346">
        <f>IFERROR(IF(X414="",0,X414),"0")+IFERROR(IF(X415="",0,X415),"0")+IFERROR(IF(X416="",0,X416),"0")</f>
        <v>0</v>
      </c>
      <c r="Y417" s="347"/>
      <c r="Z417" s="347"/>
    </row>
    <row r="418" spans="1:53" x14ac:dyDescent="0.2">
      <c r="A418" s="351"/>
      <c r="B418" s="351"/>
      <c r="C418" s="351"/>
      <c r="D418" s="351"/>
      <c r="E418" s="351"/>
      <c r="F418" s="351"/>
      <c r="G418" s="351"/>
      <c r="H418" s="351"/>
      <c r="I418" s="351"/>
      <c r="J418" s="351"/>
      <c r="K418" s="351"/>
      <c r="L418" s="351"/>
      <c r="M418" s="362"/>
      <c r="N418" s="352" t="s">
        <v>66</v>
      </c>
      <c r="O418" s="353"/>
      <c r="P418" s="353"/>
      <c r="Q418" s="353"/>
      <c r="R418" s="353"/>
      <c r="S418" s="353"/>
      <c r="T418" s="354"/>
      <c r="U418" s="37" t="s">
        <v>65</v>
      </c>
      <c r="V418" s="346">
        <f>IFERROR(SUM(V414:V416),"0")</f>
        <v>0</v>
      </c>
      <c r="W418" s="346">
        <f>IFERROR(SUM(W414:W416),"0")</f>
        <v>0</v>
      </c>
      <c r="X418" s="37"/>
      <c r="Y418" s="347"/>
      <c r="Z418" s="347"/>
    </row>
    <row r="419" spans="1:53" ht="16.5" customHeight="1" x14ac:dyDescent="0.25">
      <c r="A419" s="350" t="s">
        <v>561</v>
      </c>
      <c r="B419" s="351"/>
      <c r="C419" s="351"/>
      <c r="D419" s="351"/>
      <c r="E419" s="351"/>
      <c r="F419" s="351"/>
      <c r="G419" s="351"/>
      <c r="H419" s="351"/>
      <c r="I419" s="351"/>
      <c r="J419" s="351"/>
      <c r="K419" s="351"/>
      <c r="L419" s="351"/>
      <c r="M419" s="351"/>
      <c r="N419" s="351"/>
      <c r="O419" s="351"/>
      <c r="P419" s="351"/>
      <c r="Q419" s="351"/>
      <c r="R419" s="351"/>
      <c r="S419" s="351"/>
      <c r="T419" s="351"/>
      <c r="U419" s="351"/>
      <c r="V419" s="351"/>
      <c r="W419" s="351"/>
      <c r="X419" s="351"/>
      <c r="Y419" s="340"/>
      <c r="Z419" s="340"/>
    </row>
    <row r="420" spans="1:53" ht="14.25" customHeight="1" x14ac:dyDescent="0.25">
      <c r="A420" s="371" t="s">
        <v>97</v>
      </c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1"/>
      <c r="N420" s="351"/>
      <c r="O420" s="351"/>
      <c r="P420" s="351"/>
      <c r="Q420" s="351"/>
      <c r="R420" s="351"/>
      <c r="S420" s="351"/>
      <c r="T420" s="351"/>
      <c r="U420" s="351"/>
      <c r="V420" s="351"/>
      <c r="W420" s="351"/>
      <c r="X420" s="351"/>
      <c r="Y420" s="339"/>
      <c r="Z420" s="339"/>
    </row>
    <row r="421" spans="1:53" ht="27" customHeight="1" x14ac:dyDescent="0.25">
      <c r="A421" s="54" t="s">
        <v>562</v>
      </c>
      <c r="B421" s="54" t="s">
        <v>563</v>
      </c>
      <c r="C421" s="31">
        <v>4301020214</v>
      </c>
      <c r="D421" s="348">
        <v>4607091389388</v>
      </c>
      <c r="E421" s="349"/>
      <c r="F421" s="343">
        <v>1.3</v>
      </c>
      <c r="G421" s="32">
        <v>4</v>
      </c>
      <c r="H421" s="343">
        <v>5.2</v>
      </c>
      <c r="I421" s="343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59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8"/>
      <c r="P421" s="358"/>
      <c r="Q421" s="358"/>
      <c r="R421" s="349"/>
      <c r="S421" s="34"/>
      <c r="T421" s="34"/>
      <c r="U421" s="35" t="s">
        <v>65</v>
      </c>
      <c r="V421" s="344">
        <v>0</v>
      </c>
      <c r="W421" s="345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564</v>
      </c>
      <c r="B422" s="54" t="s">
        <v>565</v>
      </c>
      <c r="C422" s="31">
        <v>4301020185</v>
      </c>
      <c r="D422" s="348">
        <v>4607091389364</v>
      </c>
      <c r="E422" s="349"/>
      <c r="F422" s="343">
        <v>0.42</v>
      </c>
      <c r="G422" s="32">
        <v>6</v>
      </c>
      <c r="H422" s="343">
        <v>2.52</v>
      </c>
      <c r="I422" s="343">
        <v>2.75</v>
      </c>
      <c r="J422" s="32">
        <v>156</v>
      </c>
      <c r="K422" s="32" t="s">
        <v>63</v>
      </c>
      <c r="L422" s="33" t="s">
        <v>119</v>
      </c>
      <c r="M422" s="32">
        <v>35</v>
      </c>
      <c r="N42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8"/>
      <c r="P422" s="358"/>
      <c r="Q422" s="358"/>
      <c r="R422" s="349"/>
      <c r="S422" s="34"/>
      <c r="T422" s="34"/>
      <c r="U422" s="35" t="s">
        <v>65</v>
      </c>
      <c r="V422" s="344">
        <v>0</v>
      </c>
      <c r="W422" s="345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1"/>
      <c r="B423" s="351"/>
      <c r="C423" s="351"/>
      <c r="D423" s="351"/>
      <c r="E423" s="351"/>
      <c r="F423" s="351"/>
      <c r="G423" s="351"/>
      <c r="H423" s="351"/>
      <c r="I423" s="351"/>
      <c r="J423" s="351"/>
      <c r="K423" s="351"/>
      <c r="L423" s="351"/>
      <c r="M423" s="362"/>
      <c r="N423" s="352" t="s">
        <v>66</v>
      </c>
      <c r="O423" s="353"/>
      <c r="P423" s="353"/>
      <c r="Q423" s="353"/>
      <c r="R423" s="353"/>
      <c r="S423" s="353"/>
      <c r="T423" s="354"/>
      <c r="U423" s="37" t="s">
        <v>67</v>
      </c>
      <c r="V423" s="346">
        <f>IFERROR(V421/H421,"0")+IFERROR(V422/H422,"0")</f>
        <v>0</v>
      </c>
      <c r="W423" s="346">
        <f>IFERROR(W421/H421,"0")+IFERROR(W422/H422,"0")</f>
        <v>0</v>
      </c>
      <c r="X423" s="346">
        <f>IFERROR(IF(X421="",0,X421),"0")+IFERROR(IF(X422="",0,X422),"0")</f>
        <v>0</v>
      </c>
      <c r="Y423" s="347"/>
      <c r="Z423" s="347"/>
    </row>
    <row r="424" spans="1:53" x14ac:dyDescent="0.2">
      <c r="A424" s="351"/>
      <c r="B424" s="351"/>
      <c r="C424" s="351"/>
      <c r="D424" s="351"/>
      <c r="E424" s="351"/>
      <c r="F424" s="351"/>
      <c r="G424" s="351"/>
      <c r="H424" s="351"/>
      <c r="I424" s="351"/>
      <c r="J424" s="351"/>
      <c r="K424" s="351"/>
      <c r="L424" s="351"/>
      <c r="M424" s="362"/>
      <c r="N424" s="352" t="s">
        <v>66</v>
      </c>
      <c r="O424" s="353"/>
      <c r="P424" s="353"/>
      <c r="Q424" s="353"/>
      <c r="R424" s="353"/>
      <c r="S424" s="353"/>
      <c r="T424" s="354"/>
      <c r="U424" s="37" t="s">
        <v>65</v>
      </c>
      <c r="V424" s="346">
        <f>IFERROR(SUM(V421:V422),"0")</f>
        <v>0</v>
      </c>
      <c r="W424" s="346">
        <f>IFERROR(SUM(W421:W422),"0")</f>
        <v>0</v>
      </c>
      <c r="X424" s="37"/>
      <c r="Y424" s="347"/>
      <c r="Z424" s="347"/>
    </row>
    <row r="425" spans="1:53" ht="14.25" customHeight="1" x14ac:dyDescent="0.25">
      <c r="A425" s="371" t="s">
        <v>60</v>
      </c>
      <c r="B425" s="351"/>
      <c r="C425" s="351"/>
      <c r="D425" s="351"/>
      <c r="E425" s="351"/>
      <c r="F425" s="351"/>
      <c r="G425" s="351"/>
      <c r="H425" s="351"/>
      <c r="I425" s="351"/>
      <c r="J425" s="351"/>
      <c r="K425" s="351"/>
      <c r="L425" s="351"/>
      <c r="M425" s="351"/>
      <c r="N425" s="351"/>
      <c r="O425" s="351"/>
      <c r="P425" s="351"/>
      <c r="Q425" s="351"/>
      <c r="R425" s="351"/>
      <c r="S425" s="351"/>
      <c r="T425" s="351"/>
      <c r="U425" s="351"/>
      <c r="V425" s="351"/>
      <c r="W425" s="351"/>
      <c r="X425" s="351"/>
      <c r="Y425" s="339"/>
      <c r="Z425" s="339"/>
    </row>
    <row r="426" spans="1:53" ht="27" customHeight="1" x14ac:dyDescent="0.25">
      <c r="A426" s="54" t="s">
        <v>566</v>
      </c>
      <c r="B426" s="54" t="s">
        <v>567</v>
      </c>
      <c r="C426" s="31">
        <v>4301031212</v>
      </c>
      <c r="D426" s="348">
        <v>4607091389739</v>
      </c>
      <c r="E426" s="349"/>
      <c r="F426" s="343">
        <v>0.7</v>
      </c>
      <c r="G426" s="32">
        <v>6</v>
      </c>
      <c r="H426" s="343">
        <v>4.2</v>
      </c>
      <c r="I426" s="343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8"/>
      <c r="P426" s="358"/>
      <c r="Q426" s="358"/>
      <c r="R426" s="349"/>
      <c r="S426" s="34"/>
      <c r="T426" s="34"/>
      <c r="U426" s="35" t="s">
        <v>65</v>
      </c>
      <c r="V426" s="344">
        <v>0</v>
      </c>
      <c r="W426" s="345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568</v>
      </c>
      <c r="B427" s="54" t="s">
        <v>569</v>
      </c>
      <c r="C427" s="31">
        <v>4301031247</v>
      </c>
      <c r="D427" s="348">
        <v>4680115883048</v>
      </c>
      <c r="E427" s="349"/>
      <c r="F427" s="343">
        <v>1</v>
      </c>
      <c r="G427" s="32">
        <v>4</v>
      </c>
      <c r="H427" s="343">
        <v>4</v>
      </c>
      <c r="I427" s="343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8"/>
      <c r="P427" s="358"/>
      <c r="Q427" s="358"/>
      <c r="R427" s="349"/>
      <c r="S427" s="34"/>
      <c r="T427" s="34"/>
      <c r="U427" s="35" t="s">
        <v>65</v>
      </c>
      <c r="V427" s="344">
        <v>0</v>
      </c>
      <c r="W427" s="345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570</v>
      </c>
      <c r="B428" s="54" t="s">
        <v>571</v>
      </c>
      <c r="C428" s="31">
        <v>4301031176</v>
      </c>
      <c r="D428" s="348">
        <v>4607091389425</v>
      </c>
      <c r="E428" s="349"/>
      <c r="F428" s="343">
        <v>0.35</v>
      </c>
      <c r="G428" s="32">
        <v>6</v>
      </c>
      <c r="H428" s="343">
        <v>2.1</v>
      </c>
      <c r="I428" s="343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8"/>
      <c r="P428" s="358"/>
      <c r="Q428" s="358"/>
      <c r="R428" s="349"/>
      <c r="S428" s="34"/>
      <c r="T428" s="34"/>
      <c r="U428" s="35" t="s">
        <v>65</v>
      </c>
      <c r="V428" s="344">
        <v>0</v>
      </c>
      <c r="W428" s="34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572</v>
      </c>
      <c r="B429" s="54" t="s">
        <v>573</v>
      </c>
      <c r="C429" s="31">
        <v>4301031215</v>
      </c>
      <c r="D429" s="348">
        <v>4680115882911</v>
      </c>
      <c r="E429" s="349"/>
      <c r="F429" s="343">
        <v>0.4</v>
      </c>
      <c r="G429" s="32">
        <v>6</v>
      </c>
      <c r="H429" s="343">
        <v>2.4</v>
      </c>
      <c r="I429" s="343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8"/>
      <c r="P429" s="358"/>
      <c r="Q429" s="358"/>
      <c r="R429" s="349"/>
      <c r="S429" s="34"/>
      <c r="T429" s="34"/>
      <c r="U429" s="35" t="s">
        <v>65</v>
      </c>
      <c r="V429" s="344">
        <v>0</v>
      </c>
      <c r="W429" s="34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4301031167</v>
      </c>
      <c r="D430" s="348">
        <v>4680115880771</v>
      </c>
      <c r="E430" s="349"/>
      <c r="F430" s="343">
        <v>0.28000000000000003</v>
      </c>
      <c r="G430" s="32">
        <v>6</v>
      </c>
      <c r="H430" s="343">
        <v>1.68</v>
      </c>
      <c r="I430" s="343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8"/>
      <c r="P430" s="358"/>
      <c r="Q430" s="358"/>
      <c r="R430" s="349"/>
      <c r="S430" s="34"/>
      <c r="T430" s="34"/>
      <c r="U430" s="35" t="s">
        <v>65</v>
      </c>
      <c r="V430" s="344">
        <v>0</v>
      </c>
      <c r="W430" s="34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4301031173</v>
      </c>
      <c r="D431" s="348">
        <v>4607091389500</v>
      </c>
      <c r="E431" s="349"/>
      <c r="F431" s="343">
        <v>0.35</v>
      </c>
      <c r="G431" s="32">
        <v>6</v>
      </c>
      <c r="H431" s="343">
        <v>2.1</v>
      </c>
      <c r="I431" s="343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8"/>
      <c r="P431" s="358"/>
      <c r="Q431" s="358"/>
      <c r="R431" s="349"/>
      <c r="S431" s="34"/>
      <c r="T431" s="34"/>
      <c r="U431" s="35" t="s">
        <v>65</v>
      </c>
      <c r="V431" s="344">
        <v>0</v>
      </c>
      <c r="W431" s="345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4301031103</v>
      </c>
      <c r="D432" s="348">
        <v>4680115881983</v>
      </c>
      <c r="E432" s="349"/>
      <c r="F432" s="343">
        <v>0.28000000000000003</v>
      </c>
      <c r="G432" s="32">
        <v>4</v>
      </c>
      <c r="H432" s="343">
        <v>1.1200000000000001</v>
      </c>
      <c r="I432" s="343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8"/>
      <c r="P432" s="358"/>
      <c r="Q432" s="358"/>
      <c r="R432" s="349"/>
      <c r="S432" s="34"/>
      <c r="T432" s="34"/>
      <c r="U432" s="35" t="s">
        <v>65</v>
      </c>
      <c r="V432" s="344">
        <v>0</v>
      </c>
      <c r="W432" s="34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1"/>
      <c r="B433" s="351"/>
      <c r="C433" s="351"/>
      <c r="D433" s="351"/>
      <c r="E433" s="351"/>
      <c r="F433" s="351"/>
      <c r="G433" s="351"/>
      <c r="H433" s="351"/>
      <c r="I433" s="351"/>
      <c r="J433" s="351"/>
      <c r="K433" s="351"/>
      <c r="L433" s="351"/>
      <c r="M433" s="362"/>
      <c r="N433" s="352" t="s">
        <v>66</v>
      </c>
      <c r="O433" s="353"/>
      <c r="P433" s="353"/>
      <c r="Q433" s="353"/>
      <c r="R433" s="353"/>
      <c r="S433" s="353"/>
      <c r="T433" s="354"/>
      <c r="U433" s="37" t="s">
        <v>67</v>
      </c>
      <c r="V433" s="346">
        <f>IFERROR(V426/H426,"0")+IFERROR(V427/H427,"0")+IFERROR(V428/H428,"0")+IFERROR(V429/H429,"0")+IFERROR(V430/H430,"0")+IFERROR(V431/H431,"0")+IFERROR(V432/H432,"0")</f>
        <v>0</v>
      </c>
      <c r="W433" s="346">
        <f>IFERROR(W426/H426,"0")+IFERROR(W427/H427,"0")+IFERROR(W428/H428,"0")+IFERROR(W429/H429,"0")+IFERROR(W430/H430,"0")+IFERROR(W431/H431,"0")+IFERROR(W432/H432,"0")</f>
        <v>0</v>
      </c>
      <c r="X433" s="346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47"/>
      <c r="Z433" s="347"/>
    </row>
    <row r="434" spans="1:53" x14ac:dyDescent="0.2">
      <c r="A434" s="351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62"/>
      <c r="N434" s="352" t="s">
        <v>66</v>
      </c>
      <c r="O434" s="353"/>
      <c r="P434" s="353"/>
      <c r="Q434" s="353"/>
      <c r="R434" s="353"/>
      <c r="S434" s="353"/>
      <c r="T434" s="354"/>
      <c r="U434" s="37" t="s">
        <v>65</v>
      </c>
      <c r="V434" s="346">
        <f>IFERROR(SUM(V426:V432),"0")</f>
        <v>0</v>
      </c>
      <c r="W434" s="346">
        <f>IFERROR(SUM(W426:W432),"0")</f>
        <v>0</v>
      </c>
      <c r="X434" s="37"/>
      <c r="Y434" s="347"/>
      <c r="Z434" s="347"/>
    </row>
    <row r="435" spans="1:53" ht="14.25" customHeight="1" x14ac:dyDescent="0.25">
      <c r="A435" s="371" t="s">
        <v>92</v>
      </c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1"/>
      <c r="N435" s="351"/>
      <c r="O435" s="351"/>
      <c r="P435" s="351"/>
      <c r="Q435" s="351"/>
      <c r="R435" s="351"/>
      <c r="S435" s="351"/>
      <c r="T435" s="351"/>
      <c r="U435" s="351"/>
      <c r="V435" s="351"/>
      <c r="W435" s="351"/>
      <c r="X435" s="351"/>
      <c r="Y435" s="339"/>
      <c r="Z435" s="339"/>
    </row>
    <row r="436" spans="1:53" ht="27" customHeight="1" x14ac:dyDescent="0.25">
      <c r="A436" s="54" t="s">
        <v>580</v>
      </c>
      <c r="B436" s="54" t="s">
        <v>581</v>
      </c>
      <c r="C436" s="31">
        <v>4301170010</v>
      </c>
      <c r="D436" s="348">
        <v>4680115884090</v>
      </c>
      <c r="E436" s="349"/>
      <c r="F436" s="343">
        <v>0.11</v>
      </c>
      <c r="G436" s="32">
        <v>12</v>
      </c>
      <c r="H436" s="343">
        <v>1.32</v>
      </c>
      <c r="I436" s="343">
        <v>1.88</v>
      </c>
      <c r="J436" s="32">
        <v>200</v>
      </c>
      <c r="K436" s="32" t="s">
        <v>555</v>
      </c>
      <c r="L436" s="33" t="s">
        <v>556</v>
      </c>
      <c r="M436" s="32">
        <v>150</v>
      </c>
      <c r="N436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8"/>
      <c r="P436" s="358"/>
      <c r="Q436" s="358"/>
      <c r="R436" s="349"/>
      <c r="S436" s="34"/>
      <c r="T436" s="34"/>
      <c r="U436" s="35" t="s">
        <v>65</v>
      </c>
      <c r="V436" s="344">
        <v>0</v>
      </c>
      <c r="W436" s="345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1"/>
      <c r="B437" s="351"/>
      <c r="C437" s="351"/>
      <c r="D437" s="351"/>
      <c r="E437" s="351"/>
      <c r="F437" s="351"/>
      <c r="G437" s="351"/>
      <c r="H437" s="351"/>
      <c r="I437" s="351"/>
      <c r="J437" s="351"/>
      <c r="K437" s="351"/>
      <c r="L437" s="351"/>
      <c r="M437" s="362"/>
      <c r="N437" s="352" t="s">
        <v>66</v>
      </c>
      <c r="O437" s="353"/>
      <c r="P437" s="353"/>
      <c r="Q437" s="353"/>
      <c r="R437" s="353"/>
      <c r="S437" s="353"/>
      <c r="T437" s="354"/>
      <c r="U437" s="37" t="s">
        <v>67</v>
      </c>
      <c r="V437" s="346">
        <f>IFERROR(V436/H436,"0")</f>
        <v>0</v>
      </c>
      <c r="W437" s="346">
        <f>IFERROR(W436/H436,"0")</f>
        <v>0</v>
      </c>
      <c r="X437" s="346">
        <f>IFERROR(IF(X436="",0,X436),"0")</f>
        <v>0</v>
      </c>
      <c r="Y437" s="347"/>
      <c r="Z437" s="347"/>
    </row>
    <row r="438" spans="1:53" x14ac:dyDescent="0.2">
      <c r="A438" s="351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62"/>
      <c r="N438" s="352" t="s">
        <v>66</v>
      </c>
      <c r="O438" s="353"/>
      <c r="P438" s="353"/>
      <c r="Q438" s="353"/>
      <c r="R438" s="353"/>
      <c r="S438" s="353"/>
      <c r="T438" s="354"/>
      <c r="U438" s="37" t="s">
        <v>65</v>
      </c>
      <c r="V438" s="346">
        <f>IFERROR(SUM(V436:V436),"0")</f>
        <v>0</v>
      </c>
      <c r="W438" s="346">
        <f>IFERROR(SUM(W436:W436),"0")</f>
        <v>0</v>
      </c>
      <c r="X438" s="37"/>
      <c r="Y438" s="347"/>
      <c r="Z438" s="347"/>
    </row>
    <row r="439" spans="1:53" ht="14.25" customHeight="1" x14ac:dyDescent="0.25">
      <c r="A439" s="371" t="s">
        <v>582</v>
      </c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1"/>
      <c r="N439" s="351"/>
      <c r="O439" s="351"/>
      <c r="P439" s="351"/>
      <c r="Q439" s="351"/>
      <c r="R439" s="351"/>
      <c r="S439" s="351"/>
      <c r="T439" s="351"/>
      <c r="U439" s="351"/>
      <c r="V439" s="351"/>
      <c r="W439" s="351"/>
      <c r="X439" s="351"/>
      <c r="Y439" s="339"/>
      <c r="Z439" s="339"/>
    </row>
    <row r="440" spans="1:53" ht="27" customHeight="1" x14ac:dyDescent="0.25">
      <c r="A440" s="54" t="s">
        <v>583</v>
      </c>
      <c r="B440" s="54" t="s">
        <v>584</v>
      </c>
      <c r="C440" s="31">
        <v>4301040357</v>
      </c>
      <c r="D440" s="348">
        <v>4680115884564</v>
      </c>
      <c r="E440" s="349"/>
      <c r="F440" s="343">
        <v>0.15</v>
      </c>
      <c r="G440" s="32">
        <v>20</v>
      </c>
      <c r="H440" s="343">
        <v>3</v>
      </c>
      <c r="I440" s="343">
        <v>3.6</v>
      </c>
      <c r="J440" s="32">
        <v>200</v>
      </c>
      <c r="K440" s="32" t="s">
        <v>555</v>
      </c>
      <c r="L440" s="33" t="s">
        <v>556</v>
      </c>
      <c r="M440" s="32">
        <v>60</v>
      </c>
      <c r="N440" s="68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8"/>
      <c r="P440" s="358"/>
      <c r="Q440" s="358"/>
      <c r="R440" s="349"/>
      <c r="S440" s="34"/>
      <c r="T440" s="34"/>
      <c r="U440" s="35" t="s">
        <v>65</v>
      </c>
      <c r="V440" s="344">
        <v>0</v>
      </c>
      <c r="W440" s="34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1"/>
      <c r="B441" s="351"/>
      <c r="C441" s="351"/>
      <c r="D441" s="351"/>
      <c r="E441" s="351"/>
      <c r="F441" s="351"/>
      <c r="G441" s="351"/>
      <c r="H441" s="351"/>
      <c r="I441" s="351"/>
      <c r="J441" s="351"/>
      <c r="K441" s="351"/>
      <c r="L441" s="351"/>
      <c r="M441" s="362"/>
      <c r="N441" s="352" t="s">
        <v>66</v>
      </c>
      <c r="O441" s="353"/>
      <c r="P441" s="353"/>
      <c r="Q441" s="353"/>
      <c r="R441" s="353"/>
      <c r="S441" s="353"/>
      <c r="T441" s="354"/>
      <c r="U441" s="37" t="s">
        <v>67</v>
      </c>
      <c r="V441" s="346">
        <f>IFERROR(V440/H440,"0")</f>
        <v>0</v>
      </c>
      <c r="W441" s="346">
        <f>IFERROR(W440/H440,"0")</f>
        <v>0</v>
      </c>
      <c r="X441" s="346">
        <f>IFERROR(IF(X440="",0,X440),"0")</f>
        <v>0</v>
      </c>
      <c r="Y441" s="347"/>
      <c r="Z441" s="347"/>
    </row>
    <row r="442" spans="1:53" x14ac:dyDescent="0.2">
      <c r="A442" s="351"/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62"/>
      <c r="N442" s="352" t="s">
        <v>66</v>
      </c>
      <c r="O442" s="353"/>
      <c r="P442" s="353"/>
      <c r="Q442" s="353"/>
      <c r="R442" s="353"/>
      <c r="S442" s="353"/>
      <c r="T442" s="354"/>
      <c r="U442" s="37" t="s">
        <v>65</v>
      </c>
      <c r="V442" s="346">
        <f>IFERROR(SUM(V440:V440),"0")</f>
        <v>0</v>
      </c>
      <c r="W442" s="346">
        <f>IFERROR(SUM(W440:W440),"0")</f>
        <v>0</v>
      </c>
      <c r="X442" s="37"/>
      <c r="Y442" s="347"/>
      <c r="Z442" s="347"/>
    </row>
    <row r="443" spans="1:53" ht="27.75" customHeight="1" x14ac:dyDescent="0.2">
      <c r="A443" s="399" t="s">
        <v>585</v>
      </c>
      <c r="B443" s="400"/>
      <c r="C443" s="400"/>
      <c r="D443" s="400"/>
      <c r="E443" s="400"/>
      <c r="F443" s="400"/>
      <c r="G443" s="400"/>
      <c r="H443" s="400"/>
      <c r="I443" s="400"/>
      <c r="J443" s="400"/>
      <c r="K443" s="400"/>
      <c r="L443" s="400"/>
      <c r="M443" s="400"/>
      <c r="N443" s="400"/>
      <c r="O443" s="400"/>
      <c r="P443" s="400"/>
      <c r="Q443" s="400"/>
      <c r="R443" s="400"/>
      <c r="S443" s="400"/>
      <c r="T443" s="400"/>
      <c r="U443" s="400"/>
      <c r="V443" s="400"/>
      <c r="W443" s="400"/>
      <c r="X443" s="400"/>
      <c r="Y443" s="48"/>
      <c r="Z443" s="48"/>
    </row>
    <row r="444" spans="1:53" ht="16.5" customHeight="1" x14ac:dyDescent="0.25">
      <c r="A444" s="350" t="s">
        <v>585</v>
      </c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1"/>
      <c r="N444" s="351"/>
      <c r="O444" s="351"/>
      <c r="P444" s="351"/>
      <c r="Q444" s="351"/>
      <c r="R444" s="351"/>
      <c r="S444" s="351"/>
      <c r="T444" s="351"/>
      <c r="U444" s="351"/>
      <c r="V444" s="351"/>
      <c r="W444" s="351"/>
      <c r="X444" s="351"/>
      <c r="Y444" s="340"/>
      <c r="Z444" s="340"/>
    </row>
    <row r="445" spans="1:53" ht="14.25" customHeight="1" x14ac:dyDescent="0.25">
      <c r="A445" s="371" t="s">
        <v>105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39"/>
      <c r="Z445" s="339"/>
    </row>
    <row r="446" spans="1:53" ht="27" customHeight="1" x14ac:dyDescent="0.25">
      <c r="A446" s="54" t="s">
        <v>586</v>
      </c>
      <c r="B446" s="54" t="s">
        <v>587</v>
      </c>
      <c r="C446" s="31">
        <v>4301011795</v>
      </c>
      <c r="D446" s="348">
        <v>4607091389067</v>
      </c>
      <c r="E446" s="349"/>
      <c r="F446" s="343">
        <v>0.88</v>
      </c>
      <c r="G446" s="32">
        <v>6</v>
      </c>
      <c r="H446" s="343">
        <v>5.28</v>
      </c>
      <c r="I446" s="343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6" t="s">
        <v>588</v>
      </c>
      <c r="O446" s="358"/>
      <c r="P446" s="358"/>
      <c r="Q446" s="358"/>
      <c r="R446" s="349"/>
      <c r="S446" s="34"/>
      <c r="T446" s="34"/>
      <c r="U446" s="35" t="s">
        <v>65</v>
      </c>
      <c r="V446" s="344">
        <v>0</v>
      </c>
      <c r="W446" s="345">
        <f t="shared" ref="W446:W458" si="21">IFERROR(IF(V446="",0,CEILING((V446/$H446),1)*$H446),"")</f>
        <v>0</v>
      </c>
      <c r="X446" s="36" t="str">
        <f t="shared" ref="X446:X452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589</v>
      </c>
      <c r="B447" s="54" t="s">
        <v>590</v>
      </c>
      <c r="C447" s="31">
        <v>4301011363</v>
      </c>
      <c r="D447" s="348">
        <v>4607091383522</v>
      </c>
      <c r="E447" s="349"/>
      <c r="F447" s="343">
        <v>0.88</v>
      </c>
      <c r="G447" s="32">
        <v>6</v>
      </c>
      <c r="H447" s="343">
        <v>5.28</v>
      </c>
      <c r="I447" s="343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7" s="358"/>
      <c r="P447" s="358"/>
      <c r="Q447" s="358"/>
      <c r="R447" s="349"/>
      <c r="S447" s="34"/>
      <c r="T447" s="34"/>
      <c r="U447" s="35" t="s">
        <v>65</v>
      </c>
      <c r="V447" s="344">
        <v>100</v>
      </c>
      <c r="W447" s="345">
        <f t="shared" si="21"/>
        <v>100.32000000000001</v>
      </c>
      <c r="X447" s="36">
        <f t="shared" si="22"/>
        <v>0.22724</v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589</v>
      </c>
      <c r="B448" s="54" t="s">
        <v>591</v>
      </c>
      <c r="C448" s="31">
        <v>4301011779</v>
      </c>
      <c r="D448" s="348">
        <v>4607091383522</v>
      </c>
      <c r="E448" s="349"/>
      <c r="F448" s="343">
        <v>0.88</v>
      </c>
      <c r="G448" s="32">
        <v>6</v>
      </c>
      <c r="H448" s="343">
        <v>5.28</v>
      </c>
      <c r="I448" s="343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80" t="s">
        <v>592</v>
      </c>
      <c r="O448" s="358"/>
      <c r="P448" s="358"/>
      <c r="Q448" s="358"/>
      <c r="R448" s="349"/>
      <c r="S448" s="34"/>
      <c r="T448" s="34"/>
      <c r="U448" s="35" t="s">
        <v>65</v>
      </c>
      <c r="V448" s="344">
        <v>0</v>
      </c>
      <c r="W448" s="345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593</v>
      </c>
      <c r="B449" s="54" t="s">
        <v>594</v>
      </c>
      <c r="C449" s="31">
        <v>4301011785</v>
      </c>
      <c r="D449" s="348">
        <v>4607091384437</v>
      </c>
      <c r="E449" s="349"/>
      <c r="F449" s="343">
        <v>0.88</v>
      </c>
      <c r="G449" s="32">
        <v>6</v>
      </c>
      <c r="H449" s="343">
        <v>5.28</v>
      </c>
      <c r="I449" s="34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3" t="s">
        <v>595</v>
      </c>
      <c r="O449" s="358"/>
      <c r="P449" s="358"/>
      <c r="Q449" s="358"/>
      <c r="R449" s="349"/>
      <c r="S449" s="34"/>
      <c r="T449" s="34"/>
      <c r="U449" s="35" t="s">
        <v>65</v>
      </c>
      <c r="V449" s="344">
        <v>0</v>
      </c>
      <c r="W449" s="345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16.5" customHeight="1" x14ac:dyDescent="0.25">
      <c r="A450" s="54" t="s">
        <v>596</v>
      </c>
      <c r="B450" s="54" t="s">
        <v>597</v>
      </c>
      <c r="C450" s="31">
        <v>4301011774</v>
      </c>
      <c r="D450" s="348">
        <v>4680115884502</v>
      </c>
      <c r="E450" s="349"/>
      <c r="F450" s="343">
        <v>0.88</v>
      </c>
      <c r="G450" s="32">
        <v>6</v>
      </c>
      <c r="H450" s="343">
        <v>5.28</v>
      </c>
      <c r="I450" s="34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19" t="s">
        <v>598</v>
      </c>
      <c r="O450" s="358"/>
      <c r="P450" s="358"/>
      <c r="Q450" s="358"/>
      <c r="R450" s="349"/>
      <c r="S450" s="34"/>
      <c r="T450" s="34"/>
      <c r="U450" s="35" t="s">
        <v>65</v>
      </c>
      <c r="V450" s="344">
        <v>0</v>
      </c>
      <c r="W450" s="345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599</v>
      </c>
      <c r="B451" s="54" t="s">
        <v>600</v>
      </c>
      <c r="C451" s="31">
        <v>4301011771</v>
      </c>
      <c r="D451" s="348">
        <v>4607091389104</v>
      </c>
      <c r="E451" s="349"/>
      <c r="F451" s="343">
        <v>0.88</v>
      </c>
      <c r="G451" s="32">
        <v>6</v>
      </c>
      <c r="H451" s="343">
        <v>5.28</v>
      </c>
      <c r="I451" s="34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7" t="s">
        <v>601</v>
      </c>
      <c r="O451" s="358"/>
      <c r="P451" s="358"/>
      <c r="Q451" s="358"/>
      <c r="R451" s="349"/>
      <c r="S451" s="34"/>
      <c r="T451" s="34"/>
      <c r="U451" s="35" t="s">
        <v>65</v>
      </c>
      <c r="V451" s="344">
        <v>100</v>
      </c>
      <c r="W451" s="345">
        <f t="shared" si="21"/>
        <v>100.32000000000001</v>
      </c>
      <c r="X451" s="36">
        <f t="shared" si="22"/>
        <v>0.22724</v>
      </c>
      <c r="Y451" s="56"/>
      <c r="Z451" s="57"/>
      <c r="AD451" s="58"/>
      <c r="BA451" s="302" t="s">
        <v>1</v>
      </c>
    </row>
    <row r="452" spans="1:53" ht="16.5" customHeight="1" x14ac:dyDescent="0.25">
      <c r="A452" s="54" t="s">
        <v>602</v>
      </c>
      <c r="B452" s="54" t="s">
        <v>603</v>
      </c>
      <c r="C452" s="31">
        <v>4301011799</v>
      </c>
      <c r="D452" s="348">
        <v>4680115884519</v>
      </c>
      <c r="E452" s="349"/>
      <c r="F452" s="343">
        <v>0.88</v>
      </c>
      <c r="G452" s="32">
        <v>6</v>
      </c>
      <c r="H452" s="343">
        <v>5.28</v>
      </c>
      <c r="I452" s="343">
        <v>5.64</v>
      </c>
      <c r="J452" s="32">
        <v>104</v>
      </c>
      <c r="K452" s="32" t="s">
        <v>100</v>
      </c>
      <c r="L452" s="33" t="s">
        <v>119</v>
      </c>
      <c r="M452" s="32">
        <v>60</v>
      </c>
      <c r="N452" s="521" t="s">
        <v>604</v>
      </c>
      <c r="O452" s="358"/>
      <c r="P452" s="358"/>
      <c r="Q452" s="358"/>
      <c r="R452" s="349"/>
      <c r="S452" s="34"/>
      <c r="T452" s="34"/>
      <c r="U452" s="35" t="s">
        <v>65</v>
      </c>
      <c r="V452" s="344">
        <v>0</v>
      </c>
      <c r="W452" s="34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605</v>
      </c>
      <c r="B453" s="54" t="s">
        <v>606</v>
      </c>
      <c r="C453" s="31">
        <v>4301011778</v>
      </c>
      <c r="D453" s="348">
        <v>4680115880603</v>
      </c>
      <c r="E453" s="349"/>
      <c r="F453" s="343">
        <v>0.6</v>
      </c>
      <c r="G453" s="32">
        <v>6</v>
      </c>
      <c r="H453" s="343">
        <v>3.6</v>
      </c>
      <c r="I453" s="343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42" t="s">
        <v>607</v>
      </c>
      <c r="O453" s="358"/>
      <c r="P453" s="358"/>
      <c r="Q453" s="358"/>
      <c r="R453" s="349"/>
      <c r="S453" s="34"/>
      <c r="T453" s="34"/>
      <c r="U453" s="35" t="s">
        <v>65</v>
      </c>
      <c r="V453" s="344">
        <v>0</v>
      </c>
      <c r="W453" s="345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4301011168</v>
      </c>
      <c r="D454" s="348">
        <v>4607091389999</v>
      </c>
      <c r="E454" s="349"/>
      <c r="F454" s="343">
        <v>0.6</v>
      </c>
      <c r="G454" s="32">
        <v>6</v>
      </c>
      <c r="H454" s="343">
        <v>3.6</v>
      </c>
      <c r="I454" s="34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7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4" s="358"/>
      <c r="P454" s="358"/>
      <c r="Q454" s="358"/>
      <c r="R454" s="349"/>
      <c r="S454" s="34"/>
      <c r="T454" s="34"/>
      <c r="U454" s="35" t="s">
        <v>65</v>
      </c>
      <c r="V454" s="344">
        <v>0</v>
      </c>
      <c r="W454" s="345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610</v>
      </c>
      <c r="C455" s="31">
        <v>4301011775</v>
      </c>
      <c r="D455" s="348">
        <v>4607091389999</v>
      </c>
      <c r="E455" s="349"/>
      <c r="F455" s="343">
        <v>0.6</v>
      </c>
      <c r="G455" s="32">
        <v>6</v>
      </c>
      <c r="H455" s="343">
        <v>3.6</v>
      </c>
      <c r="I455" s="34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68" t="s">
        <v>611</v>
      </c>
      <c r="O455" s="358"/>
      <c r="P455" s="358"/>
      <c r="Q455" s="358"/>
      <c r="R455" s="349"/>
      <c r="S455" s="34"/>
      <c r="T455" s="34"/>
      <c r="U455" s="35" t="s">
        <v>65</v>
      </c>
      <c r="V455" s="344">
        <v>0</v>
      </c>
      <c r="W455" s="345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612</v>
      </c>
      <c r="B456" s="54" t="s">
        <v>613</v>
      </c>
      <c r="C456" s="31">
        <v>4301011770</v>
      </c>
      <c r="D456" s="348">
        <v>4680115882782</v>
      </c>
      <c r="E456" s="349"/>
      <c r="F456" s="343">
        <v>0.6</v>
      </c>
      <c r="G456" s="32">
        <v>6</v>
      </c>
      <c r="H456" s="343">
        <v>3.6</v>
      </c>
      <c r="I456" s="343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3" t="s">
        <v>614</v>
      </c>
      <c r="O456" s="358"/>
      <c r="P456" s="358"/>
      <c r="Q456" s="358"/>
      <c r="R456" s="349"/>
      <c r="S456" s="34"/>
      <c r="T456" s="34"/>
      <c r="U456" s="35" t="s">
        <v>65</v>
      </c>
      <c r="V456" s="344">
        <v>0</v>
      </c>
      <c r="W456" s="345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4301011190</v>
      </c>
      <c r="D457" s="348">
        <v>4607091389098</v>
      </c>
      <c r="E457" s="349"/>
      <c r="F457" s="343">
        <v>0.4</v>
      </c>
      <c r="G457" s="32">
        <v>6</v>
      </c>
      <c r="H457" s="343">
        <v>2.4</v>
      </c>
      <c r="I457" s="343">
        <v>2.6</v>
      </c>
      <c r="J457" s="32">
        <v>156</v>
      </c>
      <c r="K457" s="32" t="s">
        <v>63</v>
      </c>
      <c r="L457" s="33" t="s">
        <v>119</v>
      </c>
      <c r="M457" s="32">
        <v>50</v>
      </c>
      <c r="N457" s="3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49"/>
      <c r="S457" s="34"/>
      <c r="T457" s="34"/>
      <c r="U457" s="35" t="s">
        <v>65</v>
      </c>
      <c r="V457" s="344">
        <v>0</v>
      </c>
      <c r="W457" s="345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617</v>
      </c>
      <c r="B458" s="54" t="s">
        <v>618</v>
      </c>
      <c r="C458" s="31">
        <v>4301011784</v>
      </c>
      <c r="D458" s="348">
        <v>4607091389982</v>
      </c>
      <c r="E458" s="349"/>
      <c r="F458" s="343">
        <v>0.6</v>
      </c>
      <c r="G458" s="32">
        <v>6</v>
      </c>
      <c r="H458" s="343">
        <v>3.6</v>
      </c>
      <c r="I458" s="343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9" t="s">
        <v>619</v>
      </c>
      <c r="O458" s="358"/>
      <c r="P458" s="358"/>
      <c r="Q458" s="358"/>
      <c r="R458" s="349"/>
      <c r="S458" s="34"/>
      <c r="T458" s="34"/>
      <c r="U458" s="35" t="s">
        <v>65</v>
      </c>
      <c r="V458" s="344">
        <v>0</v>
      </c>
      <c r="W458" s="345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x14ac:dyDescent="0.2">
      <c r="A459" s="361"/>
      <c r="B459" s="351"/>
      <c r="C459" s="351"/>
      <c r="D459" s="351"/>
      <c r="E459" s="351"/>
      <c r="F459" s="351"/>
      <c r="G459" s="351"/>
      <c r="H459" s="351"/>
      <c r="I459" s="351"/>
      <c r="J459" s="351"/>
      <c r="K459" s="351"/>
      <c r="L459" s="351"/>
      <c r="M459" s="362"/>
      <c r="N459" s="352" t="s">
        <v>66</v>
      </c>
      <c r="O459" s="353"/>
      <c r="P459" s="353"/>
      <c r="Q459" s="353"/>
      <c r="R459" s="353"/>
      <c r="S459" s="353"/>
      <c r="T459" s="354"/>
      <c r="U459" s="37" t="s">
        <v>67</v>
      </c>
      <c r="V459" s="346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37.878787878787875</v>
      </c>
      <c r="W459" s="346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38</v>
      </c>
      <c r="X459" s="346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0.45448</v>
      </c>
      <c r="Y459" s="347"/>
      <c r="Z459" s="347"/>
    </row>
    <row r="460" spans="1:53" x14ac:dyDescent="0.2">
      <c r="A460" s="351"/>
      <c r="B460" s="351"/>
      <c r="C460" s="351"/>
      <c r="D460" s="351"/>
      <c r="E460" s="351"/>
      <c r="F460" s="351"/>
      <c r="G460" s="351"/>
      <c r="H460" s="351"/>
      <c r="I460" s="351"/>
      <c r="J460" s="351"/>
      <c r="K460" s="351"/>
      <c r="L460" s="351"/>
      <c r="M460" s="362"/>
      <c r="N460" s="352" t="s">
        <v>66</v>
      </c>
      <c r="O460" s="353"/>
      <c r="P460" s="353"/>
      <c r="Q460" s="353"/>
      <c r="R460" s="353"/>
      <c r="S460" s="353"/>
      <c r="T460" s="354"/>
      <c r="U460" s="37" t="s">
        <v>65</v>
      </c>
      <c r="V460" s="346">
        <f>IFERROR(SUM(V446:V458),"0")</f>
        <v>200</v>
      </c>
      <c r="W460" s="346">
        <f>IFERROR(SUM(W446:W458),"0")</f>
        <v>200.64000000000001</v>
      </c>
      <c r="X460" s="37"/>
      <c r="Y460" s="347"/>
      <c r="Z460" s="347"/>
    </row>
    <row r="461" spans="1:53" ht="14.25" customHeight="1" x14ac:dyDescent="0.25">
      <c r="A461" s="371" t="s">
        <v>97</v>
      </c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1"/>
      <c r="N461" s="351"/>
      <c r="O461" s="351"/>
      <c r="P461" s="351"/>
      <c r="Q461" s="351"/>
      <c r="R461" s="351"/>
      <c r="S461" s="351"/>
      <c r="T461" s="351"/>
      <c r="U461" s="351"/>
      <c r="V461" s="351"/>
      <c r="W461" s="351"/>
      <c r="X461" s="351"/>
      <c r="Y461" s="339"/>
      <c r="Z461" s="339"/>
    </row>
    <row r="462" spans="1:53" ht="16.5" customHeight="1" x14ac:dyDescent="0.25">
      <c r="A462" s="54" t="s">
        <v>620</v>
      </c>
      <c r="B462" s="54" t="s">
        <v>621</v>
      </c>
      <c r="C462" s="31">
        <v>4301020222</v>
      </c>
      <c r="D462" s="348">
        <v>4607091388930</v>
      </c>
      <c r="E462" s="349"/>
      <c r="F462" s="343">
        <v>0.88</v>
      </c>
      <c r="G462" s="32">
        <v>6</v>
      </c>
      <c r="H462" s="343">
        <v>5.28</v>
      </c>
      <c r="I462" s="343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49"/>
      <c r="S462" s="34"/>
      <c r="T462" s="34"/>
      <c r="U462" s="35" t="s">
        <v>65</v>
      </c>
      <c r="V462" s="344">
        <v>0</v>
      </c>
      <c r="W462" s="345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0" t="s">
        <v>1</v>
      </c>
    </row>
    <row r="463" spans="1:53" ht="16.5" customHeight="1" x14ac:dyDescent="0.25">
      <c r="A463" s="54" t="s">
        <v>622</v>
      </c>
      <c r="B463" s="54" t="s">
        <v>623</v>
      </c>
      <c r="C463" s="31">
        <v>4301020206</v>
      </c>
      <c r="D463" s="348">
        <v>4680115880054</v>
      </c>
      <c r="E463" s="349"/>
      <c r="F463" s="343">
        <v>0.6</v>
      </c>
      <c r="G463" s="32">
        <v>6</v>
      </c>
      <c r="H463" s="343">
        <v>3.6</v>
      </c>
      <c r="I463" s="343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49"/>
      <c r="S463" s="34"/>
      <c r="T463" s="34"/>
      <c r="U463" s="35" t="s">
        <v>65</v>
      </c>
      <c r="V463" s="344">
        <v>0</v>
      </c>
      <c r="W463" s="345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1" t="s">
        <v>1</v>
      </c>
    </row>
    <row r="464" spans="1:53" x14ac:dyDescent="0.2">
      <c r="A464" s="361"/>
      <c r="B464" s="351"/>
      <c r="C464" s="351"/>
      <c r="D464" s="351"/>
      <c r="E464" s="351"/>
      <c r="F464" s="351"/>
      <c r="G464" s="351"/>
      <c r="H464" s="351"/>
      <c r="I464" s="351"/>
      <c r="J464" s="351"/>
      <c r="K464" s="351"/>
      <c r="L464" s="351"/>
      <c r="M464" s="362"/>
      <c r="N464" s="352" t="s">
        <v>66</v>
      </c>
      <c r="O464" s="353"/>
      <c r="P464" s="353"/>
      <c r="Q464" s="353"/>
      <c r="R464" s="353"/>
      <c r="S464" s="353"/>
      <c r="T464" s="354"/>
      <c r="U464" s="37" t="s">
        <v>67</v>
      </c>
      <c r="V464" s="346">
        <f>IFERROR(V462/H462,"0")+IFERROR(V463/H463,"0")</f>
        <v>0</v>
      </c>
      <c r="W464" s="346">
        <f>IFERROR(W462/H462,"0")+IFERROR(W463/H463,"0")</f>
        <v>0</v>
      </c>
      <c r="X464" s="346">
        <f>IFERROR(IF(X462="",0,X462),"0")+IFERROR(IF(X463="",0,X463),"0")</f>
        <v>0</v>
      </c>
      <c r="Y464" s="347"/>
      <c r="Z464" s="347"/>
    </row>
    <row r="465" spans="1:53" x14ac:dyDescent="0.2">
      <c r="A465" s="351"/>
      <c r="B465" s="351"/>
      <c r="C465" s="351"/>
      <c r="D465" s="351"/>
      <c r="E465" s="351"/>
      <c r="F465" s="351"/>
      <c r="G465" s="351"/>
      <c r="H465" s="351"/>
      <c r="I465" s="351"/>
      <c r="J465" s="351"/>
      <c r="K465" s="351"/>
      <c r="L465" s="351"/>
      <c r="M465" s="362"/>
      <c r="N465" s="352" t="s">
        <v>66</v>
      </c>
      <c r="O465" s="353"/>
      <c r="P465" s="353"/>
      <c r="Q465" s="353"/>
      <c r="R465" s="353"/>
      <c r="S465" s="353"/>
      <c r="T465" s="354"/>
      <c r="U465" s="37" t="s">
        <v>65</v>
      </c>
      <c r="V465" s="346">
        <f>IFERROR(SUM(V462:V463),"0")</f>
        <v>0</v>
      </c>
      <c r="W465" s="346">
        <f>IFERROR(SUM(W462:W463),"0")</f>
        <v>0</v>
      </c>
      <c r="X465" s="37"/>
      <c r="Y465" s="347"/>
      <c r="Z465" s="347"/>
    </row>
    <row r="466" spans="1:53" ht="14.25" customHeight="1" x14ac:dyDescent="0.25">
      <c r="A466" s="371" t="s">
        <v>60</v>
      </c>
      <c r="B466" s="351"/>
      <c r="C466" s="351"/>
      <c r="D466" s="351"/>
      <c r="E466" s="351"/>
      <c r="F466" s="351"/>
      <c r="G466" s="351"/>
      <c r="H466" s="351"/>
      <c r="I466" s="351"/>
      <c r="J466" s="351"/>
      <c r="K466" s="351"/>
      <c r="L466" s="351"/>
      <c r="M466" s="351"/>
      <c r="N466" s="351"/>
      <c r="O466" s="351"/>
      <c r="P466" s="351"/>
      <c r="Q466" s="351"/>
      <c r="R466" s="351"/>
      <c r="S466" s="351"/>
      <c r="T466" s="351"/>
      <c r="U466" s="351"/>
      <c r="V466" s="351"/>
      <c r="W466" s="351"/>
      <c r="X466" s="351"/>
      <c r="Y466" s="339"/>
      <c r="Z466" s="339"/>
    </row>
    <row r="467" spans="1:53" ht="27" customHeight="1" x14ac:dyDescent="0.25">
      <c r="A467" s="54" t="s">
        <v>624</v>
      </c>
      <c r="B467" s="54" t="s">
        <v>625</v>
      </c>
      <c r="C467" s="31">
        <v>4301031252</v>
      </c>
      <c r="D467" s="348">
        <v>4680115883116</v>
      </c>
      <c r="E467" s="349"/>
      <c r="F467" s="343">
        <v>0.88</v>
      </c>
      <c r="G467" s="32">
        <v>6</v>
      </c>
      <c r="H467" s="343">
        <v>5.28</v>
      </c>
      <c r="I467" s="343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49"/>
      <c r="S467" s="34"/>
      <c r="T467" s="34"/>
      <c r="U467" s="35" t="s">
        <v>65</v>
      </c>
      <c r="V467" s="344">
        <v>0</v>
      </c>
      <c r="W467" s="345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2" t="s">
        <v>1</v>
      </c>
    </row>
    <row r="468" spans="1:53" ht="27" customHeight="1" x14ac:dyDescent="0.25">
      <c r="A468" s="54" t="s">
        <v>626</v>
      </c>
      <c r="B468" s="54" t="s">
        <v>627</v>
      </c>
      <c r="C468" s="31">
        <v>4301031248</v>
      </c>
      <c r="D468" s="348">
        <v>4680115883093</v>
      </c>
      <c r="E468" s="349"/>
      <c r="F468" s="343">
        <v>0.88</v>
      </c>
      <c r="G468" s="32">
        <v>6</v>
      </c>
      <c r="H468" s="343">
        <v>5.28</v>
      </c>
      <c r="I468" s="343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49"/>
      <c r="S468" s="34"/>
      <c r="T468" s="34"/>
      <c r="U468" s="35" t="s">
        <v>65</v>
      </c>
      <c r="V468" s="344">
        <v>0</v>
      </c>
      <c r="W468" s="345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628</v>
      </c>
      <c r="B469" s="54" t="s">
        <v>629</v>
      </c>
      <c r="C469" s="31">
        <v>4301031250</v>
      </c>
      <c r="D469" s="348">
        <v>4680115883109</v>
      </c>
      <c r="E469" s="349"/>
      <c r="F469" s="343">
        <v>0.88</v>
      </c>
      <c r="G469" s="32">
        <v>6</v>
      </c>
      <c r="H469" s="343">
        <v>5.28</v>
      </c>
      <c r="I469" s="343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49"/>
      <c r="S469" s="34"/>
      <c r="T469" s="34"/>
      <c r="U469" s="35" t="s">
        <v>65</v>
      </c>
      <c r="V469" s="344">
        <v>0</v>
      </c>
      <c r="W469" s="345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630</v>
      </c>
      <c r="B470" s="54" t="s">
        <v>631</v>
      </c>
      <c r="C470" s="31">
        <v>4301031249</v>
      </c>
      <c r="D470" s="348">
        <v>4680115882072</v>
      </c>
      <c r="E470" s="349"/>
      <c r="F470" s="343">
        <v>0.6</v>
      </c>
      <c r="G470" s="32">
        <v>6</v>
      </c>
      <c r="H470" s="343">
        <v>3.6</v>
      </c>
      <c r="I470" s="343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49"/>
      <c r="S470" s="34"/>
      <c r="T470" s="34"/>
      <c r="U470" s="35" t="s">
        <v>65</v>
      </c>
      <c r="V470" s="344">
        <v>0</v>
      </c>
      <c r="W470" s="345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632</v>
      </c>
      <c r="B471" s="54" t="s">
        <v>633</v>
      </c>
      <c r="C471" s="31">
        <v>4301031251</v>
      </c>
      <c r="D471" s="348">
        <v>4680115882102</v>
      </c>
      <c r="E471" s="349"/>
      <c r="F471" s="343">
        <v>0.6</v>
      </c>
      <c r="G471" s="32">
        <v>6</v>
      </c>
      <c r="H471" s="343">
        <v>3.6</v>
      </c>
      <c r="I471" s="343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49"/>
      <c r="S471" s="34"/>
      <c r="T471" s="34"/>
      <c r="U471" s="35" t="s">
        <v>65</v>
      </c>
      <c r="V471" s="344">
        <v>0</v>
      </c>
      <c r="W471" s="345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4301031253</v>
      </c>
      <c r="D472" s="348">
        <v>4680115882096</v>
      </c>
      <c r="E472" s="349"/>
      <c r="F472" s="343">
        <v>0.6</v>
      </c>
      <c r="G472" s="32">
        <v>6</v>
      </c>
      <c r="H472" s="343">
        <v>3.6</v>
      </c>
      <c r="I472" s="343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49"/>
      <c r="S472" s="34"/>
      <c r="T472" s="34"/>
      <c r="U472" s="35" t="s">
        <v>65</v>
      </c>
      <c r="V472" s="344">
        <v>0</v>
      </c>
      <c r="W472" s="345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x14ac:dyDescent="0.2">
      <c r="A473" s="361"/>
      <c r="B473" s="351"/>
      <c r="C473" s="351"/>
      <c r="D473" s="351"/>
      <c r="E473" s="351"/>
      <c r="F473" s="351"/>
      <c r="G473" s="351"/>
      <c r="H473" s="351"/>
      <c r="I473" s="351"/>
      <c r="J473" s="351"/>
      <c r="K473" s="351"/>
      <c r="L473" s="351"/>
      <c r="M473" s="362"/>
      <c r="N473" s="352" t="s">
        <v>66</v>
      </c>
      <c r="O473" s="353"/>
      <c r="P473" s="353"/>
      <c r="Q473" s="353"/>
      <c r="R473" s="353"/>
      <c r="S473" s="353"/>
      <c r="T473" s="354"/>
      <c r="U473" s="37" t="s">
        <v>67</v>
      </c>
      <c r="V473" s="346">
        <f>IFERROR(V467/H467,"0")+IFERROR(V468/H468,"0")+IFERROR(V469/H469,"0")+IFERROR(V470/H470,"0")+IFERROR(V471/H471,"0")+IFERROR(V472/H472,"0")</f>
        <v>0</v>
      </c>
      <c r="W473" s="346">
        <f>IFERROR(W467/H467,"0")+IFERROR(W468/H468,"0")+IFERROR(W469/H469,"0")+IFERROR(W470/H470,"0")+IFERROR(W471/H471,"0")+IFERROR(W472/H472,"0")</f>
        <v>0</v>
      </c>
      <c r="X473" s="346">
        <f>IFERROR(IF(X467="",0,X467),"0")+IFERROR(IF(X468="",0,X468),"0")+IFERROR(IF(X469="",0,X469),"0")+IFERROR(IF(X470="",0,X470),"0")+IFERROR(IF(X471="",0,X471),"0")+IFERROR(IF(X472="",0,X472),"0")</f>
        <v>0</v>
      </c>
      <c r="Y473" s="347"/>
      <c r="Z473" s="347"/>
    </row>
    <row r="474" spans="1:53" x14ac:dyDescent="0.2">
      <c r="A474" s="351"/>
      <c r="B474" s="351"/>
      <c r="C474" s="351"/>
      <c r="D474" s="351"/>
      <c r="E474" s="351"/>
      <c r="F474" s="351"/>
      <c r="G474" s="351"/>
      <c r="H474" s="351"/>
      <c r="I474" s="351"/>
      <c r="J474" s="351"/>
      <c r="K474" s="351"/>
      <c r="L474" s="351"/>
      <c r="M474" s="362"/>
      <c r="N474" s="352" t="s">
        <v>66</v>
      </c>
      <c r="O474" s="353"/>
      <c r="P474" s="353"/>
      <c r="Q474" s="353"/>
      <c r="R474" s="353"/>
      <c r="S474" s="353"/>
      <c r="T474" s="354"/>
      <c r="U474" s="37" t="s">
        <v>65</v>
      </c>
      <c r="V474" s="346">
        <f>IFERROR(SUM(V467:V472),"0")</f>
        <v>0</v>
      </c>
      <c r="W474" s="346">
        <f>IFERROR(SUM(W467:W472),"0")</f>
        <v>0</v>
      </c>
      <c r="X474" s="37"/>
      <c r="Y474" s="347"/>
      <c r="Z474" s="347"/>
    </row>
    <row r="475" spans="1:53" ht="14.25" customHeight="1" x14ac:dyDescent="0.25">
      <c r="A475" s="371" t="s">
        <v>68</v>
      </c>
      <c r="B475" s="351"/>
      <c r="C475" s="351"/>
      <c r="D475" s="351"/>
      <c r="E475" s="351"/>
      <c r="F475" s="351"/>
      <c r="G475" s="351"/>
      <c r="H475" s="351"/>
      <c r="I475" s="351"/>
      <c r="J475" s="351"/>
      <c r="K475" s="351"/>
      <c r="L475" s="351"/>
      <c r="M475" s="351"/>
      <c r="N475" s="351"/>
      <c r="O475" s="351"/>
      <c r="P475" s="351"/>
      <c r="Q475" s="351"/>
      <c r="R475" s="351"/>
      <c r="S475" s="351"/>
      <c r="T475" s="351"/>
      <c r="U475" s="351"/>
      <c r="V475" s="351"/>
      <c r="W475" s="351"/>
      <c r="X475" s="351"/>
      <c r="Y475" s="339"/>
      <c r="Z475" s="339"/>
    </row>
    <row r="476" spans="1:53" ht="16.5" customHeight="1" x14ac:dyDescent="0.25">
      <c r="A476" s="54" t="s">
        <v>636</v>
      </c>
      <c r="B476" s="54" t="s">
        <v>637</v>
      </c>
      <c r="C476" s="31">
        <v>4301051230</v>
      </c>
      <c r="D476" s="348">
        <v>4607091383409</v>
      </c>
      <c r="E476" s="349"/>
      <c r="F476" s="343">
        <v>1.3</v>
      </c>
      <c r="G476" s="32">
        <v>6</v>
      </c>
      <c r="H476" s="343">
        <v>7.8</v>
      </c>
      <c r="I476" s="343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49"/>
      <c r="S476" s="34"/>
      <c r="T476" s="34"/>
      <c r="U476" s="35" t="s">
        <v>65</v>
      </c>
      <c r="V476" s="344">
        <v>0</v>
      </c>
      <c r="W476" s="345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16.5" customHeight="1" x14ac:dyDescent="0.25">
      <c r="A477" s="54" t="s">
        <v>638</v>
      </c>
      <c r="B477" s="54" t="s">
        <v>639</v>
      </c>
      <c r="C477" s="31">
        <v>4301051231</v>
      </c>
      <c r="D477" s="348">
        <v>4607091383416</v>
      </c>
      <c r="E477" s="349"/>
      <c r="F477" s="343">
        <v>1.3</v>
      </c>
      <c r="G477" s="32">
        <v>6</v>
      </c>
      <c r="H477" s="343">
        <v>7.8</v>
      </c>
      <c r="I477" s="343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49"/>
      <c r="S477" s="34"/>
      <c r="T477" s="34"/>
      <c r="U477" s="35" t="s">
        <v>65</v>
      </c>
      <c r="V477" s="344">
        <v>0</v>
      </c>
      <c r="W477" s="345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x14ac:dyDescent="0.2">
      <c r="A478" s="361"/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62"/>
      <c r="N478" s="352" t="s">
        <v>66</v>
      </c>
      <c r="O478" s="353"/>
      <c r="P478" s="353"/>
      <c r="Q478" s="353"/>
      <c r="R478" s="353"/>
      <c r="S478" s="353"/>
      <c r="T478" s="354"/>
      <c r="U478" s="37" t="s">
        <v>67</v>
      </c>
      <c r="V478" s="346">
        <f>IFERROR(V476/H476,"0")+IFERROR(V477/H477,"0")</f>
        <v>0</v>
      </c>
      <c r="W478" s="346">
        <f>IFERROR(W476/H476,"0")+IFERROR(W477/H477,"0")</f>
        <v>0</v>
      </c>
      <c r="X478" s="346">
        <f>IFERROR(IF(X476="",0,X476),"0")+IFERROR(IF(X477="",0,X477),"0")</f>
        <v>0</v>
      </c>
      <c r="Y478" s="347"/>
      <c r="Z478" s="347"/>
    </row>
    <row r="479" spans="1:53" x14ac:dyDescent="0.2">
      <c r="A479" s="351"/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62"/>
      <c r="N479" s="352" t="s">
        <v>66</v>
      </c>
      <c r="O479" s="353"/>
      <c r="P479" s="353"/>
      <c r="Q479" s="353"/>
      <c r="R479" s="353"/>
      <c r="S479" s="353"/>
      <c r="T479" s="354"/>
      <c r="U479" s="37" t="s">
        <v>65</v>
      </c>
      <c r="V479" s="346">
        <f>IFERROR(SUM(V476:V477),"0")</f>
        <v>0</v>
      </c>
      <c r="W479" s="346">
        <f>IFERROR(SUM(W476:W477),"0")</f>
        <v>0</v>
      </c>
      <c r="X479" s="37"/>
      <c r="Y479" s="347"/>
      <c r="Z479" s="347"/>
    </row>
    <row r="480" spans="1:53" ht="27.75" customHeight="1" x14ac:dyDescent="0.2">
      <c r="A480" s="399" t="s">
        <v>640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8"/>
      <c r="Z480" s="48"/>
    </row>
    <row r="481" spans="1:53" ht="16.5" customHeight="1" x14ac:dyDescent="0.25">
      <c r="A481" s="350" t="s">
        <v>641</v>
      </c>
      <c r="B481" s="351"/>
      <c r="C481" s="351"/>
      <c r="D481" s="351"/>
      <c r="E481" s="351"/>
      <c r="F481" s="351"/>
      <c r="G481" s="351"/>
      <c r="H481" s="351"/>
      <c r="I481" s="351"/>
      <c r="J481" s="351"/>
      <c r="K481" s="351"/>
      <c r="L481" s="351"/>
      <c r="M481" s="351"/>
      <c r="N481" s="351"/>
      <c r="O481" s="351"/>
      <c r="P481" s="351"/>
      <c r="Q481" s="351"/>
      <c r="R481" s="351"/>
      <c r="S481" s="351"/>
      <c r="T481" s="351"/>
      <c r="U481" s="351"/>
      <c r="V481" s="351"/>
      <c r="W481" s="351"/>
      <c r="X481" s="351"/>
      <c r="Y481" s="340"/>
      <c r="Z481" s="340"/>
    </row>
    <row r="482" spans="1:53" ht="14.25" customHeight="1" x14ac:dyDescent="0.25">
      <c r="A482" s="371" t="s">
        <v>105</v>
      </c>
      <c r="B482" s="351"/>
      <c r="C482" s="351"/>
      <c r="D482" s="351"/>
      <c r="E482" s="351"/>
      <c r="F482" s="351"/>
      <c r="G482" s="351"/>
      <c r="H482" s="351"/>
      <c r="I482" s="351"/>
      <c r="J482" s="351"/>
      <c r="K482" s="351"/>
      <c r="L482" s="351"/>
      <c r="M482" s="351"/>
      <c r="N482" s="351"/>
      <c r="O482" s="351"/>
      <c r="P482" s="351"/>
      <c r="Q482" s="351"/>
      <c r="R482" s="351"/>
      <c r="S482" s="351"/>
      <c r="T482" s="351"/>
      <c r="U482" s="351"/>
      <c r="V482" s="351"/>
      <c r="W482" s="351"/>
      <c r="X482" s="351"/>
      <c r="Y482" s="339"/>
      <c r="Z482" s="339"/>
    </row>
    <row r="483" spans="1:53" ht="27" customHeight="1" x14ac:dyDescent="0.25">
      <c r="A483" s="54" t="s">
        <v>642</v>
      </c>
      <c r="B483" s="54" t="s">
        <v>643</v>
      </c>
      <c r="C483" s="31">
        <v>4301011763</v>
      </c>
      <c r="D483" s="348">
        <v>4640242181011</v>
      </c>
      <c r="E483" s="349"/>
      <c r="F483" s="343">
        <v>1.35</v>
      </c>
      <c r="G483" s="32">
        <v>8</v>
      </c>
      <c r="H483" s="343">
        <v>10.8</v>
      </c>
      <c r="I483" s="343">
        <v>11.28</v>
      </c>
      <c r="J483" s="32">
        <v>56</v>
      </c>
      <c r="K483" s="32" t="s">
        <v>100</v>
      </c>
      <c r="L483" s="33" t="s">
        <v>119</v>
      </c>
      <c r="M483" s="32">
        <v>55</v>
      </c>
      <c r="N483" s="647" t="s">
        <v>644</v>
      </c>
      <c r="O483" s="358"/>
      <c r="P483" s="358"/>
      <c r="Q483" s="358"/>
      <c r="R483" s="349"/>
      <c r="S483" s="34"/>
      <c r="T483" s="34"/>
      <c r="U483" s="35" t="s">
        <v>65</v>
      </c>
      <c r="V483" s="344">
        <v>0</v>
      </c>
      <c r="W483" s="345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0" t="s">
        <v>1</v>
      </c>
    </row>
    <row r="484" spans="1:53" ht="27" customHeight="1" x14ac:dyDescent="0.25">
      <c r="A484" s="54" t="s">
        <v>645</v>
      </c>
      <c r="B484" s="54" t="s">
        <v>646</v>
      </c>
      <c r="C484" s="31">
        <v>4301011585</v>
      </c>
      <c r="D484" s="348">
        <v>4640242180441</v>
      </c>
      <c r="E484" s="349"/>
      <c r="F484" s="343">
        <v>1.5</v>
      </c>
      <c r="G484" s="32">
        <v>8</v>
      </c>
      <c r="H484" s="343">
        <v>12</v>
      </c>
      <c r="I484" s="343">
        <v>12.48</v>
      </c>
      <c r="J484" s="32">
        <v>56</v>
      </c>
      <c r="K484" s="32" t="s">
        <v>100</v>
      </c>
      <c r="L484" s="33" t="s">
        <v>101</v>
      </c>
      <c r="M484" s="32">
        <v>50</v>
      </c>
      <c r="N484" s="515" t="s">
        <v>647</v>
      </c>
      <c r="O484" s="358"/>
      <c r="P484" s="358"/>
      <c r="Q484" s="358"/>
      <c r="R484" s="349"/>
      <c r="S484" s="34"/>
      <c r="T484" s="34"/>
      <c r="U484" s="35" t="s">
        <v>65</v>
      </c>
      <c r="V484" s="344">
        <v>0</v>
      </c>
      <c r="W484" s="345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4301011584</v>
      </c>
      <c r="D485" s="348">
        <v>4640242180564</v>
      </c>
      <c r="E485" s="349"/>
      <c r="F485" s="343">
        <v>1.5</v>
      </c>
      <c r="G485" s="32">
        <v>8</v>
      </c>
      <c r="H485" s="343">
        <v>12</v>
      </c>
      <c r="I485" s="343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1" t="s">
        <v>650</v>
      </c>
      <c r="O485" s="358"/>
      <c r="P485" s="358"/>
      <c r="Q485" s="358"/>
      <c r="R485" s="349"/>
      <c r="S485" s="34"/>
      <c r="T485" s="34"/>
      <c r="U485" s="35" t="s">
        <v>65</v>
      </c>
      <c r="V485" s="344">
        <v>0</v>
      </c>
      <c r="W485" s="34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4301011762</v>
      </c>
      <c r="D486" s="348">
        <v>4640242180922</v>
      </c>
      <c r="E486" s="349"/>
      <c r="F486" s="343">
        <v>1.35</v>
      </c>
      <c r="G486" s="32">
        <v>8</v>
      </c>
      <c r="H486" s="343">
        <v>10.8</v>
      </c>
      <c r="I486" s="343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77" t="s">
        <v>653</v>
      </c>
      <c r="O486" s="358"/>
      <c r="P486" s="358"/>
      <c r="Q486" s="358"/>
      <c r="R486" s="349"/>
      <c r="S486" s="34"/>
      <c r="T486" s="34"/>
      <c r="U486" s="35" t="s">
        <v>65</v>
      </c>
      <c r="V486" s="344">
        <v>0</v>
      </c>
      <c r="W486" s="34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4301011551</v>
      </c>
      <c r="D487" s="348">
        <v>4640242180038</v>
      </c>
      <c r="E487" s="349"/>
      <c r="F487" s="343">
        <v>0.4</v>
      </c>
      <c r="G487" s="32">
        <v>10</v>
      </c>
      <c r="H487" s="343">
        <v>4</v>
      </c>
      <c r="I487" s="343">
        <v>4.24</v>
      </c>
      <c r="J487" s="32">
        <v>120</v>
      </c>
      <c r="K487" s="32" t="s">
        <v>63</v>
      </c>
      <c r="L487" s="33" t="s">
        <v>101</v>
      </c>
      <c r="M487" s="32">
        <v>50</v>
      </c>
      <c r="N487" s="605" t="s">
        <v>656</v>
      </c>
      <c r="O487" s="358"/>
      <c r="P487" s="358"/>
      <c r="Q487" s="358"/>
      <c r="R487" s="349"/>
      <c r="S487" s="34"/>
      <c r="T487" s="34"/>
      <c r="U487" s="35" t="s">
        <v>65</v>
      </c>
      <c r="V487" s="344">
        <v>0</v>
      </c>
      <c r="W487" s="345">
        <f>IFERROR(IF(V487="",0,CEILING((V487/$H487),1)*$H487),"")</f>
        <v>0</v>
      </c>
      <c r="X487" s="36" t="str">
        <f>IFERROR(IF(W487=0,"",ROUNDUP(W487/H487,0)*0.00937),"")</f>
        <v/>
      </c>
      <c r="Y487" s="56"/>
      <c r="Z487" s="57"/>
      <c r="AD487" s="58"/>
      <c r="BA487" s="324" t="s">
        <v>1</v>
      </c>
    </row>
    <row r="488" spans="1:53" x14ac:dyDescent="0.2">
      <c r="A488" s="361"/>
      <c r="B488" s="351"/>
      <c r="C488" s="351"/>
      <c r="D488" s="351"/>
      <c r="E488" s="351"/>
      <c r="F488" s="351"/>
      <c r="G488" s="351"/>
      <c r="H488" s="351"/>
      <c r="I488" s="351"/>
      <c r="J488" s="351"/>
      <c r="K488" s="351"/>
      <c r="L488" s="351"/>
      <c r="M488" s="362"/>
      <c r="N488" s="352" t="s">
        <v>66</v>
      </c>
      <c r="O488" s="353"/>
      <c r="P488" s="353"/>
      <c r="Q488" s="353"/>
      <c r="R488" s="353"/>
      <c r="S488" s="353"/>
      <c r="T488" s="354"/>
      <c r="U488" s="37" t="s">
        <v>67</v>
      </c>
      <c r="V488" s="346">
        <f>IFERROR(V483/H483,"0")+IFERROR(V484/H484,"0")+IFERROR(V485/H485,"0")+IFERROR(V486/H486,"0")+IFERROR(V487/H487,"0")</f>
        <v>0</v>
      </c>
      <c r="W488" s="346">
        <f>IFERROR(W483/H483,"0")+IFERROR(W484/H484,"0")+IFERROR(W485/H485,"0")+IFERROR(W486/H486,"0")+IFERROR(W487/H487,"0")</f>
        <v>0</v>
      </c>
      <c r="X488" s="346">
        <f>IFERROR(IF(X483="",0,X483),"0")+IFERROR(IF(X484="",0,X484),"0")+IFERROR(IF(X485="",0,X485),"0")+IFERROR(IF(X486="",0,X486),"0")+IFERROR(IF(X487="",0,X487),"0")</f>
        <v>0</v>
      </c>
      <c r="Y488" s="347"/>
      <c r="Z488" s="347"/>
    </row>
    <row r="489" spans="1:53" x14ac:dyDescent="0.2">
      <c r="A489" s="351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62"/>
      <c r="N489" s="352" t="s">
        <v>66</v>
      </c>
      <c r="O489" s="353"/>
      <c r="P489" s="353"/>
      <c r="Q489" s="353"/>
      <c r="R489" s="353"/>
      <c r="S489" s="353"/>
      <c r="T489" s="354"/>
      <c r="U489" s="37" t="s">
        <v>65</v>
      </c>
      <c r="V489" s="346">
        <f>IFERROR(SUM(V483:V487),"0")</f>
        <v>0</v>
      </c>
      <c r="W489" s="346">
        <f>IFERROR(SUM(W483:W487),"0")</f>
        <v>0</v>
      </c>
      <c r="X489" s="37"/>
      <c r="Y489" s="347"/>
      <c r="Z489" s="347"/>
    </row>
    <row r="490" spans="1:53" ht="14.25" customHeight="1" x14ac:dyDescent="0.25">
      <c r="A490" s="371" t="s">
        <v>97</v>
      </c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51"/>
      <c r="N490" s="351"/>
      <c r="O490" s="351"/>
      <c r="P490" s="351"/>
      <c r="Q490" s="351"/>
      <c r="R490" s="351"/>
      <c r="S490" s="351"/>
      <c r="T490" s="351"/>
      <c r="U490" s="351"/>
      <c r="V490" s="351"/>
      <c r="W490" s="351"/>
      <c r="X490" s="351"/>
      <c r="Y490" s="339"/>
      <c r="Z490" s="339"/>
    </row>
    <row r="491" spans="1:53" ht="27" customHeight="1" x14ac:dyDescent="0.25">
      <c r="A491" s="54" t="s">
        <v>657</v>
      </c>
      <c r="B491" s="54" t="s">
        <v>658</v>
      </c>
      <c r="C491" s="31">
        <v>4301020260</v>
      </c>
      <c r="D491" s="348">
        <v>4640242180526</v>
      </c>
      <c r="E491" s="349"/>
      <c r="F491" s="343">
        <v>1.8</v>
      </c>
      <c r="G491" s="32">
        <v>6</v>
      </c>
      <c r="H491" s="343">
        <v>10.8</v>
      </c>
      <c r="I491" s="343">
        <v>11.28</v>
      </c>
      <c r="J491" s="32">
        <v>56</v>
      </c>
      <c r="K491" s="32" t="s">
        <v>100</v>
      </c>
      <c r="L491" s="33" t="s">
        <v>101</v>
      </c>
      <c r="M491" s="32">
        <v>50</v>
      </c>
      <c r="N491" s="370" t="s">
        <v>659</v>
      </c>
      <c r="O491" s="358"/>
      <c r="P491" s="358"/>
      <c r="Q491" s="358"/>
      <c r="R491" s="349"/>
      <c r="S491" s="34"/>
      <c r="T491" s="34"/>
      <c r="U491" s="35" t="s">
        <v>65</v>
      </c>
      <c r="V491" s="344">
        <v>0</v>
      </c>
      <c r="W491" s="34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5" t="s">
        <v>1</v>
      </c>
    </row>
    <row r="492" spans="1:53" ht="16.5" customHeight="1" x14ac:dyDescent="0.25">
      <c r="A492" s="54" t="s">
        <v>660</v>
      </c>
      <c r="B492" s="54" t="s">
        <v>661</v>
      </c>
      <c r="C492" s="31">
        <v>4301020269</v>
      </c>
      <c r="D492" s="348">
        <v>4640242180519</v>
      </c>
      <c r="E492" s="349"/>
      <c r="F492" s="343">
        <v>1.35</v>
      </c>
      <c r="G492" s="32">
        <v>8</v>
      </c>
      <c r="H492" s="343">
        <v>10.8</v>
      </c>
      <c r="I492" s="343">
        <v>11.28</v>
      </c>
      <c r="J492" s="32">
        <v>56</v>
      </c>
      <c r="K492" s="32" t="s">
        <v>100</v>
      </c>
      <c r="L492" s="33" t="s">
        <v>119</v>
      </c>
      <c r="M492" s="32">
        <v>50</v>
      </c>
      <c r="N492" s="475" t="s">
        <v>662</v>
      </c>
      <c r="O492" s="358"/>
      <c r="P492" s="358"/>
      <c r="Q492" s="358"/>
      <c r="R492" s="349"/>
      <c r="S492" s="34"/>
      <c r="T492" s="34"/>
      <c r="U492" s="35" t="s">
        <v>65</v>
      </c>
      <c r="V492" s="344">
        <v>0</v>
      </c>
      <c r="W492" s="345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27" customHeight="1" x14ac:dyDescent="0.25">
      <c r="A493" s="54" t="s">
        <v>663</v>
      </c>
      <c r="B493" s="54" t="s">
        <v>664</v>
      </c>
      <c r="C493" s="31">
        <v>4301020309</v>
      </c>
      <c r="D493" s="348">
        <v>4640242180090</v>
      </c>
      <c r="E493" s="349"/>
      <c r="F493" s="343">
        <v>1.35</v>
      </c>
      <c r="G493" s="32">
        <v>8</v>
      </c>
      <c r="H493" s="343">
        <v>10.8</v>
      </c>
      <c r="I493" s="343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623" t="s">
        <v>665</v>
      </c>
      <c r="O493" s="358"/>
      <c r="P493" s="358"/>
      <c r="Q493" s="358"/>
      <c r="R493" s="349"/>
      <c r="S493" s="34"/>
      <c r="T493" s="34"/>
      <c r="U493" s="35" t="s">
        <v>65</v>
      </c>
      <c r="V493" s="344">
        <v>0</v>
      </c>
      <c r="W493" s="34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x14ac:dyDescent="0.2">
      <c r="A494" s="361"/>
      <c r="B494" s="351"/>
      <c r="C494" s="351"/>
      <c r="D494" s="351"/>
      <c r="E494" s="351"/>
      <c r="F494" s="351"/>
      <c r="G494" s="351"/>
      <c r="H494" s="351"/>
      <c r="I494" s="351"/>
      <c r="J494" s="351"/>
      <c r="K494" s="351"/>
      <c r="L494" s="351"/>
      <c r="M494" s="362"/>
      <c r="N494" s="352" t="s">
        <v>66</v>
      </c>
      <c r="O494" s="353"/>
      <c r="P494" s="353"/>
      <c r="Q494" s="353"/>
      <c r="R494" s="353"/>
      <c r="S494" s="353"/>
      <c r="T494" s="354"/>
      <c r="U494" s="37" t="s">
        <v>67</v>
      </c>
      <c r="V494" s="346">
        <f>IFERROR(V491/H491,"0")+IFERROR(V492/H492,"0")+IFERROR(V493/H493,"0")</f>
        <v>0</v>
      </c>
      <c r="W494" s="346">
        <f>IFERROR(W491/H491,"0")+IFERROR(W492/H492,"0")+IFERROR(W493/H493,"0")</f>
        <v>0</v>
      </c>
      <c r="X494" s="346">
        <f>IFERROR(IF(X491="",0,X491),"0")+IFERROR(IF(X492="",0,X492),"0")+IFERROR(IF(X493="",0,X493),"0")</f>
        <v>0</v>
      </c>
      <c r="Y494" s="347"/>
      <c r="Z494" s="347"/>
    </row>
    <row r="495" spans="1:53" x14ac:dyDescent="0.2">
      <c r="A495" s="351"/>
      <c r="B495" s="351"/>
      <c r="C495" s="351"/>
      <c r="D495" s="351"/>
      <c r="E495" s="351"/>
      <c r="F495" s="351"/>
      <c r="G495" s="351"/>
      <c r="H495" s="351"/>
      <c r="I495" s="351"/>
      <c r="J495" s="351"/>
      <c r="K495" s="351"/>
      <c r="L495" s="351"/>
      <c r="M495" s="362"/>
      <c r="N495" s="352" t="s">
        <v>66</v>
      </c>
      <c r="O495" s="353"/>
      <c r="P495" s="353"/>
      <c r="Q495" s="353"/>
      <c r="R495" s="353"/>
      <c r="S495" s="353"/>
      <c r="T495" s="354"/>
      <c r="U495" s="37" t="s">
        <v>65</v>
      </c>
      <c r="V495" s="346">
        <f>IFERROR(SUM(V491:V493),"0")</f>
        <v>0</v>
      </c>
      <c r="W495" s="346">
        <f>IFERROR(SUM(W491:W493),"0")</f>
        <v>0</v>
      </c>
      <c r="X495" s="37"/>
      <c r="Y495" s="347"/>
      <c r="Z495" s="347"/>
    </row>
    <row r="496" spans="1:53" ht="14.25" customHeight="1" x14ac:dyDescent="0.25">
      <c r="A496" s="371" t="s">
        <v>60</v>
      </c>
      <c r="B496" s="351"/>
      <c r="C496" s="351"/>
      <c r="D496" s="351"/>
      <c r="E496" s="351"/>
      <c r="F496" s="351"/>
      <c r="G496" s="351"/>
      <c r="H496" s="351"/>
      <c r="I496" s="351"/>
      <c r="J496" s="351"/>
      <c r="K496" s="351"/>
      <c r="L496" s="351"/>
      <c r="M496" s="351"/>
      <c r="N496" s="351"/>
      <c r="O496" s="351"/>
      <c r="P496" s="351"/>
      <c r="Q496" s="351"/>
      <c r="R496" s="351"/>
      <c r="S496" s="351"/>
      <c r="T496" s="351"/>
      <c r="U496" s="351"/>
      <c r="V496" s="351"/>
      <c r="W496" s="351"/>
      <c r="X496" s="351"/>
      <c r="Y496" s="339"/>
      <c r="Z496" s="339"/>
    </row>
    <row r="497" spans="1:53" ht="27" customHeight="1" x14ac:dyDescent="0.25">
      <c r="A497" s="54" t="s">
        <v>666</v>
      </c>
      <c r="B497" s="54" t="s">
        <v>667</v>
      </c>
      <c r="C497" s="31">
        <v>4301031280</v>
      </c>
      <c r="D497" s="348">
        <v>4640242180816</v>
      </c>
      <c r="E497" s="349"/>
      <c r="F497" s="343">
        <v>0.7</v>
      </c>
      <c r="G497" s="32">
        <v>6</v>
      </c>
      <c r="H497" s="343">
        <v>4.2</v>
      </c>
      <c r="I497" s="343">
        <v>4.46</v>
      </c>
      <c r="J497" s="32">
        <v>156</v>
      </c>
      <c r="K497" s="32" t="s">
        <v>63</v>
      </c>
      <c r="L497" s="33" t="s">
        <v>64</v>
      </c>
      <c r="M497" s="32">
        <v>40</v>
      </c>
      <c r="N497" s="459" t="s">
        <v>668</v>
      </c>
      <c r="O497" s="358"/>
      <c r="P497" s="358"/>
      <c r="Q497" s="358"/>
      <c r="R497" s="349"/>
      <c r="S497" s="34"/>
      <c r="T497" s="34"/>
      <c r="U497" s="35" t="s">
        <v>65</v>
      </c>
      <c r="V497" s="344">
        <v>0</v>
      </c>
      <c r="W497" s="345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28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4301031244</v>
      </c>
      <c r="D498" s="348">
        <v>4640242180595</v>
      </c>
      <c r="E498" s="349"/>
      <c r="F498" s="343">
        <v>0.7</v>
      </c>
      <c r="G498" s="32">
        <v>6</v>
      </c>
      <c r="H498" s="343">
        <v>4.2</v>
      </c>
      <c r="I498" s="343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8" t="s">
        <v>671</v>
      </c>
      <c r="O498" s="358"/>
      <c r="P498" s="358"/>
      <c r="Q498" s="358"/>
      <c r="R498" s="349"/>
      <c r="S498" s="34"/>
      <c r="T498" s="34"/>
      <c r="U498" s="35" t="s">
        <v>65</v>
      </c>
      <c r="V498" s="344">
        <v>0</v>
      </c>
      <c r="W498" s="345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4301031203</v>
      </c>
      <c r="D499" s="348">
        <v>4640242180908</v>
      </c>
      <c r="E499" s="349"/>
      <c r="F499" s="343">
        <v>0.28000000000000003</v>
      </c>
      <c r="G499" s="32">
        <v>6</v>
      </c>
      <c r="H499" s="343">
        <v>1.68</v>
      </c>
      <c r="I499" s="343">
        <v>1.81</v>
      </c>
      <c r="J499" s="32">
        <v>234</v>
      </c>
      <c r="K499" s="32" t="s">
        <v>160</v>
      </c>
      <c r="L499" s="33" t="s">
        <v>64</v>
      </c>
      <c r="M499" s="32">
        <v>40</v>
      </c>
      <c r="N499" s="545" t="s">
        <v>674</v>
      </c>
      <c r="O499" s="358"/>
      <c r="P499" s="358"/>
      <c r="Q499" s="358"/>
      <c r="R499" s="349"/>
      <c r="S499" s="34"/>
      <c r="T499" s="34"/>
      <c r="U499" s="35" t="s">
        <v>65</v>
      </c>
      <c r="V499" s="344">
        <v>0</v>
      </c>
      <c r="W499" s="345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4301031200</v>
      </c>
      <c r="D500" s="348">
        <v>4640242180489</v>
      </c>
      <c r="E500" s="349"/>
      <c r="F500" s="343">
        <v>0.28000000000000003</v>
      </c>
      <c r="G500" s="32">
        <v>6</v>
      </c>
      <c r="H500" s="343">
        <v>1.68</v>
      </c>
      <c r="I500" s="343">
        <v>1.84</v>
      </c>
      <c r="J500" s="32">
        <v>234</v>
      </c>
      <c r="K500" s="32" t="s">
        <v>160</v>
      </c>
      <c r="L500" s="33" t="s">
        <v>64</v>
      </c>
      <c r="M500" s="32">
        <v>40</v>
      </c>
      <c r="N500" s="553" t="s">
        <v>677</v>
      </c>
      <c r="O500" s="358"/>
      <c r="P500" s="358"/>
      <c r="Q500" s="358"/>
      <c r="R500" s="349"/>
      <c r="S500" s="34"/>
      <c r="T500" s="34"/>
      <c r="U500" s="35" t="s">
        <v>65</v>
      </c>
      <c r="V500" s="344">
        <v>0</v>
      </c>
      <c r="W500" s="345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x14ac:dyDescent="0.2">
      <c r="A501" s="361"/>
      <c r="B501" s="351"/>
      <c r="C501" s="351"/>
      <c r="D501" s="351"/>
      <c r="E501" s="351"/>
      <c r="F501" s="351"/>
      <c r="G501" s="351"/>
      <c r="H501" s="351"/>
      <c r="I501" s="351"/>
      <c r="J501" s="351"/>
      <c r="K501" s="351"/>
      <c r="L501" s="351"/>
      <c r="M501" s="362"/>
      <c r="N501" s="352" t="s">
        <v>66</v>
      </c>
      <c r="O501" s="353"/>
      <c r="P501" s="353"/>
      <c r="Q501" s="353"/>
      <c r="R501" s="353"/>
      <c r="S501" s="353"/>
      <c r="T501" s="354"/>
      <c r="U501" s="37" t="s">
        <v>67</v>
      </c>
      <c r="V501" s="346">
        <f>IFERROR(V497/H497,"0")+IFERROR(V498/H498,"0")+IFERROR(V499/H499,"0")+IFERROR(V500/H500,"0")</f>
        <v>0</v>
      </c>
      <c r="W501" s="346">
        <f>IFERROR(W497/H497,"0")+IFERROR(W498/H498,"0")+IFERROR(W499/H499,"0")+IFERROR(W500/H500,"0")</f>
        <v>0</v>
      </c>
      <c r="X501" s="346">
        <f>IFERROR(IF(X497="",0,X497),"0")+IFERROR(IF(X498="",0,X498),"0")+IFERROR(IF(X499="",0,X499),"0")+IFERROR(IF(X500="",0,X500),"0")</f>
        <v>0</v>
      </c>
      <c r="Y501" s="347"/>
      <c r="Z501" s="347"/>
    </row>
    <row r="502" spans="1:53" x14ac:dyDescent="0.2">
      <c r="A502" s="351"/>
      <c r="B502" s="351"/>
      <c r="C502" s="351"/>
      <c r="D502" s="351"/>
      <c r="E502" s="351"/>
      <c r="F502" s="351"/>
      <c r="G502" s="351"/>
      <c r="H502" s="351"/>
      <c r="I502" s="351"/>
      <c r="J502" s="351"/>
      <c r="K502" s="351"/>
      <c r="L502" s="351"/>
      <c r="M502" s="362"/>
      <c r="N502" s="352" t="s">
        <v>66</v>
      </c>
      <c r="O502" s="353"/>
      <c r="P502" s="353"/>
      <c r="Q502" s="353"/>
      <c r="R502" s="353"/>
      <c r="S502" s="353"/>
      <c r="T502" s="354"/>
      <c r="U502" s="37" t="s">
        <v>65</v>
      </c>
      <c r="V502" s="346">
        <f>IFERROR(SUM(V497:V500),"0")</f>
        <v>0</v>
      </c>
      <c r="W502" s="346">
        <f>IFERROR(SUM(W497:W500),"0")</f>
        <v>0</v>
      </c>
      <c r="X502" s="37"/>
      <c r="Y502" s="347"/>
      <c r="Z502" s="347"/>
    </row>
    <row r="503" spans="1:53" ht="14.25" customHeight="1" x14ac:dyDescent="0.25">
      <c r="A503" s="371" t="s">
        <v>68</v>
      </c>
      <c r="B503" s="351"/>
      <c r="C503" s="351"/>
      <c r="D503" s="351"/>
      <c r="E503" s="351"/>
      <c r="F503" s="351"/>
      <c r="G503" s="351"/>
      <c r="H503" s="351"/>
      <c r="I503" s="351"/>
      <c r="J503" s="351"/>
      <c r="K503" s="351"/>
      <c r="L503" s="351"/>
      <c r="M503" s="351"/>
      <c r="N503" s="351"/>
      <c r="O503" s="351"/>
      <c r="P503" s="351"/>
      <c r="Q503" s="351"/>
      <c r="R503" s="351"/>
      <c r="S503" s="351"/>
      <c r="T503" s="351"/>
      <c r="U503" s="351"/>
      <c r="V503" s="351"/>
      <c r="W503" s="351"/>
      <c r="X503" s="351"/>
      <c r="Y503" s="339"/>
      <c r="Z503" s="339"/>
    </row>
    <row r="504" spans="1:53" ht="27" customHeight="1" x14ac:dyDescent="0.25">
      <c r="A504" s="54" t="s">
        <v>678</v>
      </c>
      <c r="B504" s="54" t="s">
        <v>679</v>
      </c>
      <c r="C504" s="31">
        <v>4301051310</v>
      </c>
      <c r="D504" s="348">
        <v>4680115880870</v>
      </c>
      <c r="E504" s="349"/>
      <c r="F504" s="343">
        <v>1.3</v>
      </c>
      <c r="G504" s="32">
        <v>6</v>
      </c>
      <c r="H504" s="343">
        <v>7.8</v>
      </c>
      <c r="I504" s="343">
        <v>8.3640000000000008</v>
      </c>
      <c r="J504" s="32">
        <v>56</v>
      </c>
      <c r="K504" s="32" t="s">
        <v>100</v>
      </c>
      <c r="L504" s="33" t="s">
        <v>119</v>
      </c>
      <c r="M504" s="32">
        <v>40</v>
      </c>
      <c r="N504" s="36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4" s="358"/>
      <c r="P504" s="358"/>
      <c r="Q504" s="358"/>
      <c r="R504" s="349"/>
      <c r="S504" s="34"/>
      <c r="T504" s="34"/>
      <c r="U504" s="35" t="s">
        <v>65</v>
      </c>
      <c r="V504" s="344">
        <v>100</v>
      </c>
      <c r="W504" s="345">
        <f>IFERROR(IF(V504="",0,CEILING((V504/$H504),1)*$H504),"")</f>
        <v>101.39999999999999</v>
      </c>
      <c r="X504" s="36">
        <f>IFERROR(IF(W504=0,"",ROUNDUP(W504/H504,0)*0.02175),"")</f>
        <v>0.28275</v>
      </c>
      <c r="Y504" s="56"/>
      <c r="Z504" s="57"/>
      <c r="AD504" s="58"/>
      <c r="BA504" s="332" t="s">
        <v>1</v>
      </c>
    </row>
    <row r="505" spans="1:53" ht="27" customHeight="1" x14ac:dyDescent="0.25">
      <c r="A505" s="54" t="s">
        <v>680</v>
      </c>
      <c r="B505" s="54" t="s">
        <v>681</v>
      </c>
      <c r="C505" s="31">
        <v>4301051510</v>
      </c>
      <c r="D505" s="348">
        <v>4640242180540</v>
      </c>
      <c r="E505" s="349"/>
      <c r="F505" s="343">
        <v>1.3</v>
      </c>
      <c r="G505" s="32">
        <v>6</v>
      </c>
      <c r="H505" s="343">
        <v>7.8</v>
      </c>
      <c r="I505" s="343">
        <v>8.3640000000000008</v>
      </c>
      <c r="J505" s="32">
        <v>56</v>
      </c>
      <c r="K505" s="32" t="s">
        <v>100</v>
      </c>
      <c r="L505" s="33" t="s">
        <v>64</v>
      </c>
      <c r="M505" s="32">
        <v>30</v>
      </c>
      <c r="N505" s="417" t="s">
        <v>682</v>
      </c>
      <c r="O505" s="358"/>
      <c r="P505" s="358"/>
      <c r="Q505" s="358"/>
      <c r="R505" s="349"/>
      <c r="S505" s="34"/>
      <c r="T505" s="34"/>
      <c r="U505" s="35" t="s">
        <v>65</v>
      </c>
      <c r="V505" s="344">
        <v>0</v>
      </c>
      <c r="W505" s="345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4301051390</v>
      </c>
      <c r="D506" s="348">
        <v>4640242181233</v>
      </c>
      <c r="E506" s="349"/>
      <c r="F506" s="343">
        <v>0.3</v>
      </c>
      <c r="G506" s="32">
        <v>6</v>
      </c>
      <c r="H506" s="343">
        <v>1.8</v>
      </c>
      <c r="I506" s="343">
        <v>1.984</v>
      </c>
      <c r="J506" s="32">
        <v>234</v>
      </c>
      <c r="K506" s="32" t="s">
        <v>160</v>
      </c>
      <c r="L506" s="33" t="s">
        <v>64</v>
      </c>
      <c r="M506" s="32">
        <v>40</v>
      </c>
      <c r="N506" s="408" t="s">
        <v>685</v>
      </c>
      <c r="O506" s="358"/>
      <c r="P506" s="358"/>
      <c r="Q506" s="358"/>
      <c r="R506" s="349"/>
      <c r="S506" s="34"/>
      <c r="T506" s="34"/>
      <c r="U506" s="35" t="s">
        <v>65</v>
      </c>
      <c r="V506" s="344">
        <v>0</v>
      </c>
      <c r="W506" s="345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4301051508</v>
      </c>
      <c r="D507" s="348">
        <v>4640242180557</v>
      </c>
      <c r="E507" s="349"/>
      <c r="F507" s="343">
        <v>0.5</v>
      </c>
      <c r="G507" s="32">
        <v>6</v>
      </c>
      <c r="H507" s="343">
        <v>3</v>
      </c>
      <c r="I507" s="343">
        <v>3.2839999999999998</v>
      </c>
      <c r="J507" s="32">
        <v>156</v>
      </c>
      <c r="K507" s="32" t="s">
        <v>63</v>
      </c>
      <c r="L507" s="33" t="s">
        <v>64</v>
      </c>
      <c r="M507" s="32">
        <v>30</v>
      </c>
      <c r="N507" s="428" t="s">
        <v>688</v>
      </c>
      <c r="O507" s="358"/>
      <c r="P507" s="358"/>
      <c r="Q507" s="358"/>
      <c r="R507" s="349"/>
      <c r="S507" s="34"/>
      <c r="T507" s="34"/>
      <c r="U507" s="35" t="s">
        <v>65</v>
      </c>
      <c r="V507" s="344">
        <v>0</v>
      </c>
      <c r="W507" s="34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4301051448</v>
      </c>
      <c r="D508" s="348">
        <v>4640242181226</v>
      </c>
      <c r="E508" s="349"/>
      <c r="F508" s="343">
        <v>0.3</v>
      </c>
      <c r="G508" s="32">
        <v>6</v>
      </c>
      <c r="H508" s="343">
        <v>1.8</v>
      </c>
      <c r="I508" s="343">
        <v>1.972</v>
      </c>
      <c r="J508" s="32">
        <v>234</v>
      </c>
      <c r="K508" s="32" t="s">
        <v>160</v>
      </c>
      <c r="L508" s="33" t="s">
        <v>64</v>
      </c>
      <c r="M508" s="32">
        <v>30</v>
      </c>
      <c r="N508" s="456" t="s">
        <v>691</v>
      </c>
      <c r="O508" s="358"/>
      <c r="P508" s="358"/>
      <c r="Q508" s="358"/>
      <c r="R508" s="349"/>
      <c r="S508" s="34"/>
      <c r="T508" s="34"/>
      <c r="U508" s="35" t="s">
        <v>65</v>
      </c>
      <c r="V508" s="344">
        <v>0</v>
      </c>
      <c r="W508" s="345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6" t="s">
        <v>1</v>
      </c>
    </row>
    <row r="509" spans="1:53" x14ac:dyDescent="0.2">
      <c r="A509" s="36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362"/>
      <c r="N509" s="352" t="s">
        <v>66</v>
      </c>
      <c r="O509" s="353"/>
      <c r="P509" s="353"/>
      <c r="Q509" s="353"/>
      <c r="R509" s="353"/>
      <c r="S509" s="353"/>
      <c r="T509" s="354"/>
      <c r="U509" s="37" t="s">
        <v>67</v>
      </c>
      <c r="V509" s="346">
        <f>IFERROR(V504/H504,"0")+IFERROR(V505/H505,"0")+IFERROR(V506/H506,"0")+IFERROR(V507/H507,"0")+IFERROR(V508/H508,"0")</f>
        <v>12.820512820512821</v>
      </c>
      <c r="W509" s="346">
        <f>IFERROR(W504/H504,"0")+IFERROR(W505/H505,"0")+IFERROR(W506/H506,"0")+IFERROR(W507/H507,"0")+IFERROR(W508/H508,"0")</f>
        <v>13</v>
      </c>
      <c r="X509" s="346">
        <f>IFERROR(IF(X504="",0,X504),"0")+IFERROR(IF(X505="",0,X505),"0")+IFERROR(IF(X506="",0,X506),"0")+IFERROR(IF(X507="",0,X507),"0")+IFERROR(IF(X508="",0,X508),"0")</f>
        <v>0.28275</v>
      </c>
      <c r="Y509" s="347"/>
      <c r="Z509" s="347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362"/>
      <c r="N510" s="352" t="s">
        <v>66</v>
      </c>
      <c r="O510" s="353"/>
      <c r="P510" s="353"/>
      <c r="Q510" s="353"/>
      <c r="R510" s="353"/>
      <c r="S510" s="353"/>
      <c r="T510" s="354"/>
      <c r="U510" s="37" t="s">
        <v>65</v>
      </c>
      <c r="V510" s="346">
        <f>IFERROR(SUM(V504:V508),"0")</f>
        <v>100</v>
      </c>
      <c r="W510" s="346">
        <f>IFERROR(SUM(W504:W508),"0")</f>
        <v>101.39999999999999</v>
      </c>
      <c r="X510" s="37"/>
      <c r="Y510" s="347"/>
      <c r="Z510" s="347"/>
    </row>
    <row r="511" spans="1:53" ht="15" customHeight="1" x14ac:dyDescent="0.2">
      <c r="A511" s="389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390"/>
      <c r="N511" s="431" t="s">
        <v>692</v>
      </c>
      <c r="O511" s="432"/>
      <c r="P511" s="432"/>
      <c r="Q511" s="432"/>
      <c r="R511" s="432"/>
      <c r="S511" s="432"/>
      <c r="T511" s="433"/>
      <c r="U511" s="37" t="s">
        <v>65</v>
      </c>
      <c r="V511" s="346">
        <f>IFERROR(V24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3100</v>
      </c>
      <c r="W511" s="346">
        <f>IFERROR(W24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3125.04</v>
      </c>
      <c r="X511" s="37"/>
      <c r="Y511" s="347"/>
      <c r="Z511" s="347"/>
    </row>
    <row r="512" spans="1:53" x14ac:dyDescent="0.2">
      <c r="A512" s="351"/>
      <c r="B512" s="351"/>
      <c r="C512" s="351"/>
      <c r="D512" s="351"/>
      <c r="E512" s="351"/>
      <c r="F512" s="351"/>
      <c r="G512" s="351"/>
      <c r="H512" s="351"/>
      <c r="I512" s="351"/>
      <c r="J512" s="351"/>
      <c r="K512" s="351"/>
      <c r="L512" s="351"/>
      <c r="M512" s="390"/>
      <c r="N512" s="431" t="s">
        <v>693</v>
      </c>
      <c r="O512" s="432"/>
      <c r="P512" s="432"/>
      <c r="Q512" s="432"/>
      <c r="R512" s="432"/>
      <c r="S512" s="432"/>
      <c r="T512" s="433"/>
      <c r="U512" s="37" t="s">
        <v>65</v>
      </c>
      <c r="V512" s="34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483*I483/H483,"0")+IFERROR(V484*I484/H484,"0")+IFERROR(V485*I485/H485,"0")+IFERROR(V486*I486/H486,"0")+IFERROR(V487*I487/H487,"0")+IFERROR(V491*I491/H491,"0")+IFERROR(V492*I492/H492,"0")+IFERROR(V493*I493/H493,"0")+IFERROR(V497*I497/H497,"0")+IFERROR(V498*I498/H498,"0")+IFERROR(V499*I499/H499,"0")+IFERROR(V500*I500/H500,"0")+IFERROR(V504*I504/H504,"0")+IFERROR(V505*I505/H505,"0")+IFERROR(V506*I506/H506,"0")+IFERROR(V507*I507/H507,"0")+IFERROR(V508*I508/H508,"0"),"0")</f>
        <v>3221.4550449550452</v>
      </c>
      <c r="W512" s="34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483*I483/H483,"0")+IFERROR(W484*I484/H484,"0")+IFERROR(W485*I485/H485,"0")+IFERROR(W486*I486/H486,"0")+IFERROR(W487*I487/H487,"0")+IFERROR(W491*I491/H491,"0")+IFERROR(W492*I492/H492,"0")+IFERROR(W493*I493/H493,"0")+IFERROR(W497*I497/H497,"0")+IFERROR(W498*I498/H498,"0")+IFERROR(W499*I499/H499,"0")+IFERROR(W500*I500/H500,"0")+IFERROR(W504*I504/H504,"0")+IFERROR(W505*I505/H505,"0")+IFERROR(W506*I506/H506,"0")+IFERROR(W507*I507/H507,"0")+IFERROR(W508*I508/H508,"0"),"0")</f>
        <v>3247.4879999999998</v>
      </c>
      <c r="X512" s="37"/>
      <c r="Y512" s="347"/>
      <c r="Z512" s="347"/>
    </row>
    <row r="513" spans="1:29" x14ac:dyDescent="0.2">
      <c r="A513" s="351"/>
      <c r="B513" s="351"/>
      <c r="C513" s="351"/>
      <c r="D513" s="351"/>
      <c r="E513" s="351"/>
      <c r="F513" s="351"/>
      <c r="G513" s="351"/>
      <c r="H513" s="351"/>
      <c r="I513" s="351"/>
      <c r="J513" s="351"/>
      <c r="K513" s="351"/>
      <c r="L513" s="351"/>
      <c r="M513" s="390"/>
      <c r="N513" s="431" t="s">
        <v>694</v>
      </c>
      <c r="O513" s="432"/>
      <c r="P513" s="432"/>
      <c r="Q513" s="432"/>
      <c r="R513" s="432"/>
      <c r="S513" s="432"/>
      <c r="T513" s="433"/>
      <c r="U513" s="37" t="s">
        <v>695</v>
      </c>
      <c r="V51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263*(V256:V263/H256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458*(V446:V458/H446:H458)),"0")+IFERROR(SUMPRODUCT(1/J462:J463*(V462:V463/H462:H463)),"0")+IFERROR(SUMPRODUCT(1/J467:J472*(V467:V472/H467:H472)),"0")+IFERROR(SUMPRODUCT(1/J476:J477*(V476:V477/H476:H477)),"0")+IFERROR(SUMPRODUCT(1/J483:J487*(V483:V487/H483:H487)),"0")+IFERROR(SUMPRODUCT(1/J491:J493*(V491:V493/H491:H493)),"0")+IFERROR(SUMPRODUCT(1/J497:J500*(V497:V500/H497:H500)),"0")+IFERROR(SUMPRODUCT(1/J504:J508*(V504:V508/H504:H508)),"0"),0)</f>
        <v>5</v>
      </c>
      <c r="W51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263*(W256:W263/H256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458*(W446:W458/H446:H458)),"0")+IFERROR(SUMPRODUCT(1/J462:J463*(W462:W463/H462:H463)),"0")+IFERROR(SUMPRODUCT(1/J467:J472*(W467:W472/H467:H472)),"0")+IFERROR(SUMPRODUCT(1/J476:J477*(W476:W477/H476:H477)),"0")+IFERROR(SUMPRODUCT(1/J483:J487*(W483:W487/H483:H487)),"0")+IFERROR(SUMPRODUCT(1/J491:J493*(W491:W493/H491:H493)),"0")+IFERROR(SUMPRODUCT(1/J497:J500*(W497:W500/H497:H500)),"0")+IFERROR(SUMPRODUCT(1/J504:J508*(W504:W508/H504:H508)),"0"),0)</f>
        <v>5</v>
      </c>
      <c r="X513" s="37"/>
      <c r="Y513" s="347"/>
      <c r="Z513" s="347"/>
    </row>
    <row r="514" spans="1:29" x14ac:dyDescent="0.2">
      <c r="A514" s="351"/>
      <c r="B514" s="351"/>
      <c r="C514" s="351"/>
      <c r="D514" s="351"/>
      <c r="E514" s="351"/>
      <c r="F514" s="351"/>
      <c r="G514" s="351"/>
      <c r="H514" s="351"/>
      <c r="I514" s="351"/>
      <c r="J514" s="351"/>
      <c r="K514" s="351"/>
      <c r="L514" s="351"/>
      <c r="M514" s="390"/>
      <c r="N514" s="431" t="s">
        <v>696</v>
      </c>
      <c r="O514" s="432"/>
      <c r="P514" s="432"/>
      <c r="Q514" s="432"/>
      <c r="R514" s="432"/>
      <c r="S514" s="432"/>
      <c r="T514" s="433"/>
      <c r="U514" s="37" t="s">
        <v>65</v>
      </c>
      <c r="V514" s="346">
        <f>GrossWeightTotal+PalletQtyTotal*25</f>
        <v>3346.4550449550452</v>
      </c>
      <c r="W514" s="346">
        <f>GrossWeightTotalR+PalletQtyTotalR*25</f>
        <v>3372.4879999999998</v>
      </c>
      <c r="X514" s="37"/>
      <c r="Y514" s="347"/>
      <c r="Z514" s="347"/>
    </row>
    <row r="515" spans="1:29" x14ac:dyDescent="0.2">
      <c r="A515" s="351"/>
      <c r="B515" s="351"/>
      <c r="C515" s="351"/>
      <c r="D515" s="351"/>
      <c r="E515" s="351"/>
      <c r="F515" s="351"/>
      <c r="G515" s="351"/>
      <c r="H515" s="351"/>
      <c r="I515" s="351"/>
      <c r="J515" s="351"/>
      <c r="K515" s="351"/>
      <c r="L515" s="351"/>
      <c r="M515" s="390"/>
      <c r="N515" s="431" t="s">
        <v>697</v>
      </c>
      <c r="O515" s="432"/>
      <c r="P515" s="432"/>
      <c r="Q515" s="432"/>
      <c r="R515" s="432"/>
      <c r="S515" s="432"/>
      <c r="T515" s="433"/>
      <c r="U515" s="37" t="s">
        <v>695</v>
      </c>
      <c r="V515" s="346">
        <f>IFERROR(V23+V33+V37+V41+V45+V52+V60+V84+V91+V102+V115+V125+V133+V141+V154+V160+V165+V172+V192+V199+V209+V213+V223+V242+V246+V253+V264+V270+V276+V282+V294+V299+V304+V310+V314+V318+V324+V337+V343+V348+V352+V361+V366+V373+V377+V384+V400+V407+V411+V417+V423+V433+V437+V441+V459+V464+V473+V478+V488+V494+V501+V509,"0")</f>
        <v>253.99600399600402</v>
      </c>
      <c r="W515" s="346">
        <f>IFERROR(W23+W33+W37+W41+W45+W52+W60+W84+W91+W102+W115+W125+W133+W141+W154+W160+W165+W172+W192+W199+W209+W213+W223+W242+W246+W253+W264+W270+W276+W282+W294+W299+W304+W310+W314+W318+W324+W337+W343+W348+W352+W361+W366+W373+W377+W384+W400+W407+W411+W417+W423+W433+W437+W441+W459+W464+W473+W478+W488+W494+W501+W509,"0")</f>
        <v>256</v>
      </c>
      <c r="X515" s="37"/>
      <c r="Y515" s="347"/>
      <c r="Z515" s="347"/>
    </row>
    <row r="516" spans="1:29" ht="14.25" customHeight="1" x14ac:dyDescent="0.2">
      <c r="A516" s="351"/>
      <c r="B516" s="351"/>
      <c r="C516" s="351"/>
      <c r="D516" s="351"/>
      <c r="E516" s="351"/>
      <c r="F516" s="351"/>
      <c r="G516" s="351"/>
      <c r="H516" s="351"/>
      <c r="I516" s="351"/>
      <c r="J516" s="351"/>
      <c r="K516" s="351"/>
      <c r="L516" s="351"/>
      <c r="M516" s="390"/>
      <c r="N516" s="431" t="s">
        <v>698</v>
      </c>
      <c r="O516" s="432"/>
      <c r="P516" s="432"/>
      <c r="Q516" s="432"/>
      <c r="R516" s="432"/>
      <c r="S516" s="432"/>
      <c r="T516" s="433"/>
      <c r="U516" s="39" t="s">
        <v>699</v>
      </c>
      <c r="V516" s="37"/>
      <c r="W516" s="37"/>
      <c r="X516" s="37">
        <f>IFERROR(X23+X33+X37+X41+X45+X52+X60+X84+X91+X102+X115+X125+X133+X141+X154+X160+X165+X172+X192+X199+X209+X213+X223+X242+X246+X253+X264+X270+X276+X282+X294+X299+X304+X310+X314+X318+X324+X337+X343+X348+X352+X361+X366+X373+X377+X384+X400+X407+X411+X417+X423+X433+X437+X441+X459+X464+X473+X478+X488+X494+X501+X509,"0")</f>
        <v>5.1959799999999996</v>
      </c>
      <c r="Y516" s="347"/>
      <c r="Z516" s="347"/>
    </row>
    <row r="517" spans="1:29" ht="13.5" customHeight="1" thickBot="1" x14ac:dyDescent="0.25"/>
    <row r="518" spans="1:29" ht="27" customHeight="1" thickTop="1" thickBot="1" x14ac:dyDescent="0.25">
      <c r="A518" s="40" t="s">
        <v>700</v>
      </c>
      <c r="B518" s="337" t="s">
        <v>59</v>
      </c>
      <c r="C518" s="359" t="s">
        <v>95</v>
      </c>
      <c r="D518" s="443"/>
      <c r="E518" s="443"/>
      <c r="F518" s="444"/>
      <c r="G518" s="359" t="s">
        <v>219</v>
      </c>
      <c r="H518" s="443"/>
      <c r="I518" s="443"/>
      <c r="J518" s="443"/>
      <c r="K518" s="443"/>
      <c r="L518" s="443"/>
      <c r="M518" s="443"/>
      <c r="N518" s="443"/>
      <c r="O518" s="444"/>
      <c r="P518" s="337" t="s">
        <v>454</v>
      </c>
      <c r="Q518" s="359" t="s">
        <v>458</v>
      </c>
      <c r="R518" s="444"/>
      <c r="S518" s="359" t="s">
        <v>511</v>
      </c>
      <c r="T518" s="444"/>
      <c r="U518" s="337" t="s">
        <v>585</v>
      </c>
      <c r="V518" s="337" t="s">
        <v>640</v>
      </c>
      <c r="Z518" s="52"/>
      <c r="AC518" s="338"/>
    </row>
    <row r="519" spans="1:29" ht="14.25" customHeight="1" thickTop="1" x14ac:dyDescent="0.2">
      <c r="A519" s="478" t="s">
        <v>701</v>
      </c>
      <c r="B519" s="359" t="s">
        <v>59</v>
      </c>
      <c r="C519" s="359" t="s">
        <v>96</v>
      </c>
      <c r="D519" s="359" t="s">
        <v>104</v>
      </c>
      <c r="E519" s="359" t="s">
        <v>95</v>
      </c>
      <c r="F519" s="359" t="s">
        <v>211</v>
      </c>
      <c r="G519" s="359" t="s">
        <v>220</v>
      </c>
      <c r="H519" s="359" t="s">
        <v>227</v>
      </c>
      <c r="I519" s="359" t="s">
        <v>246</v>
      </c>
      <c r="J519" s="359" t="s">
        <v>305</v>
      </c>
      <c r="K519" s="338"/>
      <c r="L519" s="359" t="s">
        <v>326</v>
      </c>
      <c r="M519" s="359" t="s">
        <v>345</v>
      </c>
      <c r="N519" s="359" t="s">
        <v>423</v>
      </c>
      <c r="O519" s="359" t="s">
        <v>441</v>
      </c>
      <c r="P519" s="359" t="s">
        <v>455</v>
      </c>
      <c r="Q519" s="359" t="s">
        <v>459</v>
      </c>
      <c r="R519" s="359" t="s">
        <v>486</v>
      </c>
      <c r="S519" s="359" t="s">
        <v>512</v>
      </c>
      <c r="T519" s="359" t="s">
        <v>561</v>
      </c>
      <c r="U519" s="359" t="s">
        <v>585</v>
      </c>
      <c r="V519" s="359" t="s">
        <v>641</v>
      </c>
      <c r="Z519" s="52"/>
      <c r="AC519" s="338"/>
    </row>
    <row r="520" spans="1:29" ht="13.5" customHeight="1" thickBot="1" x14ac:dyDescent="0.25">
      <c r="A520" s="479"/>
      <c r="B520" s="360"/>
      <c r="C520" s="360"/>
      <c r="D520" s="360"/>
      <c r="E520" s="360"/>
      <c r="F520" s="360"/>
      <c r="G520" s="360"/>
      <c r="H520" s="360"/>
      <c r="I520" s="360"/>
      <c r="J520" s="360"/>
      <c r="K520" s="338"/>
      <c r="L520" s="360"/>
      <c r="M520" s="360"/>
      <c r="N520" s="360"/>
      <c r="O520" s="360"/>
      <c r="P520" s="360"/>
      <c r="Q520" s="360"/>
      <c r="R520" s="360"/>
      <c r="S520" s="360"/>
      <c r="T520" s="360"/>
      <c r="U520" s="360"/>
      <c r="V520" s="360"/>
      <c r="Z520" s="52"/>
      <c r="AC520" s="338"/>
    </row>
    <row r="521" spans="1:29" ht="18" customHeight="1" thickTop="1" thickBot="1" x14ac:dyDescent="0.25">
      <c r="A521" s="40" t="s">
        <v>702</v>
      </c>
      <c r="B521" s="46">
        <f>IFERROR(W22*1,"0")+IFERROR(W26*1,"0")+IFERROR(W27*1,"0")+IFERROR(W28*1,"0")+IFERROR(W29*1,"0")+IFERROR(W30*1,"0")+IFERROR(W31*1,"0")+IFERROR(W32*1,"0")+IFERROR(W36*1,"0")+IFERROR(W40*1,"0")+IFERROR(W44*1,"0")</f>
        <v>0</v>
      </c>
      <c r="C521" s="46">
        <f>IFERROR(W50*1,"0")+IFERROR(W51*1,"0")</f>
        <v>0</v>
      </c>
      <c r="D521" s="46">
        <f>IFERROR(W56*1,"0")+IFERROR(W57*1,"0")+IFERROR(W58*1,"0")+IFERROR(W59*1,"0")</f>
        <v>0</v>
      </c>
      <c r="E52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100.80000000000001</v>
      </c>
      <c r="F521" s="46">
        <f>IFERROR(W129*1,"0")+IFERROR(W130*1,"0")+IFERROR(W131*1,"0")+IFERROR(W132*1,"0")</f>
        <v>100.80000000000001</v>
      </c>
      <c r="G521" s="46">
        <f>IFERROR(W138*1,"0")+IFERROR(W139*1,"0")+IFERROR(W140*1,"0")</f>
        <v>0</v>
      </c>
      <c r="H521" s="46">
        <f>IFERROR(W145*1,"0")+IFERROR(W146*1,"0")+IFERROR(W147*1,"0")+IFERROR(W148*1,"0")+IFERROR(W149*1,"0")+IFERROR(W150*1,"0")+IFERROR(W151*1,"0")+IFERROR(W152*1,"0")+IFERROR(W153*1,"0")</f>
        <v>0</v>
      </c>
      <c r="I52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1" s="46">
        <f>IFERROR(W203*1,"0")+IFERROR(W204*1,"0")+IFERROR(W205*1,"0")+IFERROR(W206*1,"0")+IFERROR(W207*1,"0")+IFERROR(W208*1,"0")+IFERROR(W212*1,"0")</f>
        <v>0</v>
      </c>
      <c r="K521" s="338"/>
      <c r="L521" s="46">
        <f>IFERROR(W217*1,"0")+IFERROR(W218*1,"0")+IFERROR(W219*1,"0")+IFERROR(W220*1,"0")+IFERROR(W221*1,"0")+IFERROR(W222*1,"0")</f>
        <v>0</v>
      </c>
      <c r="M521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101.39999999999999</v>
      </c>
      <c r="N521" s="46">
        <f>IFERROR(W286*1,"0")+IFERROR(W287*1,"0")+IFERROR(W288*1,"0")+IFERROR(W289*1,"0")+IFERROR(W290*1,"0")+IFERROR(W291*1,"0")+IFERROR(W292*1,"0")+IFERROR(W293*1,"0")+IFERROR(W297*1,"0")+IFERROR(W298*1,"0")</f>
        <v>0</v>
      </c>
      <c r="O521" s="46">
        <f>IFERROR(W303*1,"0")+IFERROR(W307*1,"0")+IFERROR(W308*1,"0")+IFERROR(W309*1,"0")+IFERROR(W313*1,"0")+IFERROR(W317*1,"0")</f>
        <v>0</v>
      </c>
      <c r="P521" s="46">
        <f>IFERROR(W323*1,"0")</f>
        <v>0</v>
      </c>
      <c r="Q521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2520</v>
      </c>
      <c r="R521" s="46">
        <f>IFERROR(W356*1,"0")+IFERROR(W357*1,"0")+IFERROR(W358*1,"0")+IFERROR(W359*1,"0")+IFERROR(W360*1,"0")+IFERROR(W364*1,"0")+IFERROR(W365*1,"0")+IFERROR(W369*1,"0")+IFERROR(W370*1,"0")+IFERROR(W371*1,"0")+IFERROR(W372*1,"0")+IFERROR(W376*1,"0")</f>
        <v>0</v>
      </c>
      <c r="S521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0</v>
      </c>
      <c r="T521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1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</f>
        <v>200.64000000000001</v>
      </c>
      <c r="V521" s="46">
        <f>IFERROR(W483*1,"0")+IFERROR(W484*1,"0")+IFERROR(W485*1,"0")+IFERROR(W486*1,"0")+IFERROR(W487*1,"0")+IFERROR(W491*1,"0")+IFERROR(W492*1,"0")+IFERROR(W493*1,"0")+IFERROR(W497*1,"0")+IFERROR(W498*1,"0")+IFERROR(W499*1,"0")+IFERROR(W500*1,"0")+IFERROR(W504*1,"0")+IFERROR(W505*1,"0")+IFERROR(W506*1,"0")+IFERROR(W507*1,"0")+IFERROR(W508*1,"0")</f>
        <v>101.39999999999999</v>
      </c>
      <c r="Z521" s="52"/>
      <c r="AC521" s="338"/>
    </row>
  </sheetData>
  <sheetProtection algorithmName="SHA-512" hashValue="TaOcExS79TXFak50Hgoo3OoEGuTOdvTLNhkQDNB2+R9yYFwamKBXbRZuwT9b0tNvi9ETDG4/4Igu/LwNX+3Czg==" saltValue="yDcyLpejVT7eel6S5TphT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29">
    <mergeCell ref="A496:X496"/>
    <mergeCell ref="D110:E110"/>
    <mergeCell ref="N340:R340"/>
    <mergeCell ref="N265:T265"/>
    <mergeCell ref="D286:E286"/>
    <mergeCell ref="N79:R79"/>
    <mergeCell ref="N514:T514"/>
    <mergeCell ref="P1:R1"/>
    <mergeCell ref="N40:R40"/>
    <mergeCell ref="A270:M271"/>
    <mergeCell ref="A441:M442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B519:B520"/>
    <mergeCell ref="N310:T310"/>
    <mergeCell ref="Y17:Y18"/>
    <mergeCell ref="A272:X272"/>
    <mergeCell ref="D57:E57"/>
    <mergeCell ref="A8:C8"/>
    <mergeCell ref="D331:E331"/>
    <mergeCell ref="D519:D520"/>
    <mergeCell ref="D293:E293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361:T361"/>
    <mergeCell ref="A43:X43"/>
    <mergeCell ref="N311:T311"/>
    <mergeCell ref="A141:M142"/>
    <mergeCell ref="N182:R182"/>
    <mergeCell ref="D184:E184"/>
    <mergeCell ref="A377:M378"/>
    <mergeCell ref="C519:C520"/>
    <mergeCell ref="E519:E520"/>
    <mergeCell ref="A480:X480"/>
    <mergeCell ref="D196:E196"/>
    <mergeCell ref="A15:L15"/>
    <mergeCell ref="N23:T23"/>
    <mergeCell ref="A48:X48"/>
    <mergeCell ref="A490:X490"/>
    <mergeCell ref="N90:R90"/>
    <mergeCell ref="N261:R261"/>
    <mergeCell ref="N217:R217"/>
    <mergeCell ref="N388:R388"/>
    <mergeCell ref="N479:T479"/>
    <mergeCell ref="N27:R27"/>
    <mergeCell ref="N83:R83"/>
    <mergeCell ref="D483:E483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N470:R470"/>
    <mergeCell ref="D171:E171"/>
    <mergeCell ref="D342:E342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N88:R88"/>
    <mergeCell ref="N259:R259"/>
    <mergeCell ref="A318:M319"/>
    <mergeCell ref="A379:X379"/>
    <mergeCell ref="D291:E291"/>
    <mergeCell ref="D239:E239"/>
    <mergeCell ref="D95:E95"/>
    <mergeCell ref="S17:T17"/>
    <mergeCell ref="A63:X63"/>
    <mergeCell ref="N474:T474"/>
    <mergeCell ref="N274:R274"/>
    <mergeCell ref="N249:R249"/>
    <mergeCell ref="D121:E121"/>
    <mergeCell ref="D468:E468"/>
    <mergeCell ref="O5:P5"/>
    <mergeCell ref="A133:M134"/>
    <mergeCell ref="N370:R370"/>
    <mergeCell ref="F17:F18"/>
    <mergeCell ref="D120:E120"/>
    <mergeCell ref="N297:R297"/>
    <mergeCell ref="N235:R235"/>
    <mergeCell ref="A322:X322"/>
    <mergeCell ref="D107:E107"/>
    <mergeCell ref="D163:E163"/>
    <mergeCell ref="N213:T213"/>
    <mergeCell ref="D234:E234"/>
    <mergeCell ref="N384:T384"/>
    <mergeCell ref="D405:E405"/>
    <mergeCell ref="N185:R185"/>
    <mergeCell ref="A433:M434"/>
    <mergeCell ref="J9:L9"/>
    <mergeCell ref="R5:S5"/>
    <mergeCell ref="A199:M200"/>
    <mergeCell ref="A12:L12"/>
    <mergeCell ref="N291:R291"/>
    <mergeCell ref="N142:T142"/>
    <mergeCell ref="D101:E101"/>
    <mergeCell ref="A488:M489"/>
    <mergeCell ref="N378:T378"/>
    <mergeCell ref="D76:E76"/>
    <mergeCell ref="F5:G5"/>
    <mergeCell ref="A278:X278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D457:E457"/>
    <mergeCell ref="O8:P8"/>
    <mergeCell ref="N69:R69"/>
    <mergeCell ref="A299:M300"/>
    <mergeCell ref="N196:R196"/>
    <mergeCell ref="D177:E177"/>
    <mergeCell ref="N288:R288"/>
    <mergeCell ref="D164:E164"/>
    <mergeCell ref="D462:E462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10:E10"/>
    <mergeCell ref="F10:G10"/>
    <mergeCell ref="N84:T84"/>
    <mergeCell ref="N227:R227"/>
    <mergeCell ref="N110:R110"/>
    <mergeCell ref="D99:E99"/>
    <mergeCell ref="A174:X174"/>
    <mergeCell ref="D397:E397"/>
    <mergeCell ref="M17:M18"/>
    <mergeCell ref="N67:R67"/>
    <mergeCell ref="N132:R132"/>
    <mergeCell ref="N303:R303"/>
    <mergeCell ref="N223:T223"/>
    <mergeCell ref="N430:R430"/>
    <mergeCell ref="N230:R230"/>
    <mergeCell ref="A253:M254"/>
    <mergeCell ref="A324:M325"/>
    <mergeCell ref="N314:T314"/>
    <mergeCell ref="N164:R164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279:E279"/>
    <mergeCell ref="N33:T33"/>
    <mergeCell ref="D394:E394"/>
    <mergeCell ref="N294:T294"/>
    <mergeCell ref="D29:E29"/>
    <mergeCell ref="D6:L6"/>
    <mergeCell ref="N103:T103"/>
    <mergeCell ref="N352:T352"/>
    <mergeCell ref="O13:P13"/>
    <mergeCell ref="A304:M305"/>
    <mergeCell ref="N250:R250"/>
    <mergeCell ref="N139:R139"/>
    <mergeCell ref="N406:R406"/>
    <mergeCell ref="D389:E389"/>
    <mergeCell ref="N237:R237"/>
    <mergeCell ref="N212:R212"/>
    <mergeCell ref="N210:T210"/>
    <mergeCell ref="A246:M247"/>
    <mergeCell ref="D22:E22"/>
    <mergeCell ref="N203:R203"/>
    <mergeCell ref="D149:E149"/>
    <mergeCell ref="N51:R51"/>
    <mergeCell ref="N239:R239"/>
    <mergeCell ref="N122:R122"/>
    <mergeCell ref="A326:X326"/>
    <mergeCell ref="N105:R105"/>
    <mergeCell ref="A301:X301"/>
    <mergeCell ref="D257:E257"/>
    <mergeCell ref="N341:R341"/>
    <mergeCell ref="A9:C9"/>
    <mergeCell ref="N519:N520"/>
    <mergeCell ref="N200:T200"/>
    <mergeCell ref="D58:E58"/>
    <mergeCell ref="D500:E500"/>
    <mergeCell ref="O12:P12"/>
    <mergeCell ref="N515:T515"/>
    <mergeCell ref="N52:T52"/>
    <mergeCell ref="D231:E231"/>
    <mergeCell ref="N337:T337"/>
    <mergeCell ref="D358:E358"/>
    <mergeCell ref="N208:R208"/>
    <mergeCell ref="N116:T116"/>
    <mergeCell ref="N183:R183"/>
    <mergeCell ref="A417:M418"/>
    <mergeCell ref="N483:R483"/>
    <mergeCell ref="D447:E447"/>
    <mergeCell ref="N192:T192"/>
    <mergeCell ref="N434:T434"/>
    <mergeCell ref="D151:E151"/>
    <mergeCell ref="D449:E449"/>
    <mergeCell ref="N107:R107"/>
    <mergeCell ref="D150:E150"/>
    <mergeCell ref="A37:M38"/>
    <mergeCell ref="H10:L10"/>
    <mergeCell ref="N287:R287"/>
    <mergeCell ref="N407:T407"/>
    <mergeCell ref="D159:E159"/>
    <mergeCell ref="N414:R414"/>
    <mergeCell ref="D80:E80"/>
    <mergeCell ref="N66:R66"/>
    <mergeCell ref="N188:R188"/>
    <mergeCell ref="Q518:R518"/>
    <mergeCell ref="N351:R351"/>
    <mergeCell ref="N416:R416"/>
    <mergeCell ref="D288:E288"/>
    <mergeCell ref="N130:R130"/>
    <mergeCell ref="C518:F518"/>
    <mergeCell ref="N68:R68"/>
    <mergeCell ref="N432:R432"/>
    <mergeCell ref="A91:M92"/>
    <mergeCell ref="A380:X380"/>
    <mergeCell ref="N290:R290"/>
    <mergeCell ref="D436:E436"/>
    <mergeCell ref="N246:T246"/>
    <mergeCell ref="D292:E292"/>
    <mergeCell ref="D227:E227"/>
    <mergeCell ref="N305:T305"/>
    <mergeCell ref="Z17:Z18"/>
    <mergeCell ref="N271:T271"/>
    <mergeCell ref="D446:E446"/>
    <mergeCell ref="A464:M465"/>
    <mergeCell ref="N111:R111"/>
    <mergeCell ref="N125:T125"/>
    <mergeCell ref="D146:E146"/>
    <mergeCell ref="D212:E212"/>
    <mergeCell ref="D317:E317"/>
    <mergeCell ref="N119:R119"/>
    <mergeCell ref="D83:E83"/>
    <mergeCell ref="N398:R398"/>
    <mergeCell ref="A350:X350"/>
    <mergeCell ref="N177:R177"/>
    <mergeCell ref="N412:T412"/>
    <mergeCell ref="N335:R335"/>
    <mergeCell ref="N269:R269"/>
    <mergeCell ref="D207:E207"/>
    <mergeCell ref="D256:E256"/>
    <mergeCell ref="A216:X216"/>
    <mergeCell ref="N362:T362"/>
    <mergeCell ref="D383:E383"/>
    <mergeCell ref="N114:R114"/>
    <mergeCell ref="N349:T349"/>
    <mergeCell ref="H1:O1"/>
    <mergeCell ref="N34:T34"/>
    <mergeCell ref="N280:R280"/>
    <mergeCell ref="D364:E364"/>
    <mergeCell ref="D497:E497"/>
    <mergeCell ref="D186:E186"/>
    <mergeCell ref="N270:T270"/>
    <mergeCell ref="O9:P9"/>
    <mergeCell ref="D217:E217"/>
    <mergeCell ref="N22:R22"/>
    <mergeCell ref="D484:E484"/>
    <mergeCell ref="D65:E65"/>
    <mergeCell ref="A443:X443"/>
    <mergeCell ref="D428:E428"/>
    <mergeCell ref="A381:X381"/>
    <mergeCell ref="N478:T478"/>
    <mergeCell ref="D415:E415"/>
    <mergeCell ref="N173:T173"/>
    <mergeCell ref="N467:R467"/>
    <mergeCell ref="D370:E370"/>
    <mergeCell ref="N206:R206"/>
    <mergeCell ref="D222:E222"/>
    <mergeCell ref="G17:G18"/>
    <mergeCell ref="N493:R493"/>
    <mergeCell ref="A509:M510"/>
    <mergeCell ref="N472:R472"/>
    <mergeCell ref="N410:R410"/>
    <mergeCell ref="D89:E89"/>
    <mergeCell ref="D393:E393"/>
    <mergeCell ref="O519:O520"/>
    <mergeCell ref="A459:M460"/>
    <mergeCell ref="N487:R487"/>
    <mergeCell ref="N281:R281"/>
    <mergeCell ref="D153:E153"/>
    <mergeCell ref="A355:X355"/>
    <mergeCell ref="N256:R256"/>
    <mergeCell ref="N498:R498"/>
    <mergeCell ref="N109:R109"/>
    <mergeCell ref="A503:X503"/>
    <mergeCell ref="Q519:Q520"/>
    <mergeCell ref="D506:E506"/>
    <mergeCell ref="A345:X345"/>
    <mergeCell ref="A316:X316"/>
    <mergeCell ref="N243:T243"/>
    <mergeCell ref="P519:P520"/>
    <mergeCell ref="D508:E508"/>
    <mergeCell ref="D450:E450"/>
    <mergeCell ref="N465:T465"/>
    <mergeCell ref="D504:E504"/>
    <mergeCell ref="D273:E273"/>
    <mergeCell ref="A160:M161"/>
    <mergeCell ref="N123:R123"/>
    <mergeCell ref="A209:M210"/>
    <mergeCell ref="N421:R421"/>
    <mergeCell ref="N447:R447"/>
    <mergeCell ref="N187:R187"/>
    <mergeCell ref="N485:R485"/>
    <mergeCell ref="N279:R279"/>
    <mergeCell ref="N366:T366"/>
    <mergeCell ref="N437:T437"/>
    <mergeCell ref="A225:X225"/>
    <mergeCell ref="D452:E452"/>
    <mergeCell ref="D252:E252"/>
    <mergeCell ref="A461:X461"/>
    <mergeCell ref="A162:X162"/>
    <mergeCell ref="D218:E218"/>
    <mergeCell ref="N204:R204"/>
    <mergeCell ref="N440:R440"/>
    <mergeCell ref="N233:R233"/>
    <mergeCell ref="D249:E249"/>
    <mergeCell ref="N469:R469"/>
    <mergeCell ref="D170:E170"/>
    <mergeCell ref="G519:G520"/>
    <mergeCell ref="I519:I520"/>
    <mergeCell ref="N96:R96"/>
    <mergeCell ref="D359:E359"/>
    <mergeCell ref="A264:M265"/>
    <mergeCell ref="H17:H18"/>
    <mergeCell ref="N332:R332"/>
    <mergeCell ref="A86:X86"/>
    <mergeCell ref="D204:E204"/>
    <mergeCell ref="D198:E198"/>
    <mergeCell ref="D269:E269"/>
    <mergeCell ref="D440:E440"/>
    <mergeCell ref="D427:E427"/>
    <mergeCell ref="N98:R98"/>
    <mergeCell ref="N396:R396"/>
    <mergeCell ref="D75:E7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A473:M474"/>
    <mergeCell ref="D140:E140"/>
    <mergeCell ref="N395:R395"/>
    <mergeCell ref="D267:E267"/>
    <mergeCell ref="D181:E181"/>
    <mergeCell ref="D105:E105"/>
    <mergeCell ref="D341:E341"/>
    <mergeCell ref="N72:R72"/>
    <mergeCell ref="D7:L7"/>
    <mergeCell ref="A55:X55"/>
    <mergeCell ref="N171:R171"/>
    <mergeCell ref="N121:R121"/>
    <mergeCell ref="N315:T315"/>
    <mergeCell ref="N382:R382"/>
    <mergeCell ref="N238:R238"/>
    <mergeCell ref="D346:E346"/>
    <mergeCell ref="N471:R471"/>
    <mergeCell ref="A282:M283"/>
    <mergeCell ref="N148:R148"/>
    <mergeCell ref="N179:R179"/>
    <mergeCell ref="N446:R446"/>
    <mergeCell ref="N240:R240"/>
    <mergeCell ref="N44:R44"/>
    <mergeCell ref="D112:E112"/>
    <mergeCell ref="N460:T460"/>
    <mergeCell ref="N190:R190"/>
    <mergeCell ref="D56:E56"/>
    <mergeCell ref="N448:R448"/>
    <mergeCell ref="A202:X202"/>
    <mergeCell ref="N155:T155"/>
    <mergeCell ref="D176:E176"/>
    <mergeCell ref="N264:T264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D114:E114"/>
    <mergeCell ref="D347:E347"/>
    <mergeCell ref="D64:E64"/>
    <mergeCell ref="A266:X266"/>
    <mergeCell ref="D51:E51"/>
    <mergeCell ref="N32:R32"/>
    <mergeCell ref="A41:M42"/>
    <mergeCell ref="A49:X49"/>
    <mergeCell ref="N247:T247"/>
    <mergeCell ref="N89:R89"/>
    <mergeCell ref="N260:R260"/>
    <mergeCell ref="D132:E132"/>
    <mergeCell ref="D399:E399"/>
    <mergeCell ref="N38:T38"/>
    <mergeCell ref="D59:E59"/>
    <mergeCell ref="D178:E178"/>
    <mergeCell ref="H519:H520"/>
    <mergeCell ref="A213:M214"/>
    <mergeCell ref="N499:R499"/>
    <mergeCell ref="D371:E371"/>
    <mergeCell ref="N229:R229"/>
    <mergeCell ref="N29:R29"/>
    <mergeCell ref="D485:E485"/>
    <mergeCell ref="N387:R387"/>
    <mergeCell ref="N385:T385"/>
    <mergeCell ref="N458:R458"/>
    <mergeCell ref="A481:X481"/>
    <mergeCell ref="N401:T401"/>
    <mergeCell ref="D422:E422"/>
    <mergeCell ref="A361:M362"/>
    <mergeCell ref="N31:R31"/>
    <mergeCell ref="N87:R87"/>
    <mergeCell ref="N258:R258"/>
    <mergeCell ref="N500:R500"/>
    <mergeCell ref="N158:R158"/>
    <mergeCell ref="D74:E74"/>
    <mergeCell ref="D130:E130"/>
    <mergeCell ref="D68:E68"/>
    <mergeCell ref="N245:R245"/>
    <mergeCell ref="N329:R329"/>
    <mergeCell ref="T5:U5"/>
    <mergeCell ref="D119:E119"/>
    <mergeCell ref="A128:X128"/>
    <mergeCell ref="U17:U18"/>
    <mergeCell ref="D190:E190"/>
    <mergeCell ref="A255:X255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T6:U9"/>
    <mergeCell ref="N77:R77"/>
    <mergeCell ref="N169:R169"/>
    <mergeCell ref="D185:E185"/>
    <mergeCell ref="A194:X194"/>
    <mergeCell ref="N91:T91"/>
    <mergeCell ref="N85:T85"/>
    <mergeCell ref="A39:X39"/>
    <mergeCell ref="A402:X402"/>
    <mergeCell ref="N299:T299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A413:X413"/>
    <mergeCell ref="D469:E469"/>
    <mergeCell ref="D275:E275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N427:R427"/>
    <mergeCell ref="D106:E106"/>
    <mergeCell ref="D416:E416"/>
    <mergeCell ref="D220:E220"/>
    <mergeCell ref="D391:E391"/>
    <mergeCell ref="N441:T441"/>
    <mergeCell ref="N456:R456"/>
    <mergeCell ref="A5:C5"/>
    <mergeCell ref="U519:U520"/>
    <mergeCell ref="N71:R71"/>
    <mergeCell ref="N433:T433"/>
    <mergeCell ref="A192:M193"/>
    <mergeCell ref="N58:R58"/>
    <mergeCell ref="N307:R307"/>
    <mergeCell ref="D179:E179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A475:X475"/>
    <mergeCell ref="D9:E9"/>
    <mergeCell ref="AD17:AD18"/>
    <mergeCell ref="D309:E309"/>
    <mergeCell ref="N118:R118"/>
    <mergeCell ref="A310:M311"/>
    <mergeCell ref="N80:R80"/>
    <mergeCell ref="D88:E88"/>
    <mergeCell ref="D26:E26"/>
    <mergeCell ref="D148:E148"/>
    <mergeCell ref="A337:M338"/>
    <mergeCell ref="N218:R218"/>
    <mergeCell ref="D90:E90"/>
    <mergeCell ref="D261:E261"/>
    <mergeCell ref="A25:X25"/>
    <mergeCell ref="N133:T133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N304:T304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24:R124"/>
    <mergeCell ref="N360:R360"/>
    <mergeCell ref="A352:M353"/>
    <mergeCell ref="N367:T367"/>
    <mergeCell ref="F9:G9"/>
    <mergeCell ref="D330:E330"/>
    <mergeCell ref="A60:M61"/>
    <mergeCell ref="N150:R150"/>
    <mergeCell ref="N319:T319"/>
    <mergeCell ref="D96:E96"/>
    <mergeCell ref="N344:T344"/>
    <mergeCell ref="D27:E27"/>
    <mergeCell ref="I17:I18"/>
    <mergeCell ref="S519:S520"/>
    <mergeCell ref="A321:X321"/>
    <mergeCell ref="A312:X312"/>
    <mergeCell ref="N510:T510"/>
    <mergeCell ref="T12:U12"/>
    <mergeCell ref="S518:T518"/>
    <mergeCell ref="D72:E72"/>
    <mergeCell ref="N276:T276"/>
    <mergeCell ref="N214:T214"/>
    <mergeCell ref="D235:E235"/>
    <mergeCell ref="N512:T512"/>
    <mergeCell ref="N383:R383"/>
    <mergeCell ref="D451:E451"/>
    <mergeCell ref="A23:M24"/>
    <mergeCell ref="V519:V520"/>
    <mergeCell ref="A115:M116"/>
    <mergeCell ref="N78:R78"/>
    <mergeCell ref="N422:R422"/>
    <mergeCell ref="N403:R403"/>
    <mergeCell ref="D388:E388"/>
    <mergeCell ref="N438:T438"/>
    <mergeCell ref="D448:E448"/>
    <mergeCell ref="D390:E390"/>
    <mergeCell ref="A519:A520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N418:T418"/>
    <mergeCell ref="N436:R436"/>
    <mergeCell ref="A494:M495"/>
    <mergeCell ref="D403:E403"/>
    <mergeCell ref="D507:E507"/>
    <mergeCell ref="N449:R449"/>
    <mergeCell ref="D492:E492"/>
    <mergeCell ref="A423:M424"/>
    <mergeCell ref="N484:R484"/>
    <mergeCell ref="N152:R152"/>
    <mergeCell ref="F519:F520"/>
    <mergeCell ref="N325:T325"/>
    <mergeCell ref="D1:F1"/>
    <mergeCell ref="D382:E382"/>
    <mergeCell ref="A125:M126"/>
    <mergeCell ref="N488:T488"/>
    <mergeCell ref="N282:T282"/>
    <mergeCell ref="N353:T353"/>
    <mergeCell ref="J17:J18"/>
    <mergeCell ref="N61:T61"/>
    <mergeCell ref="D82:E82"/>
    <mergeCell ref="L17:L18"/>
    <mergeCell ref="A157:X157"/>
    <mergeCell ref="A284:X284"/>
    <mergeCell ref="A328:X328"/>
    <mergeCell ref="D240:E240"/>
    <mergeCell ref="N417:T417"/>
    <mergeCell ref="D334:E334"/>
    <mergeCell ref="A102:M103"/>
    <mergeCell ref="N65:R65"/>
    <mergeCell ref="A400:M401"/>
    <mergeCell ref="N428:R428"/>
    <mergeCell ref="N228:R228"/>
    <mergeCell ref="N348:T348"/>
    <mergeCell ref="N17:R18"/>
    <mergeCell ref="D100:E100"/>
    <mergeCell ref="N508:R5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93:X93"/>
    <mergeCell ref="N295:T295"/>
    <mergeCell ref="N497:R497"/>
    <mergeCell ref="N415:R415"/>
    <mergeCell ref="N129:R129"/>
    <mergeCell ref="N442:T442"/>
    <mergeCell ref="N365:R365"/>
    <mergeCell ref="N221:R221"/>
    <mergeCell ref="N292:R292"/>
    <mergeCell ref="N492:R492"/>
    <mergeCell ref="N286:R286"/>
    <mergeCell ref="N357:R357"/>
    <mergeCell ref="D158:E158"/>
    <mergeCell ref="D329:E329"/>
    <mergeCell ref="R519:R520"/>
    <mergeCell ref="A165:M166"/>
    <mergeCell ref="T519:T520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N195:R195"/>
    <mergeCell ref="N453:R453"/>
    <mergeCell ref="D303:E303"/>
    <mergeCell ref="G518:O518"/>
    <mergeCell ref="N222:R222"/>
    <mergeCell ref="D290:E290"/>
    <mergeCell ref="A296:X296"/>
    <mergeCell ref="N197:R197"/>
    <mergeCell ref="D498:E498"/>
    <mergeCell ref="A363:X363"/>
    <mergeCell ref="N509:T509"/>
    <mergeCell ref="A444:X444"/>
    <mergeCell ref="N342:R342"/>
    <mergeCell ref="N516:T516"/>
    <mergeCell ref="N193:T193"/>
    <mergeCell ref="A223:M224"/>
    <mergeCell ref="N64:R64"/>
    <mergeCell ref="N120:R120"/>
    <mergeCell ref="A294:M295"/>
    <mergeCell ref="N191:R191"/>
    <mergeCell ref="D259:E259"/>
    <mergeCell ref="D28:E28"/>
    <mergeCell ref="N476:R476"/>
    <mergeCell ref="D30:E30"/>
    <mergeCell ref="D67:E67"/>
    <mergeCell ref="D94:E94"/>
    <mergeCell ref="D69:E69"/>
    <mergeCell ref="N75:R75"/>
    <mergeCell ref="D356:E356"/>
    <mergeCell ref="N511:T511"/>
    <mergeCell ref="N298:R298"/>
    <mergeCell ref="A242:M243"/>
    <mergeCell ref="A302:X302"/>
    <mergeCell ref="N273:R273"/>
    <mergeCell ref="A478:M479"/>
    <mergeCell ref="D145:E145"/>
    <mergeCell ref="D387:E387"/>
    <mergeCell ref="L519:L520"/>
    <mergeCell ref="N113:R113"/>
    <mergeCell ref="N408:T408"/>
    <mergeCell ref="D429:E429"/>
    <mergeCell ref="N100:R100"/>
    <mergeCell ref="A54:X54"/>
    <mergeCell ref="A172:M173"/>
    <mergeCell ref="N94:R94"/>
    <mergeCell ref="N60:T60"/>
    <mergeCell ref="D81:E81"/>
    <mergeCell ref="N336:R336"/>
    <mergeCell ref="A501:M502"/>
    <mergeCell ref="D208:E208"/>
    <mergeCell ref="N507:R507"/>
    <mergeCell ref="N423:T423"/>
    <mergeCell ref="A375:X375"/>
    <mergeCell ref="D139:E139"/>
    <mergeCell ref="D406:E406"/>
    <mergeCell ref="A285:X285"/>
    <mergeCell ref="N343:T343"/>
    <mergeCell ref="A306:X306"/>
    <mergeCell ref="N126:T126"/>
    <mergeCell ref="N424:T424"/>
    <mergeCell ref="D470:E470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AA17:AC18"/>
    <mergeCell ref="N45:T45"/>
    <mergeCell ref="A384:M385"/>
    <mergeCell ref="N176:R176"/>
    <mergeCell ref="N347:R347"/>
    <mergeCell ref="D5:E5"/>
    <mergeCell ref="O10:P10"/>
    <mergeCell ref="D8:L8"/>
    <mergeCell ref="D308:E308"/>
    <mergeCell ref="A33:M34"/>
    <mergeCell ref="N46:T46"/>
    <mergeCell ref="O6:P6"/>
    <mergeCell ref="N50:R50"/>
    <mergeCell ref="D50:E50"/>
    <mergeCell ref="D31:E31"/>
    <mergeCell ref="N59:R59"/>
    <mergeCell ref="N495:T495"/>
    <mergeCell ref="N178:R178"/>
    <mergeCell ref="A373:M374"/>
    <mergeCell ref="A348:M349"/>
    <mergeCell ref="N463:R463"/>
    <mergeCell ref="N506:R506"/>
    <mergeCell ref="D129:E129"/>
    <mergeCell ref="N359:R359"/>
    <mergeCell ref="A437:M438"/>
    <mergeCell ref="N505:R505"/>
    <mergeCell ref="D229:E229"/>
    <mergeCell ref="D340:E340"/>
    <mergeCell ref="A366:M367"/>
    <mergeCell ref="N263:R263"/>
    <mergeCell ref="D335:E335"/>
    <mergeCell ref="D372:E372"/>
    <mergeCell ref="N451:R451"/>
    <mergeCell ref="D188:E188"/>
    <mergeCell ref="N168:R168"/>
    <mergeCell ref="A368:X368"/>
    <mergeCell ref="D477:E477"/>
    <mergeCell ref="D491:E491"/>
    <mergeCell ref="N489:T489"/>
    <mergeCell ref="J519:J520"/>
    <mergeCell ref="A84:M85"/>
    <mergeCell ref="D131:E131"/>
    <mergeCell ref="N112:R112"/>
    <mergeCell ref="D258:E258"/>
    <mergeCell ref="N106:R106"/>
    <mergeCell ref="A511:M516"/>
    <mergeCell ref="N404:R404"/>
    <mergeCell ref="A425:X425"/>
    <mergeCell ref="D124:E124"/>
    <mergeCell ref="N252:R252"/>
    <mergeCell ref="D195:E195"/>
    <mergeCell ref="N323:R323"/>
    <mergeCell ref="D189:E189"/>
    <mergeCell ref="D360:E360"/>
    <mergeCell ref="D431:E431"/>
    <mergeCell ref="D493:E493"/>
    <mergeCell ref="D287:E287"/>
    <mergeCell ref="N181:R181"/>
    <mergeCell ref="A135:X135"/>
    <mergeCell ref="D197:E197"/>
    <mergeCell ref="A439:X439"/>
    <mergeCell ref="N501:T501"/>
    <mergeCell ref="N134:T134"/>
    <mergeCell ref="D73:E73"/>
    <mergeCell ref="N486:R486"/>
    <mergeCell ref="A276:M277"/>
    <mergeCell ref="N166:T166"/>
    <mergeCell ref="H5:L5"/>
    <mergeCell ref="N473:T473"/>
    <mergeCell ref="N257:R257"/>
    <mergeCell ref="N275:R275"/>
    <mergeCell ref="N175:R175"/>
    <mergeCell ref="N346:R346"/>
    <mergeCell ref="B17:B18"/>
    <mergeCell ref="N81:R81"/>
    <mergeCell ref="N56:R56"/>
    <mergeCell ref="T10:U10"/>
    <mergeCell ref="D66:E66"/>
    <mergeCell ref="D351:E351"/>
    <mergeCell ref="D289:E289"/>
    <mergeCell ref="A420:X420"/>
    <mergeCell ref="N147:R147"/>
    <mergeCell ref="W17:W18"/>
    <mergeCell ref="A435:X435"/>
    <mergeCell ref="N161:T161"/>
    <mergeCell ref="N459:T459"/>
    <mergeCell ref="N399:R399"/>
    <mergeCell ref="N502:T502"/>
    <mergeCell ref="M519:M520"/>
    <mergeCell ref="D297:E297"/>
    <mergeCell ref="A154:M155"/>
    <mergeCell ref="D70:E70"/>
    <mergeCell ref="N391:R391"/>
    <mergeCell ref="N462:R462"/>
    <mergeCell ref="D263:E263"/>
    <mergeCell ref="D505:E505"/>
    <mergeCell ref="D499:E499"/>
    <mergeCell ref="N170:R170"/>
    <mergeCell ref="D238:E238"/>
    <mergeCell ref="D426:E426"/>
    <mergeCell ref="D486:E48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A445:X445"/>
    <mergeCell ref="D357:E357"/>
    <mergeCell ref="D187:E187"/>
    <mergeCell ref="A354:X354"/>
    <mergeCell ref="D472:E472"/>
    <mergeCell ref="D410:E410"/>
    <mergeCell ref="N494:T494"/>
    <mergeCell ref="A419:X419"/>
    <mergeCell ref="N24:T24"/>
    <mergeCell ref="H9:I9"/>
    <mergeCell ref="D281:E281"/>
    <mergeCell ref="N267:R267"/>
    <mergeCell ref="N28:R28"/>
    <mergeCell ref="N392:R392"/>
    <mergeCell ref="D71:E71"/>
    <mergeCell ref="N186:R186"/>
    <mergeCell ref="N115:T115"/>
    <mergeCell ref="D307:E307"/>
    <mergeCell ref="A211:X211"/>
    <mergeCell ref="D332:E332"/>
    <mergeCell ref="N42:T42"/>
    <mergeCell ref="N457:R457"/>
    <mergeCell ref="N102:T102"/>
    <mergeCell ref="N400:T400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L2/SYZicNKdqTWW+3EAQ9ckf5BgyhJ48hLD4zl68/C6Sf60B1DDBNOE8xx9nZ6LTVCGY0IIARU7b+SLB4/7Vvg==" saltValue="at7uL6PYKXdZxj1kLBY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1161</vt:i4>
      </vt:variant>
    </vt:vector>
  </HeadingPairs>
  <TitlesOfParts>
    <vt:vector size="11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2024-03-08T08:42:16Z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