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573826C-8745-49DB-82B4-24A6F8D0CA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W481" i="1" s="1"/>
  <c r="N475" i="1"/>
  <c r="V473" i="1"/>
  <c r="V472" i="1"/>
  <c r="W471" i="1"/>
  <c r="X471" i="1" s="1"/>
  <c r="N471" i="1"/>
  <c r="W470" i="1"/>
  <c r="N470" i="1"/>
  <c r="V468" i="1"/>
  <c r="V467" i="1"/>
  <c r="W466" i="1"/>
  <c r="X466" i="1" s="1"/>
  <c r="N466" i="1"/>
  <c r="W465" i="1"/>
  <c r="X465" i="1" s="1"/>
  <c r="W464" i="1"/>
  <c r="X464" i="1" s="1"/>
  <c r="N464" i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W437" i="1" s="1"/>
  <c r="N429" i="1"/>
  <c r="V427" i="1"/>
  <c r="V426" i="1"/>
  <c r="W425" i="1"/>
  <c r="X425" i="1" s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29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W313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X166" i="1" s="1"/>
  <c r="X168" i="1" s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316" i="1" l="1"/>
  <c r="X317" i="1" s="1"/>
  <c r="W317" i="1"/>
  <c r="X320" i="1"/>
  <c r="X321" i="1" s="1"/>
  <c r="W321" i="1"/>
  <c r="X326" i="1"/>
  <c r="X327" i="1" s="1"/>
  <c r="W327" i="1"/>
  <c r="X136" i="1"/>
  <c r="X376" i="1"/>
  <c r="W33" i="1"/>
  <c r="X36" i="1"/>
  <c r="X37" i="1" s="1"/>
  <c r="W37" i="1"/>
  <c r="X40" i="1"/>
  <c r="X41" i="1" s="1"/>
  <c r="W41" i="1"/>
  <c r="X44" i="1"/>
  <c r="X45" i="1" s="1"/>
  <c r="W45" i="1"/>
  <c r="W128" i="1"/>
  <c r="W202" i="1"/>
  <c r="X256" i="1"/>
  <c r="X280" i="1"/>
  <c r="W103" i="1"/>
  <c r="V522" i="1"/>
  <c r="X340" i="1"/>
  <c r="X52" i="1"/>
  <c r="X195" i="1"/>
  <c r="X403" i="1"/>
  <c r="V523" i="1"/>
  <c r="X95" i="1"/>
  <c r="X103" i="1" s="1"/>
  <c r="W145" i="1"/>
  <c r="W196" i="1"/>
  <c r="X198" i="1"/>
  <c r="X202" i="1" s="1"/>
  <c r="M529" i="1"/>
  <c r="X301" i="1"/>
  <c r="X303" i="1" s="1"/>
  <c r="W376" i="1"/>
  <c r="X429" i="1"/>
  <c r="X439" i="1"/>
  <c r="X440" i="1" s="1"/>
  <c r="W440" i="1"/>
  <c r="X443" i="1"/>
  <c r="X444" i="1" s="1"/>
  <c r="W444" i="1"/>
  <c r="X475" i="1"/>
  <c r="X481" i="1" s="1"/>
  <c r="F10" i="1"/>
  <c r="J9" i="1"/>
  <c r="F9" i="1"/>
  <c r="A10" i="1"/>
  <c r="W53" i="1"/>
  <c r="D529" i="1"/>
  <c r="W60" i="1"/>
  <c r="X56" i="1"/>
  <c r="X60" i="1" s="1"/>
  <c r="W61" i="1"/>
  <c r="E529" i="1"/>
  <c r="W85" i="1"/>
  <c r="X64" i="1"/>
  <c r="X85" i="1" s="1"/>
  <c r="W86" i="1"/>
  <c r="W93" i="1"/>
  <c r="X88" i="1"/>
  <c r="X92" i="1" s="1"/>
  <c r="W92" i="1"/>
  <c r="W157" i="1"/>
  <c r="X148" i="1"/>
  <c r="X157" i="1" s="1"/>
  <c r="H529" i="1"/>
  <c r="W158" i="1"/>
  <c r="I529" i="1"/>
  <c r="W164" i="1"/>
  <c r="X161" i="1"/>
  <c r="X163" i="1" s="1"/>
  <c r="W168" i="1"/>
  <c r="W203" i="1"/>
  <c r="L529" i="1"/>
  <c r="W226" i="1"/>
  <c r="X220" i="1"/>
  <c r="X226" i="1" s="1"/>
  <c r="W227" i="1"/>
  <c r="H9" i="1"/>
  <c r="B529" i="1"/>
  <c r="W521" i="1"/>
  <c r="W520" i="1"/>
  <c r="W23" i="1"/>
  <c r="X22" i="1"/>
  <c r="X23" i="1" s="1"/>
  <c r="W24" i="1"/>
  <c r="W34" i="1"/>
  <c r="X26" i="1"/>
  <c r="X33" i="1" s="1"/>
  <c r="W104" i="1"/>
  <c r="W118" i="1"/>
  <c r="X106" i="1"/>
  <c r="X118" i="1" s="1"/>
  <c r="W119" i="1"/>
  <c r="W129" i="1"/>
  <c r="X121" i="1"/>
  <c r="X128" i="1" s="1"/>
  <c r="W137" i="1"/>
  <c r="G529" i="1"/>
  <c r="W144" i="1"/>
  <c r="X141" i="1"/>
  <c r="X144" i="1" s="1"/>
  <c r="W169" i="1"/>
  <c r="W176" i="1"/>
  <c r="X171" i="1"/>
  <c r="X175" i="1" s="1"/>
  <c r="W175" i="1"/>
  <c r="W195" i="1"/>
  <c r="W246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6" i="1"/>
  <c r="W467" i="1"/>
  <c r="X449" i="1"/>
  <c r="X467" i="1" s="1"/>
  <c r="W468" i="1"/>
  <c r="W473" i="1"/>
  <c r="X470" i="1"/>
  <c r="X472" i="1" s="1"/>
  <c r="W472" i="1"/>
  <c r="Q529" i="1"/>
  <c r="V519" i="1"/>
  <c r="C529" i="1"/>
  <c r="W52" i="1"/>
  <c r="F529" i="1"/>
  <c r="W136" i="1"/>
  <c r="W213" i="1"/>
  <c r="X230" i="1"/>
  <c r="X245" i="1" s="1"/>
  <c r="W245" i="1"/>
  <c r="X248" i="1"/>
  <c r="X249" i="1" s="1"/>
  <c r="W249" i="1"/>
  <c r="W256" i="1"/>
  <c r="W257" i="1"/>
  <c r="W268" i="1"/>
  <c r="X259" i="1"/>
  <c r="X268" i="1" s="1"/>
  <c r="W269" i="1"/>
  <c r="W274" i="1"/>
  <c r="X271" i="1"/>
  <c r="X274" i="1" s="1"/>
  <c r="W280" i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369" i="1"/>
  <c r="W403" i="1"/>
  <c r="X407" i="1"/>
  <c r="X410" i="1" s="1"/>
  <c r="W411" i="1"/>
  <c r="W421" i="1"/>
  <c r="T529" i="1"/>
  <c r="W427" i="1"/>
  <c r="X424" i="1"/>
  <c r="X426" i="1" s="1"/>
  <c r="W426" i="1"/>
  <c r="V529" i="1"/>
  <c r="W496" i="1"/>
  <c r="X491" i="1"/>
  <c r="X496" i="1" s="1"/>
  <c r="W497" i="1"/>
  <c r="W509" i="1"/>
  <c r="X505" i="1"/>
  <c r="X509" i="1" s="1"/>
  <c r="W510" i="1"/>
  <c r="U529" i="1"/>
  <c r="W328" i="1"/>
  <c r="W388" i="1"/>
  <c r="X385" i="1"/>
  <c r="X387" i="1" s="1"/>
  <c r="W404" i="1"/>
  <c r="W410" i="1"/>
  <c r="W414" i="1"/>
  <c r="X413" i="1"/>
  <c r="X414" i="1" s="1"/>
  <c r="W415" i="1"/>
  <c r="W420" i="1"/>
  <c r="X417" i="1"/>
  <c r="X420" i="1" s="1"/>
  <c r="X436" i="1"/>
  <c r="W482" i="1"/>
  <c r="W487" i="1"/>
  <c r="X484" i="1"/>
  <c r="X486" i="1" s="1"/>
  <c r="W517" i="1"/>
  <c r="X512" i="1"/>
  <c r="X517" i="1" s="1"/>
  <c r="W518" i="1"/>
  <c r="S529" i="1"/>
  <c r="W519" i="1" l="1"/>
  <c r="W523" i="1"/>
  <c r="X524" i="1"/>
  <c r="W522" i="1"/>
</calcChain>
</file>

<file path=xl/sharedStrings.xml><?xml version="1.0" encoding="utf-8"?>
<sst xmlns="http://schemas.openxmlformats.org/spreadsheetml/2006/main" count="2257" uniqueCount="757">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</sst>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B500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28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6"/>
      <c r="P2" s="366"/>
      <c r="Q2" s="366"/>
      <c r="R2" s="366"/>
      <c r="S2" s="366"/>
      <c r="T2" s="366"/>
      <c r="U2" s="366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6"/>
      <c r="O3" s="366"/>
      <c r="P3" s="366"/>
      <c r="Q3" s="366"/>
      <c r="R3" s="366"/>
      <c r="S3" s="366"/>
      <c r="T3" s="366"/>
      <c r="U3" s="366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05" t="s">
        <v>8</v>
      </c>
      <c r="B5" s="438"/>
      <c r="C5" s="439"/>
      <c r="D5" s="390"/>
      <c r="E5" s="392"/>
      <c r="F5" s="682" t="s">
        <v>9</v>
      </c>
      <c r="G5" s="439"/>
      <c r="H5" s="390"/>
      <c r="I5" s="391"/>
      <c r="J5" s="391"/>
      <c r="K5" s="391"/>
      <c r="L5" s="392"/>
      <c r="N5" s="24" t="s">
        <v>10</v>
      </c>
      <c r="O5" s="621">
        <v>45354</v>
      </c>
      <c r="P5" s="455"/>
      <c r="R5" s="709" t="s">
        <v>11</v>
      </c>
      <c r="S5" s="416"/>
      <c r="T5" s="548" t="s">
        <v>12</v>
      </c>
      <c r="U5" s="455"/>
      <c r="Z5" s="51"/>
      <c r="AA5" s="51"/>
      <c r="AB5" s="51"/>
    </row>
    <row r="6" spans="1:29" s="345" customFormat="1" ht="24" customHeight="1" x14ac:dyDescent="0.2">
      <c r="A6" s="505" t="s">
        <v>13</v>
      </c>
      <c r="B6" s="438"/>
      <c r="C6" s="439"/>
      <c r="D6" s="646" t="s">
        <v>14</v>
      </c>
      <c r="E6" s="647"/>
      <c r="F6" s="647"/>
      <c r="G6" s="647"/>
      <c r="H6" s="647"/>
      <c r="I6" s="647"/>
      <c r="J6" s="647"/>
      <c r="K6" s="647"/>
      <c r="L6" s="455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415" t="s">
        <v>16</v>
      </c>
      <c r="S6" s="416"/>
      <c r="T6" s="555" t="s">
        <v>17</v>
      </c>
      <c r="U6" s="404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77" t="str">
        <f>IFERROR(VLOOKUP(DeliveryAddress,Table,3,0),1)</f>
        <v>6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6"/>
      <c r="S7" s="416"/>
      <c r="T7" s="556"/>
      <c r="U7" s="557"/>
      <c r="Z7" s="51"/>
      <c r="AA7" s="51"/>
      <c r="AB7" s="51"/>
    </row>
    <row r="8" spans="1:29" s="345" customFormat="1" ht="25.5" customHeight="1" x14ac:dyDescent="0.2">
      <c r="A8" s="719" t="s">
        <v>18</v>
      </c>
      <c r="B8" s="363"/>
      <c r="C8" s="364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4">
        <v>0.41666666666666669</v>
      </c>
      <c r="P8" s="455"/>
      <c r="R8" s="366"/>
      <c r="S8" s="416"/>
      <c r="T8" s="556"/>
      <c r="U8" s="557"/>
      <c r="Z8" s="51"/>
      <c r="AA8" s="51"/>
      <c r="AB8" s="51"/>
    </row>
    <row r="9" spans="1:29" s="345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520"/>
      <c r="E9" s="37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621"/>
      <c r="P9" s="455"/>
      <c r="R9" s="366"/>
      <c r="S9" s="416"/>
      <c r="T9" s="558"/>
      <c r="U9" s="559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520"/>
      <c r="E10" s="37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633" t="str">
        <f>IFERROR(VLOOKUP($D$10,Proxy,2,FALSE),"")</f>
        <v/>
      </c>
      <c r="I10" s="366"/>
      <c r="J10" s="366"/>
      <c r="K10" s="366"/>
      <c r="L10" s="366"/>
      <c r="N10" s="26" t="s">
        <v>21</v>
      </c>
      <c r="O10" s="454"/>
      <c r="P10" s="455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9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2"/>
      <c r="P12" s="579"/>
      <c r="Q12" s="23"/>
      <c r="S12" s="24"/>
      <c r="T12" s="472"/>
      <c r="U12" s="366"/>
      <c r="Z12" s="51"/>
      <c r="AA12" s="51"/>
      <c r="AB12" s="51"/>
    </row>
    <row r="13" spans="1:29" s="345" customFormat="1" ht="23.25" customHeight="1" x14ac:dyDescent="0.2">
      <c r="A13" s="679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9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706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32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3"/>
      <c r="O16" s="533"/>
      <c r="P16" s="533"/>
      <c r="Q16" s="533"/>
      <c r="R16" s="53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35</v>
      </c>
      <c r="B17" s="395" t="s">
        <v>36</v>
      </c>
      <c r="C17" s="519" t="s">
        <v>37</v>
      </c>
      <c r="D17" s="395" t="s">
        <v>38</v>
      </c>
      <c r="E17" s="479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478"/>
      <c r="P17" s="478"/>
      <c r="Q17" s="478"/>
      <c r="R17" s="479"/>
      <c r="S17" s="717" t="s">
        <v>48</v>
      </c>
      <c r="T17" s="439"/>
      <c r="U17" s="395" t="s">
        <v>49</v>
      </c>
      <c r="V17" s="395" t="s">
        <v>50</v>
      </c>
      <c r="W17" s="407" t="s">
        <v>51</v>
      </c>
      <c r="X17" s="395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2"/>
      <c r="BA17" s="423" t="s">
        <v>56</v>
      </c>
    </row>
    <row r="18" spans="1:53" ht="14.25" customHeight="1" x14ac:dyDescent="0.2">
      <c r="A18" s="396"/>
      <c r="B18" s="396"/>
      <c r="C18" s="396"/>
      <c r="D18" s="480"/>
      <c r="E18" s="482"/>
      <c r="F18" s="396"/>
      <c r="G18" s="396"/>
      <c r="H18" s="396"/>
      <c r="I18" s="396"/>
      <c r="J18" s="396"/>
      <c r="K18" s="396"/>
      <c r="L18" s="396"/>
      <c r="M18" s="396"/>
      <c r="N18" s="480"/>
      <c r="O18" s="481"/>
      <c r="P18" s="481"/>
      <c r="Q18" s="481"/>
      <c r="R18" s="482"/>
      <c r="S18" s="346" t="s">
        <v>57</v>
      </c>
      <c r="T18" s="346" t="s">
        <v>58</v>
      </c>
      <c r="U18" s="396"/>
      <c r="V18" s="396"/>
      <c r="W18" s="408"/>
      <c r="X18" s="396"/>
      <c r="Y18" s="623"/>
      <c r="Z18" s="623"/>
      <c r="AA18" s="434"/>
      <c r="AB18" s="435"/>
      <c r="AC18" s="436"/>
      <c r="AD18" s="503"/>
      <c r="BA18" s="366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94" t="s">
        <v>59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47"/>
      <c r="Z20" s="347"/>
    </row>
    <row r="21" spans="1:53" ht="14.25" customHeight="1" x14ac:dyDescent="0.25">
      <c r="A21" s="365" t="s">
        <v>60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48"/>
      <c r="Z21" s="34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3"/>
      <c r="B23" s="366"/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74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6"/>
      <c r="B24" s="366"/>
      <c r="C24" s="366"/>
      <c r="D24" s="366"/>
      <c r="E24" s="366"/>
      <c r="F24" s="366"/>
      <c r="G24" s="366"/>
      <c r="H24" s="366"/>
      <c r="I24" s="366"/>
      <c r="J24" s="366"/>
      <c r="K24" s="366"/>
      <c r="L24" s="366"/>
      <c r="M24" s="374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65" t="s">
        <v>68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48"/>
      <c r="Z25" s="34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9" t="s">
        <v>79</v>
      </c>
      <c r="O30" s="361"/>
      <c r="P30" s="361"/>
      <c r="Q30" s="361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80</v>
      </c>
      <c r="C31" s="31">
        <v>4301051178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1"/>
      <c r="P31" s="361"/>
      <c r="Q31" s="361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3"/>
      <c r="B33" s="366"/>
      <c r="C33" s="366"/>
      <c r="D33" s="366"/>
      <c r="E33" s="366"/>
      <c r="F33" s="366"/>
      <c r="G33" s="366"/>
      <c r="H33" s="366"/>
      <c r="I33" s="366"/>
      <c r="J33" s="366"/>
      <c r="K33" s="366"/>
      <c r="L33" s="366"/>
      <c r="M33" s="374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6"/>
      <c r="B34" s="366"/>
      <c r="C34" s="366"/>
      <c r="D34" s="366"/>
      <c r="E34" s="366"/>
      <c r="F34" s="366"/>
      <c r="G34" s="366"/>
      <c r="H34" s="366"/>
      <c r="I34" s="366"/>
      <c r="J34" s="366"/>
      <c r="K34" s="366"/>
      <c r="L34" s="366"/>
      <c r="M34" s="374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65" t="s">
        <v>83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48"/>
      <c r="Z35" s="348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3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74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6"/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74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65" t="s">
        <v>88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48"/>
      <c r="Z39" s="348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3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74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6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74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65" t="s">
        <v>92</v>
      </c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X43" s="366"/>
      <c r="Y43" s="348"/>
      <c r="Z43" s="348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3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74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6"/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74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356" t="s">
        <v>95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48"/>
      <c r="Z47" s="48"/>
    </row>
    <row r="48" spans="1:53" ht="16.5" customHeight="1" x14ac:dyDescent="0.25">
      <c r="A48" s="394" t="s">
        <v>96</v>
      </c>
      <c r="B48" s="366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47"/>
      <c r="Z48" s="347"/>
    </row>
    <row r="49" spans="1:53" ht="14.25" customHeight="1" x14ac:dyDescent="0.25">
      <c r="A49" s="365" t="s">
        <v>97</v>
      </c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6"/>
      <c r="S49" s="366"/>
      <c r="T49" s="366"/>
      <c r="U49" s="366"/>
      <c r="V49" s="366"/>
      <c r="W49" s="366"/>
      <c r="X49" s="366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52">
        <v>410</v>
      </c>
      <c r="W50" s="353">
        <f>IFERROR(IF(V50="",0,CEILING((V50/$H50),1)*$H50),"")</f>
        <v>410.40000000000003</v>
      </c>
      <c r="X50" s="36">
        <f>IFERROR(IF(W50=0,"",ROUNDUP(W50/H50,0)*0.02175),"")</f>
        <v>0.8264999999999999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52">
        <v>175.5</v>
      </c>
      <c r="W51" s="353">
        <f>IFERROR(IF(V51="",0,CEILING((V51/$H51),1)*$H51),"")</f>
        <v>175.5</v>
      </c>
      <c r="X51" s="36">
        <f>IFERROR(IF(W51=0,"",ROUNDUP(W51/H51,0)*0.00753),"")</f>
        <v>0.48945</v>
      </c>
      <c r="Y51" s="56"/>
      <c r="Z51" s="57"/>
      <c r="AD51" s="58"/>
      <c r="BA51" s="71" t="s">
        <v>1</v>
      </c>
    </row>
    <row r="52" spans="1:53" x14ac:dyDescent="0.2">
      <c r="A52" s="373"/>
      <c r="B52" s="366"/>
      <c r="C52" s="366"/>
      <c r="D52" s="366"/>
      <c r="E52" s="366"/>
      <c r="F52" s="366"/>
      <c r="G52" s="366"/>
      <c r="H52" s="366"/>
      <c r="I52" s="366"/>
      <c r="J52" s="366"/>
      <c r="K52" s="366"/>
      <c r="L52" s="366"/>
      <c r="M52" s="374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102.96296296296296</v>
      </c>
      <c r="W52" s="354">
        <f>IFERROR(W50/H50,"0")+IFERROR(W51/H51,"0")</f>
        <v>103</v>
      </c>
      <c r="X52" s="354">
        <f>IFERROR(IF(X50="",0,X50),"0")+IFERROR(IF(X51="",0,X51),"0")</f>
        <v>1.31595</v>
      </c>
      <c r="Y52" s="355"/>
      <c r="Z52" s="355"/>
    </row>
    <row r="53" spans="1:53" x14ac:dyDescent="0.2">
      <c r="A53" s="366"/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74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585.5</v>
      </c>
      <c r="W53" s="354">
        <f>IFERROR(SUM(W50:W51),"0")</f>
        <v>585.90000000000009</v>
      </c>
      <c r="X53" s="37"/>
      <c r="Y53" s="355"/>
      <c r="Z53" s="355"/>
    </row>
    <row r="54" spans="1:53" ht="16.5" customHeight="1" x14ac:dyDescent="0.25">
      <c r="A54" s="394" t="s">
        <v>104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47"/>
      <c r="Z54" s="347"/>
    </row>
    <row r="55" spans="1:53" ht="14.25" customHeight="1" x14ac:dyDescent="0.25">
      <c r="A55" s="365" t="s">
        <v>105</v>
      </c>
      <c r="B55" s="366"/>
      <c r="C55" s="366"/>
      <c r="D55" s="366"/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X55" s="366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4301011481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4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52">
        <v>250</v>
      </c>
      <c r="W57" s="353">
        <f>IFERROR(IF(V57="",0,CEILING((V57/$H57),1)*$H57),"")</f>
        <v>259.20000000000005</v>
      </c>
      <c r="X57" s="36">
        <f>IFERROR(IF(W57=0,"",ROUNDUP(W57/H57,0)*0.02175),"")</f>
        <v>0.52200000000000002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52">
        <v>468</v>
      </c>
      <c r="W58" s="353">
        <f>IFERROR(IF(V58="",0,CEILING((V58/$H58),1)*$H58),"")</f>
        <v>468</v>
      </c>
      <c r="X58" s="36">
        <f>IFERROR(IF(W58=0,"",ROUNDUP(W58/H58,0)*0.00937),"")</f>
        <v>0.97448000000000001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3"/>
      <c r="B60" s="366"/>
      <c r="C60" s="366"/>
      <c r="D60" s="366"/>
      <c r="E60" s="366"/>
      <c r="F60" s="366"/>
      <c r="G60" s="366"/>
      <c r="H60" s="366"/>
      <c r="I60" s="366"/>
      <c r="J60" s="366"/>
      <c r="K60" s="366"/>
      <c r="L60" s="366"/>
      <c r="M60" s="374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127.14814814814815</v>
      </c>
      <c r="W60" s="354">
        <f>IFERROR(W56/H56,"0")+IFERROR(W57/H57,"0")+IFERROR(W58/H58,"0")+IFERROR(W59/H59,"0")</f>
        <v>128</v>
      </c>
      <c r="X60" s="354">
        <f>IFERROR(IF(X56="",0,X56),"0")+IFERROR(IF(X57="",0,X57),"0")+IFERROR(IF(X58="",0,X58),"0")+IFERROR(IF(X59="",0,X59),"0")</f>
        <v>1.49648</v>
      </c>
      <c r="Y60" s="355"/>
      <c r="Z60" s="355"/>
    </row>
    <row r="61" spans="1:53" x14ac:dyDescent="0.2">
      <c r="A61" s="366"/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74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718</v>
      </c>
      <c r="W61" s="354">
        <f>IFERROR(SUM(W56:W59),"0")</f>
        <v>727.2</v>
      </c>
      <c r="X61" s="37"/>
      <c r="Y61" s="355"/>
      <c r="Z61" s="355"/>
    </row>
    <row r="62" spans="1:53" ht="16.5" customHeight="1" x14ac:dyDescent="0.25">
      <c r="A62" s="394" t="s">
        <v>95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47"/>
      <c r="Z62" s="347"/>
    </row>
    <row r="63" spans="1:53" ht="14.25" customHeight="1" x14ac:dyDescent="0.25">
      <c r="A63" s="365" t="s">
        <v>105</v>
      </c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48"/>
      <c r="Z63" s="348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8">
        <v>4607091385670</v>
      </c>
      <c r="E65" s="359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59"/>
      <c r="S65" s="34"/>
      <c r="T65" s="34"/>
      <c r="U65" s="35" t="s">
        <v>65</v>
      </c>
      <c r="V65" s="352">
        <v>100</v>
      </c>
      <c r="W65" s="353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8">
        <v>4607091385670</v>
      </c>
      <c r="E66" s="359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59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52">
        <v>100</v>
      </c>
      <c r="W68" s="353">
        <f t="shared" si="2"/>
        <v>108</v>
      </c>
      <c r="X68" s="36">
        <f t="shared" si="3"/>
        <v>0.21749999999999997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52">
        <v>20</v>
      </c>
      <c r="W71" s="353">
        <f t="shared" si="2"/>
        <v>21</v>
      </c>
      <c r="X71" s="36">
        <f>IFERROR(IF(W71=0,"",ROUNDUP(W71/H71,0)*0.00753),"")</f>
        <v>5.271E-2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8">
        <v>4680115882539</v>
      </c>
      <c r="E72" s="359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8">
        <v>4607091385687</v>
      </c>
      <c r="E73" s="359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59"/>
      <c r="S73" s="34"/>
      <c r="T73" s="34"/>
      <c r="U73" s="35" t="s">
        <v>65</v>
      </c>
      <c r="V73" s="352">
        <v>20</v>
      </c>
      <c r="W73" s="353">
        <f t="shared" si="2"/>
        <v>20</v>
      </c>
      <c r="X73" s="36">
        <f t="shared" si="4"/>
        <v>4.6850000000000003E-2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59"/>
      <c r="S78" s="34"/>
      <c r="T78" s="34"/>
      <c r="U78" s="35" t="s">
        <v>65</v>
      </c>
      <c r="V78" s="352">
        <v>130.5</v>
      </c>
      <c r="W78" s="353">
        <f t="shared" si="2"/>
        <v>130.5</v>
      </c>
      <c r="X78" s="36">
        <f t="shared" si="4"/>
        <v>0.27172999999999997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59"/>
      <c r="S79" s="34"/>
      <c r="T79" s="34"/>
      <c r="U79" s="35" t="s">
        <v>65</v>
      </c>
      <c r="V79" s="352">
        <v>3.2</v>
      </c>
      <c r="W79" s="353">
        <f t="shared" si="2"/>
        <v>3.2</v>
      </c>
      <c r="X79" s="36">
        <f>IFERROR(IF(W79=0,"",ROUNDUP(W79/H79,0)*0.00753),"")</f>
        <v>7.5300000000000002E-3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59"/>
      <c r="S82" s="34"/>
      <c r="T82" s="34"/>
      <c r="U82" s="35" t="s">
        <v>65</v>
      </c>
      <c r="V82" s="352">
        <v>15</v>
      </c>
      <c r="W82" s="353">
        <f t="shared" si="2"/>
        <v>15</v>
      </c>
      <c r="X82" s="36">
        <f>IFERROR(IF(W82=0,"",ROUNDUP(W82/H82,0)*0.00937),"")</f>
        <v>3.7479999999999999E-2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59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3"/>
      <c r="B85" s="366"/>
      <c r="C85" s="366"/>
      <c r="D85" s="366"/>
      <c r="E85" s="366"/>
      <c r="F85" s="366"/>
      <c r="G85" s="366"/>
      <c r="H85" s="366"/>
      <c r="I85" s="366"/>
      <c r="J85" s="366"/>
      <c r="K85" s="366"/>
      <c r="L85" s="366"/>
      <c r="M85" s="374"/>
      <c r="N85" s="362" t="s">
        <v>66</v>
      </c>
      <c r="O85" s="363"/>
      <c r="P85" s="363"/>
      <c r="Q85" s="363"/>
      <c r="R85" s="363"/>
      <c r="S85" s="363"/>
      <c r="T85" s="364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63.854497354497354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65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0.82955000000000001</v>
      </c>
      <c r="Y85" s="355"/>
      <c r="Z85" s="355"/>
    </row>
    <row r="86" spans="1:53" x14ac:dyDescent="0.2">
      <c r="A86" s="366"/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6"/>
      <c r="M86" s="374"/>
      <c r="N86" s="362" t="s">
        <v>66</v>
      </c>
      <c r="O86" s="363"/>
      <c r="P86" s="363"/>
      <c r="Q86" s="363"/>
      <c r="R86" s="363"/>
      <c r="S86" s="363"/>
      <c r="T86" s="364"/>
      <c r="U86" s="37" t="s">
        <v>65</v>
      </c>
      <c r="V86" s="354">
        <f>IFERROR(SUM(V64:V84),"0")</f>
        <v>388.7</v>
      </c>
      <c r="W86" s="354">
        <f>IFERROR(SUM(W64:W84),"0")</f>
        <v>398.5</v>
      </c>
      <c r="X86" s="37"/>
      <c r="Y86" s="355"/>
      <c r="Z86" s="355"/>
    </row>
    <row r="87" spans="1:53" ht="14.25" customHeight="1" x14ac:dyDescent="0.25">
      <c r="A87" s="365" t="s">
        <v>97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6"/>
      <c r="L87" s="366"/>
      <c r="M87" s="366"/>
      <c r="N87" s="366"/>
      <c r="O87" s="366"/>
      <c r="P87" s="366"/>
      <c r="Q87" s="366"/>
      <c r="R87" s="366"/>
      <c r="S87" s="366"/>
      <c r="T87" s="366"/>
      <c r="U87" s="366"/>
      <c r="V87" s="366"/>
      <c r="W87" s="366"/>
      <c r="X87" s="366"/>
      <c r="Y87" s="348"/>
      <c r="Z87" s="348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7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1"/>
      <c r="P90" s="361"/>
      <c r="Q90" s="361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1"/>
      <c r="P91" s="361"/>
      <c r="Q91" s="361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3"/>
      <c r="B92" s="366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74"/>
      <c r="N92" s="362" t="s">
        <v>66</v>
      </c>
      <c r="O92" s="363"/>
      <c r="P92" s="363"/>
      <c r="Q92" s="363"/>
      <c r="R92" s="363"/>
      <c r="S92" s="363"/>
      <c r="T92" s="364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x14ac:dyDescent="0.2">
      <c r="A93" s="366"/>
      <c r="B93" s="366"/>
      <c r="C93" s="366"/>
      <c r="D93" s="366"/>
      <c r="E93" s="366"/>
      <c r="F93" s="366"/>
      <c r="G93" s="366"/>
      <c r="H93" s="366"/>
      <c r="I93" s="366"/>
      <c r="J93" s="366"/>
      <c r="K93" s="366"/>
      <c r="L93" s="366"/>
      <c r="M93" s="374"/>
      <c r="N93" s="362" t="s">
        <v>66</v>
      </c>
      <c r="O93" s="363"/>
      <c r="P93" s="363"/>
      <c r="Q93" s="363"/>
      <c r="R93" s="363"/>
      <c r="S93" s="363"/>
      <c r="T93" s="364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customHeight="1" x14ac:dyDescent="0.25">
      <c r="A94" s="365" t="s">
        <v>60</v>
      </c>
      <c r="B94" s="366"/>
      <c r="C94" s="366"/>
      <c r="D94" s="366"/>
      <c r="E94" s="366"/>
      <c r="F94" s="366"/>
      <c r="G94" s="366"/>
      <c r="H94" s="366"/>
      <c r="I94" s="366"/>
      <c r="J94" s="366"/>
      <c r="K94" s="366"/>
      <c r="L94" s="366"/>
      <c r="M94" s="366"/>
      <c r="N94" s="366"/>
      <c r="O94" s="366"/>
      <c r="P94" s="366"/>
      <c r="Q94" s="366"/>
      <c r="R94" s="366"/>
      <c r="S94" s="366"/>
      <c r="T94" s="366"/>
      <c r="U94" s="366"/>
      <c r="V94" s="366"/>
      <c r="W94" s="366"/>
      <c r="X94" s="366"/>
      <c r="Y94" s="348"/>
      <c r="Z94" s="348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52">
        <v>40</v>
      </c>
      <c r="W95" s="353">
        <f t="shared" ref="W95:W102" si="5">IFERROR(IF(V95="",0,CEILING((V95/$H95),1)*$H95),"")</f>
        <v>45</v>
      </c>
      <c r="X95" s="36">
        <f>IFERROR(IF(W95=0,"",ROUNDUP(W95/H95,0)*0.02175),"")</f>
        <v>0.10874999999999999</v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52">
        <v>48</v>
      </c>
      <c r="W97" s="353">
        <f t="shared" si="5"/>
        <v>54</v>
      </c>
      <c r="X97" s="36">
        <f>IFERROR(IF(W97=0,"",ROUNDUP(W97/H97,0)*0.02175),"")</f>
        <v>0.1305</v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1"/>
      <c r="P98" s="361"/>
      <c r="Q98" s="361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1"/>
      <c r="P99" s="361"/>
      <c r="Q99" s="361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1"/>
      <c r="P100" s="361"/>
      <c r="Q100" s="361"/>
      <c r="R100" s="359"/>
      <c r="S100" s="34"/>
      <c r="T100" s="34"/>
      <c r="U100" s="35" t="s">
        <v>65</v>
      </c>
      <c r="V100" s="352">
        <v>2.8</v>
      </c>
      <c r="W100" s="353">
        <f t="shared" si="5"/>
        <v>2.8</v>
      </c>
      <c r="X100" s="36">
        <f>IFERROR(IF(W100=0,"",ROUNDUP(W100/H100,0)*0.00502),"")</f>
        <v>5.0200000000000002E-3</v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52">
        <v>2.8</v>
      </c>
      <c r="W101" s="353">
        <f t="shared" si="5"/>
        <v>2.8</v>
      </c>
      <c r="X101" s="36">
        <f>IFERROR(IF(W101=0,"",ROUNDUP(W101/H101,0)*0.00753),"")</f>
        <v>7.5300000000000002E-3</v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3"/>
      <c r="B103" s="366"/>
      <c r="C103" s="366"/>
      <c r="D103" s="366"/>
      <c r="E103" s="366"/>
      <c r="F103" s="366"/>
      <c r="G103" s="366"/>
      <c r="H103" s="366"/>
      <c r="I103" s="366"/>
      <c r="J103" s="366"/>
      <c r="K103" s="366"/>
      <c r="L103" s="366"/>
      <c r="M103" s="374"/>
      <c r="N103" s="362" t="s">
        <v>66</v>
      </c>
      <c r="O103" s="363"/>
      <c r="P103" s="363"/>
      <c r="Q103" s="363"/>
      <c r="R103" s="363"/>
      <c r="S103" s="363"/>
      <c r="T103" s="364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11.777777777777779</v>
      </c>
      <c r="W103" s="354">
        <f>IFERROR(W95/H95,"0")+IFERROR(W96/H96,"0")+IFERROR(W97/H97,"0")+IFERROR(W98/H98,"0")+IFERROR(W99/H99,"0")+IFERROR(W100/H100,"0")+IFERROR(W101/H101,"0")+IFERROR(W102/H102,"0")</f>
        <v>13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0.25179999999999997</v>
      </c>
      <c r="Y103" s="355"/>
      <c r="Z103" s="355"/>
    </row>
    <row r="104" spans="1:53" x14ac:dyDescent="0.2">
      <c r="A104" s="366"/>
      <c r="B104" s="366"/>
      <c r="C104" s="366"/>
      <c r="D104" s="366"/>
      <c r="E104" s="366"/>
      <c r="F104" s="366"/>
      <c r="G104" s="366"/>
      <c r="H104" s="366"/>
      <c r="I104" s="366"/>
      <c r="J104" s="366"/>
      <c r="K104" s="366"/>
      <c r="L104" s="366"/>
      <c r="M104" s="374"/>
      <c r="N104" s="362" t="s">
        <v>66</v>
      </c>
      <c r="O104" s="363"/>
      <c r="P104" s="363"/>
      <c r="Q104" s="363"/>
      <c r="R104" s="363"/>
      <c r="S104" s="363"/>
      <c r="T104" s="364"/>
      <c r="U104" s="37" t="s">
        <v>65</v>
      </c>
      <c r="V104" s="354">
        <f>IFERROR(SUM(V95:V102),"0")</f>
        <v>93.6</v>
      </c>
      <c r="W104" s="354">
        <f>IFERROR(SUM(W95:W102),"0")</f>
        <v>104.6</v>
      </c>
      <c r="X104" s="37"/>
      <c r="Y104" s="355"/>
      <c r="Z104" s="355"/>
    </row>
    <row r="105" spans="1:53" ht="14.25" customHeight="1" x14ac:dyDescent="0.25">
      <c r="A105" s="365" t="s">
        <v>68</v>
      </c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/>
      <c r="X105" s="366"/>
      <c r="Y105" s="348"/>
      <c r="Z105" s="348"/>
    </row>
    <row r="106" spans="1:53" ht="27" customHeight="1" x14ac:dyDescent="0.25">
      <c r="A106" s="54" t="s">
        <v>180</v>
      </c>
      <c r="B106" s="54" t="s">
        <v>181</v>
      </c>
      <c r="C106" s="31">
        <v>4301051437</v>
      </c>
      <c r="D106" s="358">
        <v>4607091386967</v>
      </c>
      <c r="E106" s="359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3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1"/>
      <c r="P106" s="361"/>
      <c r="Q106" s="361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8">
        <v>4607091386967</v>
      </c>
      <c r="E107" s="359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6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52">
        <v>70</v>
      </c>
      <c r="W107" s="353">
        <f t="shared" si="6"/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1"/>
      <c r="P108" s="361"/>
      <c r="Q108" s="361"/>
      <c r="R108" s="359"/>
      <c r="S108" s="34"/>
      <c r="T108" s="34"/>
      <c r="U108" s="35" t="s">
        <v>65</v>
      </c>
      <c r="V108" s="352">
        <v>178</v>
      </c>
      <c r="W108" s="353">
        <f t="shared" si="6"/>
        <v>184.8</v>
      </c>
      <c r="X108" s="36">
        <f>IFERROR(IF(W108=0,"",ROUNDUP(W108/H108,0)*0.02175),"")</f>
        <v>0.47849999999999998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4301051648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187</v>
      </c>
      <c r="O109" s="361"/>
      <c r="P109" s="361"/>
      <c r="Q109" s="361"/>
      <c r="R109" s="359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189</v>
      </c>
      <c r="C110" s="31">
        <v>4301051306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52">
        <v>18</v>
      </c>
      <c r="W113" s="353">
        <f t="shared" si="6"/>
        <v>18.900000000000002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59"/>
      <c r="S116" s="34"/>
      <c r="T116" s="34"/>
      <c r="U116" s="35" t="s">
        <v>65</v>
      </c>
      <c r="V116" s="352">
        <v>15</v>
      </c>
      <c r="W116" s="353">
        <f t="shared" si="6"/>
        <v>15</v>
      </c>
      <c r="X116" s="36">
        <f>IFERROR(IF(W116=0,"",ROUNDUP(W116/H116,0)*0.00753),"")</f>
        <v>3.7650000000000003E-2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3"/>
      <c r="B118" s="366"/>
      <c r="C118" s="366"/>
      <c r="D118" s="366"/>
      <c r="E118" s="366"/>
      <c r="F118" s="366"/>
      <c r="G118" s="366"/>
      <c r="H118" s="366"/>
      <c r="I118" s="366"/>
      <c r="J118" s="366"/>
      <c r="K118" s="366"/>
      <c r="L118" s="366"/>
      <c r="M118" s="374"/>
      <c r="N118" s="362" t="s">
        <v>66</v>
      </c>
      <c r="O118" s="363"/>
      <c r="P118" s="363"/>
      <c r="Q118" s="363"/>
      <c r="R118" s="363"/>
      <c r="S118" s="363"/>
      <c r="T118" s="364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41.19047619047619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43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0.76461000000000001</v>
      </c>
      <c r="Y118" s="355"/>
      <c r="Z118" s="355"/>
    </row>
    <row r="119" spans="1:53" x14ac:dyDescent="0.2">
      <c r="A119" s="366"/>
      <c r="B119" s="366"/>
      <c r="C119" s="366"/>
      <c r="D119" s="366"/>
      <c r="E119" s="366"/>
      <c r="F119" s="366"/>
      <c r="G119" s="366"/>
      <c r="H119" s="366"/>
      <c r="I119" s="366"/>
      <c r="J119" s="366"/>
      <c r="K119" s="366"/>
      <c r="L119" s="366"/>
      <c r="M119" s="374"/>
      <c r="N119" s="362" t="s">
        <v>66</v>
      </c>
      <c r="O119" s="363"/>
      <c r="P119" s="363"/>
      <c r="Q119" s="363"/>
      <c r="R119" s="363"/>
      <c r="S119" s="363"/>
      <c r="T119" s="364"/>
      <c r="U119" s="37" t="s">
        <v>65</v>
      </c>
      <c r="V119" s="354">
        <f>IFERROR(SUM(V106:V117),"0")</f>
        <v>281</v>
      </c>
      <c r="W119" s="354">
        <f>IFERROR(SUM(W106:W117),"0")</f>
        <v>294.3</v>
      </c>
      <c r="X119" s="37"/>
      <c r="Y119" s="355"/>
      <c r="Z119" s="355"/>
    </row>
    <row r="120" spans="1:53" ht="14.25" customHeight="1" x14ac:dyDescent="0.25">
      <c r="A120" s="365" t="s">
        <v>203</v>
      </c>
      <c r="B120" s="366"/>
      <c r="C120" s="366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  <c r="U120" s="366"/>
      <c r="V120" s="366"/>
      <c r="W120" s="366"/>
      <c r="X120" s="366"/>
      <c r="Y120" s="348"/>
      <c r="Z120" s="348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4301060366</v>
      </c>
      <c r="D122" s="358">
        <v>4680115881532</v>
      </c>
      <c r="E122" s="359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6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4301060371</v>
      </c>
      <c r="D123" s="358">
        <v>4680115881532</v>
      </c>
      <c r="E123" s="359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609" t="s">
        <v>209</v>
      </c>
      <c r="O123" s="361"/>
      <c r="P123" s="361"/>
      <c r="Q123" s="361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210</v>
      </c>
      <c r="C124" s="31">
        <v>4301060350</v>
      </c>
      <c r="D124" s="358">
        <v>4680115881532</v>
      </c>
      <c r="E124" s="359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3"/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74"/>
      <c r="N128" s="362" t="s">
        <v>66</v>
      </c>
      <c r="O128" s="363"/>
      <c r="P128" s="363"/>
      <c r="Q128" s="363"/>
      <c r="R128" s="363"/>
      <c r="S128" s="363"/>
      <c r="T128" s="364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x14ac:dyDescent="0.2">
      <c r="A129" s="366"/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74"/>
      <c r="N129" s="362" t="s">
        <v>66</v>
      </c>
      <c r="O129" s="363"/>
      <c r="P129" s="363"/>
      <c r="Q129" s="363"/>
      <c r="R129" s="363"/>
      <c r="S129" s="363"/>
      <c r="T129" s="364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customHeight="1" x14ac:dyDescent="0.25">
      <c r="A130" s="394" t="s">
        <v>217</v>
      </c>
      <c r="B130" s="366"/>
      <c r="C130" s="366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66"/>
      <c r="P130" s="366"/>
      <c r="Q130" s="366"/>
      <c r="R130" s="366"/>
      <c r="S130" s="366"/>
      <c r="T130" s="366"/>
      <c r="U130" s="366"/>
      <c r="V130" s="366"/>
      <c r="W130" s="366"/>
      <c r="X130" s="366"/>
      <c r="Y130" s="347"/>
      <c r="Z130" s="347"/>
    </row>
    <row r="131" spans="1:53" ht="14.25" customHeight="1" x14ac:dyDescent="0.25">
      <c r="A131" s="365" t="s">
        <v>68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58">
        <v>4607091385168</v>
      </c>
      <c r="E132" s="359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1"/>
      <c r="P132" s="361"/>
      <c r="Q132" s="361"/>
      <c r="R132" s="359"/>
      <c r="S132" s="34"/>
      <c r="T132" s="34"/>
      <c r="U132" s="35" t="s">
        <v>65</v>
      </c>
      <c r="V132" s="352">
        <v>50</v>
      </c>
      <c r="W132" s="353">
        <f>IFERROR(IF(V132="",0,CEILING((V132/$H132),1)*$H132),"")</f>
        <v>50.400000000000006</v>
      </c>
      <c r="X132" s="36">
        <f>IFERROR(IF(W132=0,"",ROUNDUP(W132/H132,0)*0.02175),"")</f>
        <v>0.1305</v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4301051360</v>
      </c>
      <c r="D133" s="358">
        <v>4607091385168</v>
      </c>
      <c r="E133" s="359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6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1"/>
      <c r="P133" s="361"/>
      <c r="Q133" s="361"/>
      <c r="R133" s="359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59"/>
      <c r="S135" s="34"/>
      <c r="T135" s="34"/>
      <c r="U135" s="35" t="s">
        <v>65</v>
      </c>
      <c r="V135" s="352">
        <v>22.5</v>
      </c>
      <c r="W135" s="353">
        <f>IFERROR(IF(V135="",0,CEILING((V135/$H135),1)*$H135),"")</f>
        <v>24.3</v>
      </c>
      <c r="X135" s="36">
        <f>IFERROR(IF(W135=0,"",ROUNDUP(W135/H135,0)*0.00753),"")</f>
        <v>6.7769999999999997E-2</v>
      </c>
      <c r="Y135" s="56"/>
      <c r="Z135" s="57"/>
      <c r="AD135" s="58"/>
      <c r="BA135" s="131" t="s">
        <v>1</v>
      </c>
    </row>
    <row r="136" spans="1:53" x14ac:dyDescent="0.2">
      <c r="A136" s="373"/>
      <c r="B136" s="366"/>
      <c r="C136" s="366"/>
      <c r="D136" s="366"/>
      <c r="E136" s="366"/>
      <c r="F136" s="366"/>
      <c r="G136" s="366"/>
      <c r="H136" s="366"/>
      <c r="I136" s="366"/>
      <c r="J136" s="366"/>
      <c r="K136" s="366"/>
      <c r="L136" s="366"/>
      <c r="M136" s="374"/>
      <c r="N136" s="362" t="s">
        <v>66</v>
      </c>
      <c r="O136" s="363"/>
      <c r="P136" s="363"/>
      <c r="Q136" s="363"/>
      <c r="R136" s="363"/>
      <c r="S136" s="363"/>
      <c r="T136" s="364"/>
      <c r="U136" s="37" t="s">
        <v>67</v>
      </c>
      <c r="V136" s="354">
        <f>IFERROR(V132/H132,"0")+IFERROR(V133/H133,"0")+IFERROR(V134/H134,"0")+IFERROR(V135/H135,"0")</f>
        <v>14.285714285714285</v>
      </c>
      <c r="W136" s="354">
        <f>IFERROR(W132/H132,"0")+IFERROR(W133/H133,"0")+IFERROR(W134/H134,"0")+IFERROR(W135/H135,"0")</f>
        <v>15</v>
      </c>
      <c r="X136" s="354">
        <f>IFERROR(IF(X132="",0,X132),"0")+IFERROR(IF(X133="",0,X133),"0")+IFERROR(IF(X134="",0,X134),"0")+IFERROR(IF(X135="",0,X135),"0")</f>
        <v>0.19827</v>
      </c>
      <c r="Y136" s="355"/>
      <c r="Z136" s="355"/>
    </row>
    <row r="137" spans="1:53" x14ac:dyDescent="0.2">
      <c r="A137" s="366"/>
      <c r="B137" s="366"/>
      <c r="C137" s="366"/>
      <c r="D137" s="366"/>
      <c r="E137" s="366"/>
      <c r="F137" s="366"/>
      <c r="G137" s="366"/>
      <c r="H137" s="366"/>
      <c r="I137" s="366"/>
      <c r="J137" s="366"/>
      <c r="K137" s="366"/>
      <c r="L137" s="366"/>
      <c r="M137" s="374"/>
      <c r="N137" s="362" t="s">
        <v>66</v>
      </c>
      <c r="O137" s="363"/>
      <c r="P137" s="363"/>
      <c r="Q137" s="363"/>
      <c r="R137" s="363"/>
      <c r="S137" s="363"/>
      <c r="T137" s="364"/>
      <c r="U137" s="37" t="s">
        <v>65</v>
      </c>
      <c r="V137" s="354">
        <f>IFERROR(SUM(V132:V135),"0")</f>
        <v>72.5</v>
      </c>
      <c r="W137" s="354">
        <f>IFERROR(SUM(W132:W135),"0")</f>
        <v>74.7</v>
      </c>
      <c r="X137" s="37"/>
      <c r="Y137" s="355"/>
      <c r="Z137" s="355"/>
    </row>
    <row r="138" spans="1:53" ht="27.75" customHeight="1" x14ac:dyDescent="0.2">
      <c r="A138" s="356" t="s">
        <v>225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48"/>
      <c r="Z138" s="48"/>
    </row>
    <row r="139" spans="1:53" ht="16.5" customHeight="1" x14ac:dyDescent="0.25">
      <c r="A139" s="394" t="s">
        <v>226</v>
      </c>
      <c r="B139" s="366"/>
      <c r="C139" s="366"/>
      <c r="D139" s="366"/>
      <c r="E139" s="366"/>
      <c r="F139" s="366"/>
      <c r="G139" s="366"/>
      <c r="H139" s="366"/>
      <c r="I139" s="366"/>
      <c r="J139" s="366"/>
      <c r="K139" s="366"/>
      <c r="L139" s="366"/>
      <c r="M139" s="366"/>
      <c r="N139" s="366"/>
      <c r="O139" s="366"/>
      <c r="P139" s="366"/>
      <c r="Q139" s="366"/>
      <c r="R139" s="366"/>
      <c r="S139" s="366"/>
      <c r="T139" s="366"/>
      <c r="U139" s="366"/>
      <c r="V139" s="366"/>
      <c r="W139" s="366"/>
      <c r="X139" s="366"/>
      <c r="Y139" s="347"/>
      <c r="Z139" s="347"/>
    </row>
    <row r="140" spans="1:53" ht="14.25" customHeight="1" x14ac:dyDescent="0.25">
      <c r="A140" s="365" t="s">
        <v>105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48"/>
      <c r="Z140" s="348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3"/>
      <c r="B144" s="366"/>
      <c r="C144" s="366"/>
      <c r="D144" s="366"/>
      <c r="E144" s="366"/>
      <c r="F144" s="366"/>
      <c r="G144" s="366"/>
      <c r="H144" s="366"/>
      <c r="I144" s="366"/>
      <c r="J144" s="366"/>
      <c r="K144" s="366"/>
      <c r="L144" s="366"/>
      <c r="M144" s="374"/>
      <c r="N144" s="362" t="s">
        <v>66</v>
      </c>
      <c r="O144" s="363"/>
      <c r="P144" s="363"/>
      <c r="Q144" s="363"/>
      <c r="R144" s="363"/>
      <c r="S144" s="363"/>
      <c r="T144" s="364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x14ac:dyDescent="0.2">
      <c r="A145" s="366"/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74"/>
      <c r="N145" s="362" t="s">
        <v>66</v>
      </c>
      <c r="O145" s="363"/>
      <c r="P145" s="363"/>
      <c r="Q145" s="363"/>
      <c r="R145" s="363"/>
      <c r="S145" s="363"/>
      <c r="T145" s="364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customHeight="1" x14ac:dyDescent="0.25">
      <c r="A146" s="394" t="s">
        <v>233</v>
      </c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  <c r="U146" s="366"/>
      <c r="V146" s="366"/>
      <c r="W146" s="366"/>
      <c r="X146" s="366"/>
      <c r="Y146" s="347"/>
      <c r="Z146" s="347"/>
    </row>
    <row r="147" spans="1:53" ht="14.25" customHeight="1" x14ac:dyDescent="0.25">
      <c r="A147" s="365" t="s">
        <v>60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59"/>
      <c r="S148" s="34"/>
      <c r="T148" s="34"/>
      <c r="U148" s="35" t="s">
        <v>65</v>
      </c>
      <c r="V148" s="352">
        <v>58</v>
      </c>
      <c r="W148" s="353">
        <f t="shared" ref="W148:W156" si="8">IFERROR(IF(V148="",0,CEILING((V148/$H148),1)*$H148),"")</f>
        <v>58.800000000000004</v>
      </c>
      <c r="X148" s="36">
        <f>IFERROR(IF(W148=0,"",ROUNDUP(W148/H148,0)*0.00753),"")</f>
        <v>0.10542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59"/>
      <c r="S151" s="34"/>
      <c r="T151" s="34"/>
      <c r="U151" s="35" t="s">
        <v>65</v>
      </c>
      <c r="V151" s="352">
        <v>4.1999999999999993</v>
      </c>
      <c r="W151" s="353">
        <f t="shared" si="8"/>
        <v>4.2</v>
      </c>
      <c r="X151" s="36">
        <f>IFERROR(IF(W151=0,"",ROUNDUP(W151/H151,0)*0.00502),"")</f>
        <v>1.004E-2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59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3"/>
      <c r="B157" s="366"/>
      <c r="C157" s="366"/>
      <c r="D157" s="366"/>
      <c r="E157" s="366"/>
      <c r="F157" s="366"/>
      <c r="G157" s="366"/>
      <c r="H157" s="366"/>
      <c r="I157" s="366"/>
      <c r="J157" s="366"/>
      <c r="K157" s="366"/>
      <c r="L157" s="366"/>
      <c r="M157" s="374"/>
      <c r="N157" s="362" t="s">
        <v>66</v>
      </c>
      <c r="O157" s="363"/>
      <c r="P157" s="363"/>
      <c r="Q157" s="363"/>
      <c r="R157" s="363"/>
      <c r="S157" s="363"/>
      <c r="T157" s="364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15.809523809523808</v>
      </c>
      <c r="W157" s="354">
        <f>IFERROR(W148/H148,"0")+IFERROR(W149/H149,"0")+IFERROR(W150/H150,"0")+IFERROR(W151/H151,"0")+IFERROR(W152/H152,"0")+IFERROR(W153/H153,"0")+IFERROR(W154/H154,"0")+IFERROR(W155/H155,"0")+IFERROR(W156/H156,"0")</f>
        <v>16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0.11546000000000001</v>
      </c>
      <c r="Y157" s="355"/>
      <c r="Z157" s="355"/>
    </row>
    <row r="158" spans="1:53" x14ac:dyDescent="0.2">
      <c r="A158" s="366"/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74"/>
      <c r="N158" s="362" t="s">
        <v>66</v>
      </c>
      <c r="O158" s="363"/>
      <c r="P158" s="363"/>
      <c r="Q158" s="363"/>
      <c r="R158" s="363"/>
      <c r="S158" s="363"/>
      <c r="T158" s="364"/>
      <c r="U158" s="37" t="s">
        <v>65</v>
      </c>
      <c r="V158" s="354">
        <f>IFERROR(SUM(V148:V156),"0")</f>
        <v>62.2</v>
      </c>
      <c r="W158" s="354">
        <f>IFERROR(SUM(W148:W156),"0")</f>
        <v>63.000000000000007</v>
      </c>
      <c r="X158" s="37"/>
      <c r="Y158" s="355"/>
      <c r="Z158" s="355"/>
    </row>
    <row r="159" spans="1:53" ht="16.5" customHeight="1" x14ac:dyDescent="0.25">
      <c r="A159" s="394" t="s">
        <v>252</v>
      </c>
      <c r="B159" s="366"/>
      <c r="C159" s="366"/>
      <c r="D159" s="366"/>
      <c r="E159" s="366"/>
      <c r="F159" s="366"/>
      <c r="G159" s="366"/>
      <c r="H159" s="366"/>
      <c r="I159" s="366"/>
      <c r="J159" s="366"/>
      <c r="K159" s="366"/>
      <c r="L159" s="366"/>
      <c r="M159" s="366"/>
      <c r="N159" s="366"/>
      <c r="O159" s="366"/>
      <c r="P159" s="366"/>
      <c r="Q159" s="366"/>
      <c r="R159" s="366"/>
      <c r="S159" s="366"/>
      <c r="T159" s="366"/>
      <c r="U159" s="366"/>
      <c r="V159" s="366"/>
      <c r="W159" s="366"/>
      <c r="X159" s="366"/>
      <c r="Y159" s="347"/>
      <c r="Z159" s="347"/>
    </row>
    <row r="160" spans="1:53" ht="14.25" customHeight="1" x14ac:dyDescent="0.25">
      <c r="A160" s="365" t="s">
        <v>105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348"/>
      <c r="Z160" s="348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3"/>
      <c r="B163" s="366"/>
      <c r="C163" s="366"/>
      <c r="D163" s="366"/>
      <c r="E163" s="366"/>
      <c r="F163" s="366"/>
      <c r="G163" s="366"/>
      <c r="H163" s="366"/>
      <c r="I163" s="366"/>
      <c r="J163" s="366"/>
      <c r="K163" s="366"/>
      <c r="L163" s="366"/>
      <c r="M163" s="374"/>
      <c r="N163" s="362" t="s">
        <v>66</v>
      </c>
      <c r="O163" s="363"/>
      <c r="P163" s="363"/>
      <c r="Q163" s="363"/>
      <c r="R163" s="363"/>
      <c r="S163" s="363"/>
      <c r="T163" s="364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x14ac:dyDescent="0.2">
      <c r="A164" s="366"/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6"/>
      <c r="M164" s="374"/>
      <c r="N164" s="362" t="s">
        <v>66</v>
      </c>
      <c r="O164" s="363"/>
      <c r="P164" s="363"/>
      <c r="Q164" s="363"/>
      <c r="R164" s="363"/>
      <c r="S164" s="363"/>
      <c r="T164" s="364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customHeight="1" x14ac:dyDescent="0.25">
      <c r="A165" s="365" t="s">
        <v>97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48"/>
      <c r="Z165" s="348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3"/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74"/>
      <c r="N168" s="362" t="s">
        <v>66</v>
      </c>
      <c r="O168" s="363"/>
      <c r="P168" s="363"/>
      <c r="Q168" s="363"/>
      <c r="R168" s="363"/>
      <c r="S168" s="363"/>
      <c r="T168" s="364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x14ac:dyDescent="0.2">
      <c r="A169" s="366"/>
      <c r="B169" s="366"/>
      <c r="C169" s="366"/>
      <c r="D169" s="366"/>
      <c r="E169" s="366"/>
      <c r="F169" s="366"/>
      <c r="G169" s="366"/>
      <c r="H169" s="366"/>
      <c r="I169" s="366"/>
      <c r="J169" s="366"/>
      <c r="K169" s="366"/>
      <c r="L169" s="366"/>
      <c r="M169" s="374"/>
      <c r="N169" s="362" t="s">
        <v>66</v>
      </c>
      <c r="O169" s="363"/>
      <c r="P169" s="363"/>
      <c r="Q169" s="363"/>
      <c r="R169" s="363"/>
      <c r="S169" s="363"/>
      <c r="T169" s="364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customHeight="1" x14ac:dyDescent="0.25">
      <c r="A170" s="365" t="s">
        <v>60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52">
        <v>40</v>
      </c>
      <c r="W171" s="353">
        <f>IFERROR(IF(V171="",0,CEILING((V171/$H171),1)*$H171),"")</f>
        <v>43.2</v>
      </c>
      <c r="X171" s="36">
        <f>IFERROR(IF(W171=0,"",ROUNDUP(W171/H171,0)*0.00937),"")</f>
        <v>7.4959999999999999E-2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59"/>
      <c r="S172" s="34"/>
      <c r="T172" s="34"/>
      <c r="U172" s="35" t="s">
        <v>65</v>
      </c>
      <c r="V172" s="352">
        <v>30</v>
      </c>
      <c r="W172" s="353">
        <f>IFERROR(IF(V172="",0,CEILING((V172/$H172),1)*$H172),"")</f>
        <v>32.400000000000006</v>
      </c>
      <c r="X172" s="36">
        <f>IFERROR(IF(W172=0,"",ROUNDUP(W172/H172,0)*0.00937),"")</f>
        <v>5.6219999999999999E-2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59"/>
      <c r="S173" s="34"/>
      <c r="T173" s="34"/>
      <c r="U173" s="35" t="s">
        <v>65</v>
      </c>
      <c r="V173" s="352">
        <v>30</v>
      </c>
      <c r="W173" s="353">
        <f>IFERROR(IF(V173="",0,CEILING((V173/$H173),1)*$H173),"")</f>
        <v>32.400000000000006</v>
      </c>
      <c r="X173" s="36">
        <f>IFERROR(IF(W173=0,"",ROUNDUP(W173/H173,0)*0.00937),"")</f>
        <v>5.6219999999999999E-2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59"/>
      <c r="S174" s="34"/>
      <c r="T174" s="34"/>
      <c r="U174" s="35" t="s">
        <v>65</v>
      </c>
      <c r="V174" s="352">
        <v>20</v>
      </c>
      <c r="W174" s="353">
        <f>IFERROR(IF(V174="",0,CEILING((V174/$H174),1)*$H174),"")</f>
        <v>21.6</v>
      </c>
      <c r="X174" s="36">
        <f>IFERROR(IF(W174=0,"",ROUNDUP(W174/H174,0)*0.00937),"")</f>
        <v>3.7479999999999999E-2</v>
      </c>
      <c r="Y174" s="56"/>
      <c r="Z174" s="57"/>
      <c r="AD174" s="58"/>
      <c r="BA174" s="151" t="s">
        <v>1</v>
      </c>
    </row>
    <row r="175" spans="1:53" x14ac:dyDescent="0.2">
      <c r="A175" s="373"/>
      <c r="B175" s="366"/>
      <c r="C175" s="366"/>
      <c r="D175" s="366"/>
      <c r="E175" s="366"/>
      <c r="F175" s="366"/>
      <c r="G175" s="366"/>
      <c r="H175" s="366"/>
      <c r="I175" s="366"/>
      <c r="J175" s="366"/>
      <c r="K175" s="366"/>
      <c r="L175" s="366"/>
      <c r="M175" s="374"/>
      <c r="N175" s="362" t="s">
        <v>66</v>
      </c>
      <c r="O175" s="363"/>
      <c r="P175" s="363"/>
      <c r="Q175" s="363"/>
      <c r="R175" s="363"/>
      <c r="S175" s="363"/>
      <c r="T175" s="364"/>
      <c r="U175" s="37" t="s">
        <v>67</v>
      </c>
      <c r="V175" s="354">
        <f>IFERROR(V171/H171,"0")+IFERROR(V172/H172,"0")+IFERROR(V173/H173,"0")+IFERROR(V174/H174,"0")</f>
        <v>22.222222222222221</v>
      </c>
      <c r="W175" s="354">
        <f>IFERROR(W171/H171,"0")+IFERROR(W172/H172,"0")+IFERROR(W173/H173,"0")+IFERROR(W174/H174,"0")</f>
        <v>24</v>
      </c>
      <c r="X175" s="354">
        <f>IFERROR(IF(X171="",0,X171),"0")+IFERROR(IF(X172="",0,X172),"0")+IFERROR(IF(X173="",0,X173),"0")+IFERROR(IF(X174="",0,X174),"0")</f>
        <v>0.22487999999999997</v>
      </c>
      <c r="Y175" s="355"/>
      <c r="Z175" s="355"/>
    </row>
    <row r="176" spans="1:53" x14ac:dyDescent="0.2">
      <c r="A176" s="366"/>
      <c r="B176" s="366"/>
      <c r="C176" s="366"/>
      <c r="D176" s="366"/>
      <c r="E176" s="366"/>
      <c r="F176" s="366"/>
      <c r="G176" s="366"/>
      <c r="H176" s="366"/>
      <c r="I176" s="366"/>
      <c r="J176" s="366"/>
      <c r="K176" s="366"/>
      <c r="L176" s="366"/>
      <c r="M176" s="374"/>
      <c r="N176" s="362" t="s">
        <v>66</v>
      </c>
      <c r="O176" s="363"/>
      <c r="P176" s="363"/>
      <c r="Q176" s="363"/>
      <c r="R176" s="363"/>
      <c r="S176" s="363"/>
      <c r="T176" s="364"/>
      <c r="U176" s="37" t="s">
        <v>65</v>
      </c>
      <c r="V176" s="354">
        <f>IFERROR(SUM(V171:V174),"0")</f>
        <v>120</v>
      </c>
      <c r="W176" s="354">
        <f>IFERROR(SUM(W171:W174),"0")</f>
        <v>129.60000000000002</v>
      </c>
      <c r="X176" s="37"/>
      <c r="Y176" s="355"/>
      <c r="Z176" s="355"/>
    </row>
    <row r="177" spans="1:53" ht="14.25" customHeight="1" x14ac:dyDescent="0.25">
      <c r="A177" s="365" t="s">
        <v>68</v>
      </c>
      <c r="B177" s="366"/>
      <c r="C177" s="366"/>
      <c r="D177" s="366"/>
      <c r="E177" s="366"/>
      <c r="F177" s="366"/>
      <c r="G177" s="366"/>
      <c r="H177" s="366"/>
      <c r="I177" s="366"/>
      <c r="J177" s="366"/>
      <c r="K177" s="366"/>
      <c r="L177" s="366"/>
      <c r="M177" s="366"/>
      <c r="N177" s="366"/>
      <c r="O177" s="366"/>
      <c r="P177" s="366"/>
      <c r="Q177" s="366"/>
      <c r="R177" s="366"/>
      <c r="S177" s="366"/>
      <c r="T177" s="366"/>
      <c r="U177" s="366"/>
      <c r="V177" s="366"/>
      <c r="W177" s="366"/>
      <c r="X177" s="366"/>
      <c r="Y177" s="348"/>
      <c r="Z177" s="348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59"/>
      <c r="S182" s="34"/>
      <c r="T182" s="34"/>
      <c r="U182" s="35" t="s">
        <v>65</v>
      </c>
      <c r="V182" s="352">
        <v>8</v>
      </c>
      <c r="W182" s="353">
        <f t="shared" si="9"/>
        <v>15.6</v>
      </c>
      <c r="X182" s="36">
        <f>IFERROR(IF(W182=0,"",ROUNDUP(W182/H182,0)*0.02175),"")</f>
        <v>4.3499999999999997E-2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59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59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59"/>
      <c r="S190" s="34"/>
      <c r="T190" s="34"/>
      <c r="U190" s="35" t="s">
        <v>65</v>
      </c>
      <c r="V190" s="352">
        <v>21.15</v>
      </c>
      <c r="W190" s="353">
        <f t="shared" si="9"/>
        <v>21.599999999999998</v>
      </c>
      <c r="X190" s="36">
        <f t="shared" si="10"/>
        <v>6.7769999999999997E-2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59"/>
      <c r="S191" s="34"/>
      <c r="T191" s="34"/>
      <c r="U191" s="35" t="s">
        <v>65</v>
      </c>
      <c r="V191" s="352">
        <v>9</v>
      </c>
      <c r="W191" s="353">
        <f t="shared" si="9"/>
        <v>9.6</v>
      </c>
      <c r="X191" s="36">
        <f t="shared" si="10"/>
        <v>3.0120000000000001E-2</v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59"/>
      <c r="S193" s="34"/>
      <c r="T193" s="34"/>
      <c r="U193" s="35" t="s">
        <v>65</v>
      </c>
      <c r="V193" s="352">
        <v>4.8000000000000007</v>
      </c>
      <c r="W193" s="353">
        <f t="shared" si="9"/>
        <v>4.8</v>
      </c>
      <c r="X193" s="36">
        <f t="shared" si="10"/>
        <v>1.506E-2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3"/>
      <c r="B195" s="366"/>
      <c r="C195" s="366"/>
      <c r="D195" s="366"/>
      <c r="E195" s="366"/>
      <c r="F195" s="366"/>
      <c r="G195" s="366"/>
      <c r="H195" s="366"/>
      <c r="I195" s="366"/>
      <c r="J195" s="366"/>
      <c r="K195" s="366"/>
      <c r="L195" s="366"/>
      <c r="M195" s="374"/>
      <c r="N195" s="362" t="s">
        <v>66</v>
      </c>
      <c r="O195" s="363"/>
      <c r="P195" s="363"/>
      <c r="Q195" s="363"/>
      <c r="R195" s="363"/>
      <c r="S195" s="363"/>
      <c r="T195" s="364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15.588141025641026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17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0.15644999999999998</v>
      </c>
      <c r="Y195" s="355"/>
      <c r="Z195" s="355"/>
    </row>
    <row r="196" spans="1:53" x14ac:dyDescent="0.2">
      <c r="A196" s="366"/>
      <c r="B196" s="366"/>
      <c r="C196" s="366"/>
      <c r="D196" s="366"/>
      <c r="E196" s="366"/>
      <c r="F196" s="366"/>
      <c r="G196" s="366"/>
      <c r="H196" s="366"/>
      <c r="I196" s="366"/>
      <c r="J196" s="366"/>
      <c r="K196" s="366"/>
      <c r="L196" s="366"/>
      <c r="M196" s="374"/>
      <c r="N196" s="362" t="s">
        <v>66</v>
      </c>
      <c r="O196" s="363"/>
      <c r="P196" s="363"/>
      <c r="Q196" s="363"/>
      <c r="R196" s="363"/>
      <c r="S196" s="363"/>
      <c r="T196" s="364"/>
      <c r="U196" s="37" t="s">
        <v>65</v>
      </c>
      <c r="V196" s="354">
        <f>IFERROR(SUM(V178:V194),"0")</f>
        <v>42.95</v>
      </c>
      <c r="W196" s="354">
        <f>IFERROR(SUM(W178:W194),"0")</f>
        <v>51.599999999999994</v>
      </c>
      <c r="X196" s="37"/>
      <c r="Y196" s="355"/>
      <c r="Z196" s="355"/>
    </row>
    <row r="197" spans="1:53" ht="14.25" customHeight="1" x14ac:dyDescent="0.25">
      <c r="A197" s="365" t="s">
        <v>203</v>
      </c>
      <c r="B197" s="366"/>
      <c r="C197" s="366"/>
      <c r="D197" s="366"/>
      <c r="E197" s="366"/>
      <c r="F197" s="366"/>
      <c r="G197" s="366"/>
      <c r="H197" s="366"/>
      <c r="I197" s="366"/>
      <c r="J197" s="366"/>
      <c r="K197" s="366"/>
      <c r="L197" s="366"/>
      <c r="M197" s="366"/>
      <c r="N197" s="366"/>
      <c r="O197" s="366"/>
      <c r="P197" s="366"/>
      <c r="Q197" s="366"/>
      <c r="R197" s="366"/>
      <c r="S197" s="366"/>
      <c r="T197" s="366"/>
      <c r="U197" s="366"/>
      <c r="V197" s="366"/>
      <c r="W197" s="366"/>
      <c r="X197" s="366"/>
      <c r="Y197" s="348"/>
      <c r="Z197" s="348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59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59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3"/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74"/>
      <c r="N202" s="362" t="s">
        <v>66</v>
      </c>
      <c r="O202" s="363"/>
      <c r="P202" s="363"/>
      <c r="Q202" s="363"/>
      <c r="R202" s="363"/>
      <c r="S202" s="363"/>
      <c r="T202" s="364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x14ac:dyDescent="0.2">
      <c r="A203" s="366"/>
      <c r="B203" s="366"/>
      <c r="C203" s="366"/>
      <c r="D203" s="366"/>
      <c r="E203" s="366"/>
      <c r="F203" s="366"/>
      <c r="G203" s="366"/>
      <c r="H203" s="366"/>
      <c r="I203" s="366"/>
      <c r="J203" s="366"/>
      <c r="K203" s="366"/>
      <c r="L203" s="366"/>
      <c r="M203" s="374"/>
      <c r="N203" s="362" t="s">
        <v>66</v>
      </c>
      <c r="O203" s="363"/>
      <c r="P203" s="363"/>
      <c r="Q203" s="363"/>
      <c r="R203" s="363"/>
      <c r="S203" s="363"/>
      <c r="T203" s="364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customHeight="1" x14ac:dyDescent="0.25">
      <c r="A204" s="394" t="s">
        <v>311</v>
      </c>
      <c r="B204" s="366"/>
      <c r="C204" s="366"/>
      <c r="D204" s="366"/>
      <c r="E204" s="366"/>
      <c r="F204" s="366"/>
      <c r="G204" s="366"/>
      <c r="H204" s="366"/>
      <c r="I204" s="366"/>
      <c r="J204" s="366"/>
      <c r="K204" s="366"/>
      <c r="L204" s="366"/>
      <c r="M204" s="366"/>
      <c r="N204" s="366"/>
      <c r="O204" s="366"/>
      <c r="P204" s="366"/>
      <c r="Q204" s="366"/>
      <c r="R204" s="366"/>
      <c r="S204" s="366"/>
      <c r="T204" s="366"/>
      <c r="U204" s="366"/>
      <c r="V204" s="366"/>
      <c r="W204" s="366"/>
      <c r="X204" s="366"/>
      <c r="Y204" s="347"/>
      <c r="Z204" s="347"/>
    </row>
    <row r="205" spans="1:53" ht="14.25" customHeight="1" x14ac:dyDescent="0.25">
      <c r="A205" s="365" t="s">
        <v>105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348"/>
      <c r="Z205" s="348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1" t="s">
        <v>314</v>
      </c>
      <c r="O206" s="361"/>
      <c r="P206" s="361"/>
      <c r="Q206" s="361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7" t="s">
        <v>317</v>
      </c>
      <c r="O207" s="361"/>
      <c r="P207" s="361"/>
      <c r="Q207" s="361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44" t="s">
        <v>320</v>
      </c>
      <c r="O208" s="361"/>
      <c r="P208" s="361"/>
      <c r="Q208" s="361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81" t="s">
        <v>323</v>
      </c>
      <c r="O209" s="361"/>
      <c r="P209" s="361"/>
      <c r="Q209" s="361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3" t="s">
        <v>326</v>
      </c>
      <c r="O210" s="361"/>
      <c r="P210" s="361"/>
      <c r="Q210" s="361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6" t="s">
        <v>329</v>
      </c>
      <c r="O211" s="361"/>
      <c r="P211" s="361"/>
      <c r="Q211" s="361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x14ac:dyDescent="0.2">
      <c r="A212" s="373"/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6"/>
      <c r="M212" s="374"/>
      <c r="N212" s="362" t="s">
        <v>66</v>
      </c>
      <c r="O212" s="363"/>
      <c r="P212" s="363"/>
      <c r="Q212" s="363"/>
      <c r="R212" s="363"/>
      <c r="S212" s="363"/>
      <c r="T212" s="364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x14ac:dyDescent="0.2">
      <c r="A213" s="366"/>
      <c r="B213" s="366"/>
      <c r="C213" s="366"/>
      <c r="D213" s="366"/>
      <c r="E213" s="366"/>
      <c r="F213" s="366"/>
      <c r="G213" s="366"/>
      <c r="H213" s="366"/>
      <c r="I213" s="366"/>
      <c r="J213" s="366"/>
      <c r="K213" s="366"/>
      <c r="L213" s="366"/>
      <c r="M213" s="374"/>
      <c r="N213" s="362" t="s">
        <v>66</v>
      </c>
      <c r="O213" s="363"/>
      <c r="P213" s="363"/>
      <c r="Q213" s="363"/>
      <c r="R213" s="363"/>
      <c r="S213" s="363"/>
      <c r="T213" s="364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customHeight="1" x14ac:dyDescent="0.25">
      <c r="A214" s="365" t="s">
        <v>60</v>
      </c>
      <c r="B214" s="366"/>
      <c r="C214" s="366"/>
      <c r="D214" s="366"/>
      <c r="E214" s="366"/>
      <c r="F214" s="366"/>
      <c r="G214" s="366"/>
      <c r="H214" s="366"/>
      <c r="I214" s="366"/>
      <c r="J214" s="366"/>
      <c r="K214" s="366"/>
      <c r="L214" s="366"/>
      <c r="M214" s="366"/>
      <c r="N214" s="366"/>
      <c r="O214" s="366"/>
      <c r="P214" s="366"/>
      <c r="Q214" s="366"/>
      <c r="R214" s="366"/>
      <c r="S214" s="366"/>
      <c r="T214" s="366"/>
      <c r="U214" s="366"/>
      <c r="V214" s="366"/>
      <c r="W214" s="366"/>
      <c r="X214" s="366"/>
      <c r="Y214" s="348"/>
      <c r="Z214" s="348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59"/>
      <c r="S215" s="34"/>
      <c r="T215" s="34"/>
      <c r="U215" s="35" t="s">
        <v>65</v>
      </c>
      <c r="V215" s="352">
        <v>10.5</v>
      </c>
      <c r="W215" s="353">
        <f>IFERROR(IF(V215="",0,CEILING((V215/$H215),1)*$H215),"")</f>
        <v>10.5</v>
      </c>
      <c r="X215" s="36">
        <f>IFERROR(IF(W215=0,"",ROUNDUP(W215/H215,0)*0.00502),"")</f>
        <v>2.5100000000000001E-2</v>
      </c>
      <c r="Y215" s="56"/>
      <c r="Z215" s="57"/>
      <c r="AD215" s="58"/>
      <c r="BA215" s="179" t="s">
        <v>1</v>
      </c>
    </row>
    <row r="216" spans="1:53" x14ac:dyDescent="0.2">
      <c r="A216" s="373"/>
      <c r="B216" s="366"/>
      <c r="C216" s="366"/>
      <c r="D216" s="366"/>
      <c r="E216" s="366"/>
      <c r="F216" s="366"/>
      <c r="G216" s="366"/>
      <c r="H216" s="366"/>
      <c r="I216" s="366"/>
      <c r="J216" s="366"/>
      <c r="K216" s="366"/>
      <c r="L216" s="366"/>
      <c r="M216" s="374"/>
      <c r="N216" s="362" t="s">
        <v>66</v>
      </c>
      <c r="O216" s="363"/>
      <c r="P216" s="363"/>
      <c r="Q216" s="363"/>
      <c r="R216" s="363"/>
      <c r="S216" s="363"/>
      <c r="T216" s="364"/>
      <c r="U216" s="37" t="s">
        <v>67</v>
      </c>
      <c r="V216" s="354">
        <f>IFERROR(V215/H215,"0")</f>
        <v>5</v>
      </c>
      <c r="W216" s="354">
        <f>IFERROR(W215/H215,"0")</f>
        <v>5</v>
      </c>
      <c r="X216" s="354">
        <f>IFERROR(IF(X215="",0,X215),"0")</f>
        <v>2.5100000000000001E-2</v>
      </c>
      <c r="Y216" s="355"/>
      <c r="Z216" s="355"/>
    </row>
    <row r="217" spans="1:53" x14ac:dyDescent="0.2">
      <c r="A217" s="366"/>
      <c r="B217" s="366"/>
      <c r="C217" s="366"/>
      <c r="D217" s="366"/>
      <c r="E217" s="366"/>
      <c r="F217" s="366"/>
      <c r="G217" s="366"/>
      <c r="H217" s="366"/>
      <c r="I217" s="366"/>
      <c r="J217" s="366"/>
      <c r="K217" s="366"/>
      <c r="L217" s="366"/>
      <c r="M217" s="374"/>
      <c r="N217" s="362" t="s">
        <v>66</v>
      </c>
      <c r="O217" s="363"/>
      <c r="P217" s="363"/>
      <c r="Q217" s="363"/>
      <c r="R217" s="363"/>
      <c r="S217" s="363"/>
      <c r="T217" s="364"/>
      <c r="U217" s="37" t="s">
        <v>65</v>
      </c>
      <c r="V217" s="354">
        <f>IFERROR(SUM(V215:V215),"0")</f>
        <v>10.5</v>
      </c>
      <c r="W217" s="354">
        <f>IFERROR(SUM(W215:W215),"0")</f>
        <v>10.5</v>
      </c>
      <c r="X217" s="37"/>
      <c r="Y217" s="355"/>
      <c r="Z217" s="355"/>
    </row>
    <row r="218" spans="1:53" ht="16.5" customHeight="1" x14ac:dyDescent="0.25">
      <c r="A218" s="394" t="s">
        <v>332</v>
      </c>
      <c r="B218" s="366"/>
      <c r="C218" s="366"/>
      <c r="D218" s="366"/>
      <c r="E218" s="366"/>
      <c r="F218" s="366"/>
      <c r="G218" s="366"/>
      <c r="H218" s="366"/>
      <c r="I218" s="366"/>
      <c r="J218" s="366"/>
      <c r="K218" s="366"/>
      <c r="L218" s="366"/>
      <c r="M218" s="366"/>
      <c r="N218" s="366"/>
      <c r="O218" s="366"/>
      <c r="P218" s="366"/>
      <c r="Q218" s="366"/>
      <c r="R218" s="366"/>
      <c r="S218" s="366"/>
      <c r="T218" s="366"/>
      <c r="U218" s="366"/>
      <c r="V218" s="366"/>
      <c r="W218" s="366"/>
      <c r="X218" s="366"/>
      <c r="Y218" s="347"/>
      <c r="Z218" s="347"/>
    </row>
    <row r="219" spans="1:53" ht="14.25" customHeight="1" x14ac:dyDescent="0.25">
      <c r="A219" s="365" t="s">
        <v>105</v>
      </c>
      <c r="B219" s="366"/>
      <c r="C219" s="366"/>
      <c r="D219" s="366"/>
      <c r="E219" s="366"/>
      <c r="F219" s="366"/>
      <c r="G219" s="366"/>
      <c r="H219" s="366"/>
      <c r="I219" s="366"/>
      <c r="J219" s="366"/>
      <c r="K219" s="366"/>
      <c r="L219" s="366"/>
      <c r="M219" s="366"/>
      <c r="N219" s="366"/>
      <c r="O219" s="366"/>
      <c r="P219" s="366"/>
      <c r="Q219" s="366"/>
      <c r="R219" s="366"/>
      <c r="S219" s="366"/>
      <c r="T219" s="366"/>
      <c r="U219" s="366"/>
      <c r="V219" s="366"/>
      <c r="W219" s="366"/>
      <c r="X219" s="366"/>
      <c r="Y219" s="348"/>
      <c r="Z219" s="348"/>
    </row>
    <row r="220" spans="1:53" ht="27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9" t="s">
        <v>335</v>
      </c>
      <c r="O220" s="361"/>
      <c r="P220" s="361"/>
      <c r="Q220" s="361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8" t="s">
        <v>338</v>
      </c>
      <c r="O221" s="361"/>
      <c r="P221" s="361"/>
      <c r="Q221" s="361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3" t="s">
        <v>341</v>
      </c>
      <c r="O222" s="361"/>
      <c r="P222" s="361"/>
      <c r="Q222" s="361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4" t="s">
        <v>344</v>
      </c>
      <c r="O223" s="361"/>
      <c r="P223" s="361"/>
      <c r="Q223" s="361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3" t="s">
        <v>347</v>
      </c>
      <c r="O224" s="361"/>
      <c r="P224" s="361"/>
      <c r="Q224" s="361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350</v>
      </c>
      <c r="O225" s="361"/>
      <c r="P225" s="361"/>
      <c r="Q225" s="361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3"/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74"/>
      <c r="N226" s="362" t="s">
        <v>66</v>
      </c>
      <c r="O226" s="363"/>
      <c r="P226" s="363"/>
      <c r="Q226" s="363"/>
      <c r="R226" s="363"/>
      <c r="S226" s="363"/>
      <c r="T226" s="364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x14ac:dyDescent="0.2">
      <c r="A227" s="366"/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74"/>
      <c r="N227" s="362" t="s">
        <v>66</v>
      </c>
      <c r="O227" s="363"/>
      <c r="P227" s="363"/>
      <c r="Q227" s="363"/>
      <c r="R227" s="363"/>
      <c r="S227" s="363"/>
      <c r="T227" s="364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customHeight="1" x14ac:dyDescent="0.25">
      <c r="A228" s="394" t="s">
        <v>351</v>
      </c>
      <c r="B228" s="366"/>
      <c r="C228" s="366"/>
      <c r="D228" s="366"/>
      <c r="E228" s="366"/>
      <c r="F228" s="366"/>
      <c r="G228" s="366"/>
      <c r="H228" s="366"/>
      <c r="I228" s="366"/>
      <c r="J228" s="366"/>
      <c r="K228" s="366"/>
      <c r="L228" s="366"/>
      <c r="M228" s="366"/>
      <c r="N228" s="366"/>
      <c r="O228" s="366"/>
      <c r="P228" s="366"/>
      <c r="Q228" s="366"/>
      <c r="R228" s="366"/>
      <c r="S228" s="366"/>
      <c r="T228" s="366"/>
      <c r="U228" s="366"/>
      <c r="V228" s="366"/>
      <c r="W228" s="366"/>
      <c r="X228" s="366"/>
      <c r="Y228" s="347"/>
      <c r="Z228" s="347"/>
    </row>
    <row r="229" spans="1:53" ht="14.25" customHeight="1" x14ac:dyDescent="0.25">
      <c r="A229" s="365" t="s">
        <v>105</v>
      </c>
      <c r="B229" s="366"/>
      <c r="C229" s="366"/>
      <c r="D229" s="366"/>
      <c r="E229" s="366"/>
      <c r="F229" s="366"/>
      <c r="G229" s="366"/>
      <c r="H229" s="366"/>
      <c r="I229" s="366"/>
      <c r="J229" s="366"/>
      <c r="K229" s="366"/>
      <c r="L229" s="366"/>
      <c r="M229" s="366"/>
      <c r="N229" s="366"/>
      <c r="O229" s="366"/>
      <c r="P229" s="366"/>
      <c r="Q229" s="366"/>
      <c r="R229" s="366"/>
      <c r="S229" s="366"/>
      <c r="T229" s="366"/>
      <c r="U229" s="366"/>
      <c r="V229" s="366"/>
      <c r="W229" s="366"/>
      <c r="X229" s="366"/>
      <c r="Y229" s="348"/>
      <c r="Z229" s="348"/>
    </row>
    <row r="230" spans="1:53" ht="27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52">
        <v>860</v>
      </c>
      <c r="W232" s="353">
        <f t="shared" si="13"/>
        <v>864</v>
      </c>
      <c r="X232" s="36">
        <f>IFERROR(IF(W232=0,"",ROUNDUP(W232/H232,0)*0.02175),"")</f>
        <v>1.7399999999999998</v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52">
        <v>200</v>
      </c>
      <c r="W234" s="353">
        <f t="shared" si="13"/>
        <v>205.20000000000002</v>
      </c>
      <c r="X234" s="36">
        <f>IFERROR(IF(W234=0,"",ROUNDUP(W234/H234,0)*0.02175),"")</f>
        <v>0.41324999999999995</v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7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52">
        <v>140</v>
      </c>
      <c r="W236" s="353">
        <f t="shared" si="13"/>
        <v>140.4</v>
      </c>
      <c r="X236" s="36">
        <f>IFERROR(IF(W236=0,"",ROUNDUP(W236/H236,0)*0.02175),"")</f>
        <v>0.28275</v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52">
        <v>40</v>
      </c>
      <c r="W237" s="353">
        <f t="shared" si="13"/>
        <v>43.2</v>
      </c>
      <c r="X237" s="36">
        <f>IFERROR(IF(W237=0,"",ROUNDUP(W237/H237,0)*0.02175),"")</f>
        <v>8.6999999999999994E-2</v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59"/>
      <c r="S238" s="34"/>
      <c r="T238" s="34"/>
      <c r="U238" s="35" t="s">
        <v>65</v>
      </c>
      <c r="V238" s="352">
        <v>180</v>
      </c>
      <c r="W238" s="353">
        <f t="shared" si="13"/>
        <v>180</v>
      </c>
      <c r="X238" s="36">
        <f t="shared" ref="X238:X244" si="14">IFERROR(IF(W238=0,"",ROUNDUP(W238/H238,0)*0.00937),"")</f>
        <v>0.33732000000000001</v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52">
        <v>85</v>
      </c>
      <c r="W240" s="353">
        <f t="shared" si="13"/>
        <v>85</v>
      </c>
      <c r="X240" s="36">
        <f t="shared" si="14"/>
        <v>0.15928999999999999</v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3"/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74"/>
      <c r="N245" s="362" t="s">
        <v>66</v>
      </c>
      <c r="O245" s="363"/>
      <c r="P245" s="363"/>
      <c r="Q245" s="363"/>
      <c r="R245" s="363"/>
      <c r="S245" s="363"/>
      <c r="T245" s="364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167.81481481481481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169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3.0196100000000001</v>
      </c>
      <c r="Y245" s="355"/>
      <c r="Z245" s="355"/>
    </row>
    <row r="246" spans="1:53" x14ac:dyDescent="0.2">
      <c r="A246" s="366"/>
      <c r="B246" s="366"/>
      <c r="C246" s="366"/>
      <c r="D246" s="366"/>
      <c r="E246" s="366"/>
      <c r="F246" s="366"/>
      <c r="G246" s="366"/>
      <c r="H246" s="366"/>
      <c r="I246" s="366"/>
      <c r="J246" s="366"/>
      <c r="K246" s="366"/>
      <c r="L246" s="366"/>
      <c r="M246" s="374"/>
      <c r="N246" s="362" t="s">
        <v>66</v>
      </c>
      <c r="O246" s="363"/>
      <c r="P246" s="363"/>
      <c r="Q246" s="363"/>
      <c r="R246" s="363"/>
      <c r="S246" s="363"/>
      <c r="T246" s="364"/>
      <c r="U246" s="37" t="s">
        <v>65</v>
      </c>
      <c r="V246" s="354">
        <f>IFERROR(SUM(V230:V244),"0")</f>
        <v>1505</v>
      </c>
      <c r="W246" s="354">
        <f>IFERROR(SUM(W230:W244),"0")</f>
        <v>1517.8000000000002</v>
      </c>
      <c r="X246" s="37"/>
      <c r="Y246" s="355"/>
      <c r="Z246" s="355"/>
    </row>
    <row r="247" spans="1:53" ht="14.25" customHeight="1" x14ac:dyDescent="0.25">
      <c r="A247" s="365" t="s">
        <v>97</v>
      </c>
      <c r="B247" s="366"/>
      <c r="C247" s="366"/>
      <c r="D247" s="366"/>
      <c r="E247" s="366"/>
      <c r="F247" s="366"/>
      <c r="G247" s="366"/>
      <c r="H247" s="366"/>
      <c r="I247" s="366"/>
      <c r="J247" s="366"/>
      <c r="K247" s="366"/>
      <c r="L247" s="366"/>
      <c r="M247" s="366"/>
      <c r="N247" s="366"/>
      <c r="O247" s="366"/>
      <c r="P247" s="366"/>
      <c r="Q247" s="366"/>
      <c r="R247" s="366"/>
      <c r="S247" s="366"/>
      <c r="T247" s="366"/>
      <c r="U247" s="366"/>
      <c r="V247" s="366"/>
      <c r="W247" s="366"/>
      <c r="X247" s="366"/>
      <c r="Y247" s="348"/>
      <c r="Z247" s="348"/>
    </row>
    <row r="248" spans="1:53" ht="27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3"/>
      <c r="B249" s="366"/>
      <c r="C249" s="366"/>
      <c r="D249" s="366"/>
      <c r="E249" s="366"/>
      <c r="F249" s="366"/>
      <c r="G249" s="366"/>
      <c r="H249" s="366"/>
      <c r="I249" s="366"/>
      <c r="J249" s="366"/>
      <c r="K249" s="366"/>
      <c r="L249" s="366"/>
      <c r="M249" s="374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x14ac:dyDescent="0.2">
      <c r="A250" s="366"/>
      <c r="B250" s="366"/>
      <c r="C250" s="366"/>
      <c r="D250" s="366"/>
      <c r="E250" s="366"/>
      <c r="F250" s="366"/>
      <c r="G250" s="366"/>
      <c r="H250" s="366"/>
      <c r="I250" s="366"/>
      <c r="J250" s="366"/>
      <c r="K250" s="366"/>
      <c r="L250" s="366"/>
      <c r="M250" s="374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customHeight="1" x14ac:dyDescent="0.25">
      <c r="A251" s="365" t="s">
        <v>60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48"/>
      <c r="Z251" s="348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52">
        <v>188</v>
      </c>
      <c r="W252" s="353">
        <f>IFERROR(IF(V252="",0,CEILING((V252/$H252),1)*$H252),"")</f>
        <v>189</v>
      </c>
      <c r="X252" s="36">
        <f>IFERROR(IF(W252=0,"",ROUNDUP(W252/H252,0)*0.00753),"")</f>
        <v>0.33884999999999998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59"/>
      <c r="S253" s="34"/>
      <c r="T253" s="34"/>
      <c r="U253" s="35" t="s">
        <v>65</v>
      </c>
      <c r="V253" s="352">
        <v>468</v>
      </c>
      <c r="W253" s="353">
        <f>IFERROR(IF(V253="",0,CEILING((V253/$H253),1)*$H253),"")</f>
        <v>470.40000000000003</v>
      </c>
      <c r="X253" s="36">
        <f>IFERROR(IF(W253=0,"",ROUNDUP(W253/H253,0)*0.00753),"")</f>
        <v>0.84336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59"/>
      <c r="S254" s="34"/>
      <c r="T254" s="34"/>
      <c r="U254" s="35" t="s">
        <v>65</v>
      </c>
      <c r="V254" s="352">
        <v>59.499999999999993</v>
      </c>
      <c r="W254" s="353">
        <f>IFERROR(IF(V254="",0,CEILING((V254/$H254),1)*$H254),"")</f>
        <v>60.900000000000006</v>
      </c>
      <c r="X254" s="36">
        <f>IFERROR(IF(W254=0,"",ROUNDUP(W254/H254,0)*0.00502),"")</f>
        <v>0.14558000000000001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3"/>
      <c r="B256" s="366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74"/>
      <c r="N256" s="362" t="s">
        <v>66</v>
      </c>
      <c r="O256" s="363"/>
      <c r="P256" s="363"/>
      <c r="Q256" s="363"/>
      <c r="R256" s="363"/>
      <c r="S256" s="363"/>
      <c r="T256" s="364"/>
      <c r="U256" s="37" t="s">
        <v>67</v>
      </c>
      <c r="V256" s="354">
        <f>IFERROR(V252/H252,"0")+IFERROR(V253/H253,"0")+IFERROR(V254/H254,"0")+IFERROR(V255/H255,"0")</f>
        <v>184.52380952380952</v>
      </c>
      <c r="W256" s="354">
        <f>IFERROR(W252/H252,"0")+IFERROR(W253/H253,"0")+IFERROR(W254/H254,"0")+IFERROR(W255/H255,"0")</f>
        <v>186</v>
      </c>
      <c r="X256" s="354">
        <f>IFERROR(IF(X252="",0,X252),"0")+IFERROR(IF(X253="",0,X253),"0")+IFERROR(IF(X254="",0,X254),"0")+IFERROR(IF(X255="",0,X255),"0")</f>
        <v>1.32779</v>
      </c>
      <c r="Y256" s="355"/>
      <c r="Z256" s="355"/>
    </row>
    <row r="257" spans="1:53" x14ac:dyDescent="0.2">
      <c r="A257" s="366"/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74"/>
      <c r="N257" s="362" t="s">
        <v>66</v>
      </c>
      <c r="O257" s="363"/>
      <c r="P257" s="363"/>
      <c r="Q257" s="363"/>
      <c r="R257" s="363"/>
      <c r="S257" s="363"/>
      <c r="T257" s="364"/>
      <c r="U257" s="37" t="s">
        <v>65</v>
      </c>
      <c r="V257" s="354">
        <f>IFERROR(SUM(V252:V255),"0")</f>
        <v>715.5</v>
      </c>
      <c r="W257" s="354">
        <f>IFERROR(SUM(W252:W255),"0")</f>
        <v>720.30000000000007</v>
      </c>
      <c r="X257" s="37"/>
      <c r="Y257" s="355"/>
      <c r="Z257" s="355"/>
    </row>
    <row r="258" spans="1:53" ht="14.25" customHeight="1" x14ac:dyDescent="0.25">
      <c r="A258" s="365" t="s">
        <v>68</v>
      </c>
      <c r="B258" s="366"/>
      <c r="C258" s="366"/>
      <c r="D258" s="366"/>
      <c r="E258" s="366"/>
      <c r="F258" s="366"/>
      <c r="G258" s="366"/>
      <c r="H258" s="366"/>
      <c r="I258" s="366"/>
      <c r="J258" s="366"/>
      <c r="K258" s="366"/>
      <c r="L258" s="366"/>
      <c r="M258" s="366"/>
      <c r="N258" s="366"/>
      <c r="O258" s="366"/>
      <c r="P258" s="366"/>
      <c r="Q258" s="366"/>
      <c r="R258" s="366"/>
      <c r="S258" s="366"/>
      <c r="T258" s="366"/>
      <c r="U258" s="366"/>
      <c r="V258" s="366"/>
      <c r="W258" s="366"/>
      <c r="X258" s="366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59"/>
      <c r="S259" s="34"/>
      <c r="T259" s="34"/>
      <c r="U259" s="35" t="s">
        <v>65</v>
      </c>
      <c r="V259" s="352">
        <v>7250</v>
      </c>
      <c r="W259" s="353">
        <f t="shared" ref="W259:W267" si="15">IFERROR(IF(V259="",0,CEILING((V259/$H259),1)*$H259),"")</f>
        <v>7254</v>
      </c>
      <c r="X259" s="36">
        <f>IFERROR(IF(W259=0,"",ROUNDUP(W259/H259,0)*0.02175),"")</f>
        <v>20.227499999999999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1"/>
      <c r="P262" s="361"/>
      <c r="Q262" s="361"/>
      <c r="R262" s="359"/>
      <c r="S262" s="34"/>
      <c r="T262" s="34"/>
      <c r="U262" s="35" t="s">
        <v>65</v>
      </c>
      <c r="V262" s="352">
        <v>70</v>
      </c>
      <c r="W262" s="353">
        <f t="shared" si="15"/>
        <v>71.400000000000006</v>
      </c>
      <c r="X262" s="36">
        <f>IFERROR(IF(W262=0,"",ROUNDUP(W262/H262,0)*0.00753),"")</f>
        <v>0.25602000000000003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6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9"/>
      <c r="S263" s="34"/>
      <c r="T263" s="34"/>
      <c r="U263" s="35" t="s">
        <v>65</v>
      </c>
      <c r="V263" s="352">
        <v>10.8</v>
      </c>
      <c r="W263" s="353">
        <f t="shared" si="15"/>
        <v>10.8</v>
      </c>
      <c r="X263" s="36">
        <f>IFERROR(IF(W263=0,"",ROUNDUP(W263/H263,0)*0.00937),"")</f>
        <v>2.811E-2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37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3"/>
      <c r="B268" s="366"/>
      <c r="C268" s="366"/>
      <c r="D268" s="366"/>
      <c r="E268" s="366"/>
      <c r="F268" s="366"/>
      <c r="G268" s="366"/>
      <c r="H268" s="366"/>
      <c r="I268" s="366"/>
      <c r="J268" s="366"/>
      <c r="K268" s="366"/>
      <c r="L268" s="366"/>
      <c r="M268" s="374"/>
      <c r="N268" s="362" t="s">
        <v>66</v>
      </c>
      <c r="O268" s="363"/>
      <c r="P268" s="363"/>
      <c r="Q268" s="363"/>
      <c r="R268" s="363"/>
      <c r="S268" s="363"/>
      <c r="T268" s="364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965.82051282051293</v>
      </c>
      <c r="W268" s="354">
        <f>IFERROR(W259/H259,"0")+IFERROR(W260/H260,"0")+IFERROR(W261/H261,"0")+IFERROR(W262/H262,"0")+IFERROR(W263/H263,"0")+IFERROR(W264/H264,"0")+IFERROR(W265/H265,"0")+IFERROR(W266/H266,"0")+IFERROR(W267/H267,"0")</f>
        <v>967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20.51163</v>
      </c>
      <c r="Y268" s="355"/>
      <c r="Z268" s="355"/>
    </row>
    <row r="269" spans="1:53" x14ac:dyDescent="0.2">
      <c r="A269" s="366"/>
      <c r="B269" s="366"/>
      <c r="C269" s="366"/>
      <c r="D269" s="366"/>
      <c r="E269" s="366"/>
      <c r="F269" s="366"/>
      <c r="G269" s="366"/>
      <c r="H269" s="366"/>
      <c r="I269" s="366"/>
      <c r="J269" s="366"/>
      <c r="K269" s="366"/>
      <c r="L269" s="366"/>
      <c r="M269" s="374"/>
      <c r="N269" s="362" t="s">
        <v>66</v>
      </c>
      <c r="O269" s="363"/>
      <c r="P269" s="363"/>
      <c r="Q269" s="363"/>
      <c r="R269" s="363"/>
      <c r="S269" s="363"/>
      <c r="T269" s="364"/>
      <c r="U269" s="37" t="s">
        <v>65</v>
      </c>
      <c r="V269" s="354">
        <f>IFERROR(SUM(V259:V267),"0")</f>
        <v>7330.8</v>
      </c>
      <c r="W269" s="354">
        <f>IFERROR(SUM(W259:W267),"0")</f>
        <v>7336.2</v>
      </c>
      <c r="X269" s="37"/>
      <c r="Y269" s="355"/>
      <c r="Z269" s="355"/>
    </row>
    <row r="270" spans="1:53" ht="14.25" customHeight="1" x14ac:dyDescent="0.25">
      <c r="A270" s="365" t="s">
        <v>203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348"/>
      <c r="Z270" s="348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9"/>
      <c r="S271" s="34"/>
      <c r="T271" s="34"/>
      <c r="U271" s="35" t="s">
        <v>65</v>
      </c>
      <c r="V271" s="352">
        <v>16</v>
      </c>
      <c r="W271" s="353">
        <f>IFERROR(IF(V271="",0,CEILING((V271/$H271),1)*$H271),"")</f>
        <v>16.8</v>
      </c>
      <c r="X271" s="36">
        <f>IFERROR(IF(W271=0,"",ROUNDUP(W271/H271,0)*0.02175),"")</f>
        <v>4.3499999999999997E-2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9"/>
      <c r="S272" s="34"/>
      <c r="T272" s="34"/>
      <c r="U272" s="35" t="s">
        <v>65</v>
      </c>
      <c r="V272" s="352">
        <v>150</v>
      </c>
      <c r="W272" s="353">
        <f>IFERROR(IF(V272="",0,CEILING((V272/$H272),1)*$H272),"")</f>
        <v>156</v>
      </c>
      <c r="X272" s="36">
        <f>IFERROR(IF(W272=0,"",ROUNDUP(W272/H272,0)*0.02175),"")</f>
        <v>0.43499999999999994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9"/>
      <c r="S273" s="34"/>
      <c r="T273" s="34"/>
      <c r="U273" s="35" t="s">
        <v>65</v>
      </c>
      <c r="V273" s="352">
        <v>99</v>
      </c>
      <c r="W273" s="353">
        <f>IFERROR(IF(V273="",0,CEILING((V273/$H273),1)*$H273),"")</f>
        <v>100.80000000000001</v>
      </c>
      <c r="X273" s="36">
        <f>IFERROR(IF(W273=0,"",ROUNDUP(W273/H273,0)*0.02175),"")</f>
        <v>0.26100000000000001</v>
      </c>
      <c r="Y273" s="56"/>
      <c r="Z273" s="57"/>
      <c r="AD273" s="58"/>
      <c r="BA273" s="217" t="s">
        <v>1</v>
      </c>
    </row>
    <row r="274" spans="1:53" x14ac:dyDescent="0.2">
      <c r="A274" s="373"/>
      <c r="B274" s="366"/>
      <c r="C274" s="366"/>
      <c r="D274" s="366"/>
      <c r="E274" s="366"/>
      <c r="F274" s="366"/>
      <c r="G274" s="366"/>
      <c r="H274" s="366"/>
      <c r="I274" s="366"/>
      <c r="J274" s="366"/>
      <c r="K274" s="366"/>
      <c r="L274" s="366"/>
      <c r="M274" s="374"/>
      <c r="N274" s="362" t="s">
        <v>66</v>
      </c>
      <c r="O274" s="363"/>
      <c r="P274" s="363"/>
      <c r="Q274" s="363"/>
      <c r="R274" s="363"/>
      <c r="S274" s="363"/>
      <c r="T274" s="364"/>
      <c r="U274" s="37" t="s">
        <v>67</v>
      </c>
      <c r="V274" s="354">
        <f>IFERROR(V271/H271,"0")+IFERROR(V272/H272,"0")+IFERROR(V273/H273,"0")</f>
        <v>32.921245421245416</v>
      </c>
      <c r="W274" s="354">
        <f>IFERROR(W271/H271,"0")+IFERROR(W272/H272,"0")+IFERROR(W273/H273,"0")</f>
        <v>34</v>
      </c>
      <c r="X274" s="354">
        <f>IFERROR(IF(X271="",0,X271),"0")+IFERROR(IF(X272="",0,X272),"0")+IFERROR(IF(X273="",0,X273),"0")</f>
        <v>0.73949999999999994</v>
      </c>
      <c r="Y274" s="355"/>
      <c r="Z274" s="355"/>
    </row>
    <row r="275" spans="1:53" x14ac:dyDescent="0.2">
      <c r="A275" s="366"/>
      <c r="B275" s="366"/>
      <c r="C275" s="366"/>
      <c r="D275" s="366"/>
      <c r="E275" s="366"/>
      <c r="F275" s="366"/>
      <c r="G275" s="366"/>
      <c r="H275" s="366"/>
      <c r="I275" s="366"/>
      <c r="J275" s="366"/>
      <c r="K275" s="366"/>
      <c r="L275" s="366"/>
      <c r="M275" s="374"/>
      <c r="N275" s="362" t="s">
        <v>66</v>
      </c>
      <c r="O275" s="363"/>
      <c r="P275" s="363"/>
      <c r="Q275" s="363"/>
      <c r="R275" s="363"/>
      <c r="S275" s="363"/>
      <c r="T275" s="364"/>
      <c r="U275" s="37" t="s">
        <v>65</v>
      </c>
      <c r="V275" s="354">
        <f>IFERROR(SUM(V271:V273),"0")</f>
        <v>265</v>
      </c>
      <c r="W275" s="354">
        <f>IFERROR(SUM(W271:W273),"0")</f>
        <v>273.60000000000002</v>
      </c>
      <c r="X275" s="37"/>
      <c r="Y275" s="355"/>
      <c r="Z275" s="355"/>
    </row>
    <row r="276" spans="1:53" ht="14.25" customHeight="1" x14ac:dyDescent="0.25">
      <c r="A276" s="365" t="s">
        <v>83</v>
      </c>
      <c r="B276" s="366"/>
      <c r="C276" s="366"/>
      <c r="D276" s="366"/>
      <c r="E276" s="366"/>
      <c r="F276" s="366"/>
      <c r="G276" s="366"/>
      <c r="H276" s="366"/>
      <c r="I276" s="366"/>
      <c r="J276" s="366"/>
      <c r="K276" s="366"/>
      <c r="L276" s="366"/>
      <c r="M276" s="366"/>
      <c r="N276" s="366"/>
      <c r="O276" s="366"/>
      <c r="P276" s="366"/>
      <c r="Q276" s="366"/>
      <c r="R276" s="366"/>
      <c r="S276" s="366"/>
      <c r="T276" s="366"/>
      <c r="U276" s="366"/>
      <c r="V276" s="366"/>
      <c r="W276" s="366"/>
      <c r="X276" s="366"/>
      <c r="Y276" s="348"/>
      <c r="Z276" s="348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55" t="s">
        <v>416</v>
      </c>
      <c r="O277" s="361"/>
      <c r="P277" s="361"/>
      <c r="Q277" s="361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1" t="s">
        <v>419</v>
      </c>
      <c r="O278" s="361"/>
      <c r="P278" s="361"/>
      <c r="Q278" s="361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9"/>
      <c r="S279" s="34"/>
      <c r="T279" s="34"/>
      <c r="U279" s="35" t="s">
        <v>65</v>
      </c>
      <c r="V279" s="352">
        <v>10.199999999999999</v>
      </c>
      <c r="W279" s="353">
        <f>IFERROR(IF(V279="",0,CEILING((V279/$H279),1)*$H279),"")</f>
        <v>10.199999999999999</v>
      </c>
      <c r="X279" s="36">
        <f>IFERROR(IF(W279=0,"",ROUNDUP(W279/H279,0)*0.00753),"")</f>
        <v>3.0120000000000001E-2</v>
      </c>
      <c r="Y279" s="56"/>
      <c r="Z279" s="57"/>
      <c r="AD279" s="58"/>
      <c r="BA279" s="220" t="s">
        <v>1</v>
      </c>
    </row>
    <row r="280" spans="1:53" x14ac:dyDescent="0.2">
      <c r="A280" s="373"/>
      <c r="B280" s="366"/>
      <c r="C280" s="366"/>
      <c r="D280" s="366"/>
      <c r="E280" s="366"/>
      <c r="F280" s="366"/>
      <c r="G280" s="366"/>
      <c r="H280" s="366"/>
      <c r="I280" s="366"/>
      <c r="J280" s="366"/>
      <c r="K280" s="366"/>
      <c r="L280" s="366"/>
      <c r="M280" s="374"/>
      <c r="N280" s="362" t="s">
        <v>66</v>
      </c>
      <c r="O280" s="363"/>
      <c r="P280" s="363"/>
      <c r="Q280" s="363"/>
      <c r="R280" s="363"/>
      <c r="S280" s="363"/>
      <c r="T280" s="364"/>
      <c r="U280" s="37" t="s">
        <v>67</v>
      </c>
      <c r="V280" s="354">
        <f>IFERROR(V277/H277,"0")+IFERROR(V278/H278,"0")+IFERROR(V279/H279,"0")</f>
        <v>4</v>
      </c>
      <c r="W280" s="354">
        <f>IFERROR(W277/H277,"0")+IFERROR(W278/H278,"0")+IFERROR(W279/H279,"0")</f>
        <v>4</v>
      </c>
      <c r="X280" s="354">
        <f>IFERROR(IF(X277="",0,X277),"0")+IFERROR(IF(X278="",0,X278),"0")+IFERROR(IF(X279="",0,X279),"0")</f>
        <v>3.0120000000000001E-2</v>
      </c>
      <c r="Y280" s="355"/>
      <c r="Z280" s="355"/>
    </row>
    <row r="281" spans="1:53" x14ac:dyDescent="0.2">
      <c r="A281" s="366"/>
      <c r="B281" s="366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74"/>
      <c r="N281" s="362" t="s">
        <v>66</v>
      </c>
      <c r="O281" s="363"/>
      <c r="P281" s="363"/>
      <c r="Q281" s="363"/>
      <c r="R281" s="363"/>
      <c r="S281" s="363"/>
      <c r="T281" s="364"/>
      <c r="U281" s="37" t="s">
        <v>65</v>
      </c>
      <c r="V281" s="354">
        <f>IFERROR(SUM(V277:V279),"0")</f>
        <v>10.199999999999999</v>
      </c>
      <c r="W281" s="354">
        <f>IFERROR(SUM(W277:W279),"0")</f>
        <v>10.199999999999999</v>
      </c>
      <c r="X281" s="37"/>
      <c r="Y281" s="355"/>
      <c r="Z281" s="355"/>
    </row>
    <row r="282" spans="1:53" ht="14.25" customHeight="1" x14ac:dyDescent="0.25">
      <c r="A282" s="365" t="s">
        <v>422</v>
      </c>
      <c r="B282" s="366"/>
      <c r="C282" s="36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366"/>
      <c r="O282" s="366"/>
      <c r="P282" s="366"/>
      <c r="Q282" s="366"/>
      <c r="R282" s="366"/>
      <c r="S282" s="366"/>
      <c r="T282" s="366"/>
      <c r="U282" s="366"/>
      <c r="V282" s="366"/>
      <c r="W282" s="366"/>
      <c r="X282" s="366"/>
      <c r="Y282" s="348"/>
      <c r="Z282" s="348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73"/>
      <c r="B286" s="366"/>
      <c r="C286" s="366"/>
      <c r="D286" s="366"/>
      <c r="E286" s="366"/>
      <c r="F286" s="366"/>
      <c r="G286" s="366"/>
      <c r="H286" s="366"/>
      <c r="I286" s="366"/>
      <c r="J286" s="366"/>
      <c r="K286" s="366"/>
      <c r="L286" s="366"/>
      <c r="M286" s="374"/>
      <c r="N286" s="362" t="s">
        <v>66</v>
      </c>
      <c r="O286" s="363"/>
      <c r="P286" s="363"/>
      <c r="Q286" s="363"/>
      <c r="R286" s="363"/>
      <c r="S286" s="363"/>
      <c r="T286" s="364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x14ac:dyDescent="0.2">
      <c r="A287" s="366"/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74"/>
      <c r="N287" s="362" t="s">
        <v>66</v>
      </c>
      <c r="O287" s="363"/>
      <c r="P287" s="363"/>
      <c r="Q287" s="363"/>
      <c r="R287" s="363"/>
      <c r="S287" s="363"/>
      <c r="T287" s="364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customHeight="1" x14ac:dyDescent="0.25">
      <c r="A288" s="394" t="s">
        <v>431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347"/>
      <c r="Z288" s="347"/>
    </row>
    <row r="289" spans="1:53" ht="14.25" customHeight="1" x14ac:dyDescent="0.25">
      <c r="A289" s="365" t="s">
        <v>105</v>
      </c>
      <c r="B289" s="366"/>
      <c r="C289" s="36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366"/>
      <c r="O289" s="366"/>
      <c r="P289" s="366"/>
      <c r="Q289" s="366"/>
      <c r="R289" s="366"/>
      <c r="S289" s="366"/>
      <c r="T289" s="366"/>
      <c r="U289" s="366"/>
      <c r="V289" s="366"/>
      <c r="W289" s="366"/>
      <c r="X289" s="366"/>
      <c r="Y289" s="348"/>
      <c r="Z289" s="348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52">
        <v>130</v>
      </c>
      <c r="W290" s="353">
        <f t="shared" ref="W290:W297" si="16">IFERROR(IF(V290="",0,CEILING((V290/$H290),1)*$H290),"")</f>
        <v>140.4</v>
      </c>
      <c r="X290" s="36">
        <f>IFERROR(IF(W290=0,"",ROUNDUP(W290/H290,0)*0.02175),"")</f>
        <v>0.28275</v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68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9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52">
        <v>30</v>
      </c>
      <c r="W292" s="353">
        <f t="shared" si="16"/>
        <v>34.799999999999997</v>
      </c>
      <c r="X292" s="36">
        <f>IFERROR(IF(W292=0,"",ROUNDUP(W292/H292,0)*0.02175),"")</f>
        <v>6.5250000000000002E-2</v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9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9"/>
      <c r="S295" s="34"/>
      <c r="T295" s="34"/>
      <c r="U295" s="35" t="s">
        <v>65</v>
      </c>
      <c r="V295" s="352">
        <v>20</v>
      </c>
      <c r="W295" s="353">
        <f t="shared" si="16"/>
        <v>21.6</v>
      </c>
      <c r="X295" s="36">
        <f>IFERROR(IF(W295=0,"",ROUNDUP(W295/H295,0)*0.02175),"")</f>
        <v>4.3499999999999997E-2</v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9"/>
      <c r="S296" s="34"/>
      <c r="T296" s="34"/>
      <c r="U296" s="35" t="s">
        <v>65</v>
      </c>
      <c r="V296" s="352">
        <v>60</v>
      </c>
      <c r="W296" s="353">
        <f t="shared" si="16"/>
        <v>60</v>
      </c>
      <c r="X296" s="36">
        <f>IFERROR(IF(W296=0,"",ROUNDUP(W296/H296,0)*0.00937),"")</f>
        <v>0.11244</v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73"/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74"/>
      <c r="N298" s="362" t="s">
        <v>66</v>
      </c>
      <c r="O298" s="363"/>
      <c r="P298" s="363"/>
      <c r="Q298" s="363"/>
      <c r="R298" s="363"/>
      <c r="S298" s="363"/>
      <c r="T298" s="364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28.475095785440612</v>
      </c>
      <c r="W298" s="354">
        <f>IFERROR(W290/H290,"0")+IFERROR(W291/H291,"0")+IFERROR(W292/H292,"0")+IFERROR(W293/H293,"0")+IFERROR(W294/H294,"0")+IFERROR(W295/H295,"0")+IFERROR(W296/H296,"0")+IFERROR(W297/H297,"0")</f>
        <v>30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0.50393999999999994</v>
      </c>
      <c r="Y298" s="355"/>
      <c r="Z298" s="355"/>
    </row>
    <row r="299" spans="1:53" x14ac:dyDescent="0.2">
      <c r="A299" s="366"/>
      <c r="B299" s="366"/>
      <c r="C299" s="366"/>
      <c r="D299" s="366"/>
      <c r="E299" s="366"/>
      <c r="F299" s="366"/>
      <c r="G299" s="366"/>
      <c r="H299" s="366"/>
      <c r="I299" s="366"/>
      <c r="J299" s="366"/>
      <c r="K299" s="366"/>
      <c r="L299" s="366"/>
      <c r="M299" s="374"/>
      <c r="N299" s="362" t="s">
        <v>66</v>
      </c>
      <c r="O299" s="363"/>
      <c r="P299" s="363"/>
      <c r="Q299" s="363"/>
      <c r="R299" s="363"/>
      <c r="S299" s="363"/>
      <c r="T299" s="364"/>
      <c r="U299" s="37" t="s">
        <v>65</v>
      </c>
      <c r="V299" s="354">
        <f>IFERROR(SUM(V290:V297),"0")</f>
        <v>240</v>
      </c>
      <c r="W299" s="354">
        <f>IFERROR(SUM(W290:W297),"0")</f>
        <v>256.79999999999995</v>
      </c>
      <c r="X299" s="37"/>
      <c r="Y299" s="355"/>
      <c r="Z299" s="355"/>
    </row>
    <row r="300" spans="1:53" ht="14.25" customHeight="1" x14ac:dyDescent="0.25">
      <c r="A300" s="365" t="s">
        <v>60</v>
      </c>
      <c r="B300" s="366"/>
      <c r="C300" s="366"/>
      <c r="D300" s="366"/>
      <c r="E300" s="366"/>
      <c r="F300" s="366"/>
      <c r="G300" s="366"/>
      <c r="H300" s="366"/>
      <c r="I300" s="366"/>
      <c r="J300" s="366"/>
      <c r="K300" s="366"/>
      <c r="L300" s="366"/>
      <c r="M300" s="366"/>
      <c r="N300" s="366"/>
      <c r="O300" s="366"/>
      <c r="P300" s="366"/>
      <c r="Q300" s="366"/>
      <c r="R300" s="366"/>
      <c r="S300" s="366"/>
      <c r="T300" s="366"/>
      <c r="U300" s="366"/>
      <c r="V300" s="366"/>
      <c r="W300" s="366"/>
      <c r="X300" s="366"/>
      <c r="Y300" s="348"/>
      <c r="Z300" s="348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73"/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74"/>
      <c r="N303" s="362" t="s">
        <v>66</v>
      </c>
      <c r="O303" s="363"/>
      <c r="P303" s="363"/>
      <c r="Q303" s="363"/>
      <c r="R303" s="363"/>
      <c r="S303" s="363"/>
      <c r="T303" s="364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x14ac:dyDescent="0.2">
      <c r="A304" s="366"/>
      <c r="B304" s="366"/>
      <c r="C304" s="366"/>
      <c r="D304" s="366"/>
      <c r="E304" s="366"/>
      <c r="F304" s="366"/>
      <c r="G304" s="366"/>
      <c r="H304" s="366"/>
      <c r="I304" s="366"/>
      <c r="J304" s="366"/>
      <c r="K304" s="366"/>
      <c r="L304" s="366"/>
      <c r="M304" s="374"/>
      <c r="N304" s="362" t="s">
        <v>66</v>
      </c>
      <c r="O304" s="363"/>
      <c r="P304" s="363"/>
      <c r="Q304" s="363"/>
      <c r="R304" s="363"/>
      <c r="S304" s="363"/>
      <c r="T304" s="364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customHeight="1" x14ac:dyDescent="0.25">
      <c r="A305" s="394" t="s">
        <v>449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347"/>
      <c r="Z305" s="347"/>
    </row>
    <row r="306" spans="1:53" ht="14.25" customHeight="1" x14ac:dyDescent="0.25">
      <c r="A306" s="365" t="s">
        <v>60</v>
      </c>
      <c r="B306" s="366"/>
      <c r="C306" s="366"/>
      <c r="D306" s="366"/>
      <c r="E306" s="366"/>
      <c r="F306" s="366"/>
      <c r="G306" s="366"/>
      <c r="H306" s="366"/>
      <c r="I306" s="366"/>
      <c r="J306" s="366"/>
      <c r="K306" s="366"/>
      <c r="L306" s="366"/>
      <c r="M306" s="366"/>
      <c r="N306" s="366"/>
      <c r="O306" s="366"/>
      <c r="P306" s="366"/>
      <c r="Q306" s="366"/>
      <c r="R306" s="366"/>
      <c r="S306" s="366"/>
      <c r="T306" s="366"/>
      <c r="U306" s="366"/>
      <c r="V306" s="366"/>
      <c r="W306" s="366"/>
      <c r="X306" s="366"/>
      <c r="Y306" s="348"/>
      <c r="Z306" s="348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9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73"/>
      <c r="B308" s="366"/>
      <c r="C308" s="366"/>
      <c r="D308" s="366"/>
      <c r="E308" s="366"/>
      <c r="F308" s="366"/>
      <c r="G308" s="366"/>
      <c r="H308" s="366"/>
      <c r="I308" s="366"/>
      <c r="J308" s="366"/>
      <c r="K308" s="366"/>
      <c r="L308" s="366"/>
      <c r="M308" s="374"/>
      <c r="N308" s="362" t="s">
        <v>66</v>
      </c>
      <c r="O308" s="363"/>
      <c r="P308" s="363"/>
      <c r="Q308" s="363"/>
      <c r="R308" s="363"/>
      <c r="S308" s="363"/>
      <c r="T308" s="364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x14ac:dyDescent="0.2">
      <c r="A309" s="366"/>
      <c r="B309" s="366"/>
      <c r="C309" s="366"/>
      <c r="D309" s="366"/>
      <c r="E309" s="366"/>
      <c r="F309" s="366"/>
      <c r="G309" s="366"/>
      <c r="H309" s="366"/>
      <c r="I309" s="366"/>
      <c r="J309" s="366"/>
      <c r="K309" s="366"/>
      <c r="L309" s="366"/>
      <c r="M309" s="374"/>
      <c r="N309" s="362" t="s">
        <v>66</v>
      </c>
      <c r="O309" s="363"/>
      <c r="P309" s="363"/>
      <c r="Q309" s="363"/>
      <c r="R309" s="363"/>
      <c r="S309" s="363"/>
      <c r="T309" s="364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customHeight="1" x14ac:dyDescent="0.25">
      <c r="A310" s="365" t="s">
        <v>68</v>
      </c>
      <c r="B310" s="366"/>
      <c r="C310" s="366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366"/>
      <c r="O310" s="366"/>
      <c r="P310" s="366"/>
      <c r="Q310" s="366"/>
      <c r="R310" s="366"/>
      <c r="S310" s="366"/>
      <c r="T310" s="366"/>
      <c r="U310" s="366"/>
      <c r="V310" s="366"/>
      <c r="W310" s="366"/>
      <c r="X310" s="366"/>
      <c r="Y310" s="348"/>
      <c r="Z310" s="348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9"/>
      <c r="S311" s="34"/>
      <c r="T311" s="34"/>
      <c r="U311" s="35" t="s">
        <v>65</v>
      </c>
      <c r="V311" s="352">
        <v>80</v>
      </c>
      <c r="W311" s="353">
        <f>IFERROR(IF(V311="",0,CEILING((V311/$H311),1)*$H311),"")</f>
        <v>81</v>
      </c>
      <c r="X311" s="36">
        <f>IFERROR(IF(W311=0,"",ROUNDUP(W311/H311,0)*0.02175),"")</f>
        <v>0.21749999999999997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7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9"/>
      <c r="S312" s="34"/>
      <c r="T312" s="34"/>
      <c r="U312" s="35" t="s">
        <v>65</v>
      </c>
      <c r="V312" s="352">
        <v>128.80000000000001</v>
      </c>
      <c r="W312" s="353">
        <f>IFERROR(IF(V312="",0,CEILING((V312/$H312),1)*$H312),"")</f>
        <v>130.20000000000002</v>
      </c>
      <c r="X312" s="36">
        <f>IFERROR(IF(W312=0,"",ROUNDUP(W312/H312,0)*0.00753),"")</f>
        <v>0.46686</v>
      </c>
      <c r="Y312" s="56"/>
      <c r="Z312" s="57"/>
      <c r="AD312" s="58"/>
      <c r="BA312" s="236" t="s">
        <v>1</v>
      </c>
    </row>
    <row r="313" spans="1:53" x14ac:dyDescent="0.2">
      <c r="A313" s="373"/>
      <c r="B313" s="366"/>
      <c r="C313" s="366"/>
      <c r="D313" s="366"/>
      <c r="E313" s="366"/>
      <c r="F313" s="366"/>
      <c r="G313" s="366"/>
      <c r="H313" s="366"/>
      <c r="I313" s="366"/>
      <c r="J313" s="366"/>
      <c r="K313" s="366"/>
      <c r="L313" s="366"/>
      <c r="M313" s="374"/>
      <c r="N313" s="362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54">
        <f>IFERROR(V311/H311,"0")+IFERROR(V312/H312,"0")</f>
        <v>71.209876543209873</v>
      </c>
      <c r="W313" s="354">
        <f>IFERROR(W311/H311,"0")+IFERROR(W312/H312,"0")</f>
        <v>72</v>
      </c>
      <c r="X313" s="354">
        <f>IFERROR(IF(X311="",0,X311),"0")+IFERROR(IF(X312="",0,X312),"0")</f>
        <v>0.68435999999999997</v>
      </c>
      <c r="Y313" s="355"/>
      <c r="Z313" s="355"/>
    </row>
    <row r="314" spans="1:53" x14ac:dyDescent="0.2">
      <c r="A314" s="366"/>
      <c r="B314" s="366"/>
      <c r="C314" s="366"/>
      <c r="D314" s="366"/>
      <c r="E314" s="366"/>
      <c r="F314" s="366"/>
      <c r="G314" s="366"/>
      <c r="H314" s="366"/>
      <c r="I314" s="366"/>
      <c r="J314" s="366"/>
      <c r="K314" s="366"/>
      <c r="L314" s="366"/>
      <c r="M314" s="374"/>
      <c r="N314" s="362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54">
        <f>IFERROR(SUM(V311:V312),"0")</f>
        <v>208.8</v>
      </c>
      <c r="W314" s="354">
        <f>IFERROR(SUM(W311:W312),"0")</f>
        <v>211.20000000000002</v>
      </c>
      <c r="X314" s="37"/>
      <c r="Y314" s="355"/>
      <c r="Z314" s="355"/>
    </row>
    <row r="315" spans="1:53" ht="14.25" customHeight="1" x14ac:dyDescent="0.25">
      <c r="A315" s="365" t="s">
        <v>203</v>
      </c>
      <c r="B315" s="366"/>
      <c r="C315" s="36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6"/>
      <c r="S315" s="366"/>
      <c r="T315" s="366"/>
      <c r="U315" s="366"/>
      <c r="V315" s="366"/>
      <c r="W315" s="366"/>
      <c r="X315" s="366"/>
      <c r="Y315" s="348"/>
      <c r="Z315" s="348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59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3"/>
      <c r="B317" s="366"/>
      <c r="C317" s="366"/>
      <c r="D317" s="366"/>
      <c r="E317" s="366"/>
      <c r="F317" s="366"/>
      <c r="G317" s="366"/>
      <c r="H317" s="366"/>
      <c r="I317" s="366"/>
      <c r="J317" s="366"/>
      <c r="K317" s="366"/>
      <c r="L317" s="366"/>
      <c r="M317" s="374"/>
      <c r="N317" s="362" t="s">
        <v>66</v>
      </c>
      <c r="O317" s="363"/>
      <c r="P317" s="363"/>
      <c r="Q317" s="363"/>
      <c r="R317" s="363"/>
      <c r="S317" s="363"/>
      <c r="T317" s="364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x14ac:dyDescent="0.2">
      <c r="A318" s="366"/>
      <c r="B318" s="366"/>
      <c r="C318" s="366"/>
      <c r="D318" s="366"/>
      <c r="E318" s="366"/>
      <c r="F318" s="366"/>
      <c r="G318" s="366"/>
      <c r="H318" s="366"/>
      <c r="I318" s="366"/>
      <c r="J318" s="366"/>
      <c r="K318" s="366"/>
      <c r="L318" s="366"/>
      <c r="M318" s="374"/>
      <c r="N318" s="362" t="s">
        <v>66</v>
      </c>
      <c r="O318" s="363"/>
      <c r="P318" s="363"/>
      <c r="Q318" s="363"/>
      <c r="R318" s="363"/>
      <c r="S318" s="363"/>
      <c r="T318" s="364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customHeight="1" x14ac:dyDescent="0.25">
      <c r="A319" s="365" t="s">
        <v>83</v>
      </c>
      <c r="B319" s="366"/>
      <c r="C319" s="366"/>
      <c r="D319" s="366"/>
      <c r="E319" s="366"/>
      <c r="F319" s="366"/>
      <c r="G319" s="366"/>
      <c r="H319" s="366"/>
      <c r="I319" s="366"/>
      <c r="J319" s="366"/>
      <c r="K319" s="366"/>
      <c r="L319" s="366"/>
      <c r="M319" s="366"/>
      <c r="N319" s="366"/>
      <c r="O319" s="366"/>
      <c r="P319" s="366"/>
      <c r="Q319" s="366"/>
      <c r="R319" s="366"/>
      <c r="S319" s="366"/>
      <c r="T319" s="366"/>
      <c r="U319" s="366"/>
      <c r="V319" s="366"/>
      <c r="W319" s="366"/>
      <c r="X319" s="366"/>
      <c r="Y319" s="348"/>
      <c r="Z319" s="348"/>
    </row>
    <row r="320" spans="1:53" ht="27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3"/>
      <c r="B321" s="366"/>
      <c r="C321" s="366"/>
      <c r="D321" s="366"/>
      <c r="E321" s="366"/>
      <c r="F321" s="366"/>
      <c r="G321" s="366"/>
      <c r="H321" s="366"/>
      <c r="I321" s="366"/>
      <c r="J321" s="366"/>
      <c r="K321" s="366"/>
      <c r="L321" s="366"/>
      <c r="M321" s="374"/>
      <c r="N321" s="362" t="s">
        <v>66</v>
      </c>
      <c r="O321" s="363"/>
      <c r="P321" s="363"/>
      <c r="Q321" s="363"/>
      <c r="R321" s="363"/>
      <c r="S321" s="363"/>
      <c r="T321" s="364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x14ac:dyDescent="0.2">
      <c r="A322" s="366"/>
      <c r="B322" s="366"/>
      <c r="C322" s="366"/>
      <c r="D322" s="366"/>
      <c r="E322" s="366"/>
      <c r="F322" s="366"/>
      <c r="G322" s="366"/>
      <c r="H322" s="366"/>
      <c r="I322" s="366"/>
      <c r="J322" s="366"/>
      <c r="K322" s="366"/>
      <c r="L322" s="366"/>
      <c r="M322" s="374"/>
      <c r="N322" s="362" t="s">
        <v>66</v>
      </c>
      <c r="O322" s="363"/>
      <c r="P322" s="363"/>
      <c r="Q322" s="363"/>
      <c r="R322" s="363"/>
      <c r="S322" s="363"/>
      <c r="T322" s="364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customHeight="1" x14ac:dyDescent="0.2">
      <c r="A323" s="356" t="s">
        <v>460</v>
      </c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48"/>
      <c r="Z323" s="48"/>
    </row>
    <row r="324" spans="1:53" ht="16.5" customHeight="1" x14ac:dyDescent="0.25">
      <c r="A324" s="394" t="s">
        <v>461</v>
      </c>
      <c r="B324" s="366"/>
      <c r="C324" s="366"/>
      <c r="D324" s="366"/>
      <c r="E324" s="366"/>
      <c r="F324" s="366"/>
      <c r="G324" s="366"/>
      <c r="H324" s="366"/>
      <c r="I324" s="366"/>
      <c r="J324" s="366"/>
      <c r="K324" s="366"/>
      <c r="L324" s="366"/>
      <c r="M324" s="366"/>
      <c r="N324" s="366"/>
      <c r="O324" s="366"/>
      <c r="P324" s="366"/>
      <c r="Q324" s="366"/>
      <c r="R324" s="366"/>
      <c r="S324" s="366"/>
      <c r="T324" s="366"/>
      <c r="U324" s="366"/>
      <c r="V324" s="366"/>
      <c r="W324" s="366"/>
      <c r="X324" s="366"/>
      <c r="Y324" s="347"/>
      <c r="Z324" s="347"/>
    </row>
    <row r="325" spans="1:53" ht="14.25" customHeight="1" x14ac:dyDescent="0.25">
      <c r="A325" s="365" t="s">
        <v>68</v>
      </c>
      <c r="B325" s="366"/>
      <c r="C325" s="366"/>
      <c r="D325" s="366"/>
      <c r="E325" s="366"/>
      <c r="F325" s="366"/>
      <c r="G325" s="366"/>
      <c r="H325" s="366"/>
      <c r="I325" s="366"/>
      <c r="J325" s="366"/>
      <c r="K325" s="366"/>
      <c r="L325" s="366"/>
      <c r="M325" s="366"/>
      <c r="N325" s="366"/>
      <c r="O325" s="366"/>
      <c r="P325" s="366"/>
      <c r="Q325" s="366"/>
      <c r="R325" s="366"/>
      <c r="S325" s="366"/>
      <c r="T325" s="366"/>
      <c r="U325" s="366"/>
      <c r="V325" s="366"/>
      <c r="W325" s="366"/>
      <c r="X325" s="366"/>
      <c r="Y325" s="348"/>
      <c r="Z325" s="348"/>
    </row>
    <row r="326" spans="1:53" ht="27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3"/>
      <c r="B327" s="366"/>
      <c r="C327" s="366"/>
      <c r="D327" s="366"/>
      <c r="E327" s="366"/>
      <c r="F327" s="366"/>
      <c r="G327" s="366"/>
      <c r="H327" s="366"/>
      <c r="I327" s="366"/>
      <c r="J327" s="366"/>
      <c r="K327" s="366"/>
      <c r="L327" s="366"/>
      <c r="M327" s="374"/>
      <c r="N327" s="362" t="s">
        <v>66</v>
      </c>
      <c r="O327" s="363"/>
      <c r="P327" s="363"/>
      <c r="Q327" s="363"/>
      <c r="R327" s="363"/>
      <c r="S327" s="363"/>
      <c r="T327" s="364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x14ac:dyDescent="0.2">
      <c r="A328" s="366"/>
      <c r="B328" s="366"/>
      <c r="C328" s="366"/>
      <c r="D328" s="366"/>
      <c r="E328" s="366"/>
      <c r="F328" s="366"/>
      <c r="G328" s="366"/>
      <c r="H328" s="366"/>
      <c r="I328" s="366"/>
      <c r="J328" s="366"/>
      <c r="K328" s="366"/>
      <c r="L328" s="366"/>
      <c r="M328" s="374"/>
      <c r="N328" s="362" t="s">
        <v>66</v>
      </c>
      <c r="O328" s="363"/>
      <c r="P328" s="363"/>
      <c r="Q328" s="363"/>
      <c r="R328" s="363"/>
      <c r="S328" s="363"/>
      <c r="T328" s="364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customHeight="1" x14ac:dyDescent="0.2">
      <c r="A329" s="356" t="s">
        <v>464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48"/>
      <c r="Z329" s="48"/>
    </row>
    <row r="330" spans="1:53" ht="16.5" customHeight="1" x14ac:dyDescent="0.25">
      <c r="A330" s="394" t="s">
        <v>465</v>
      </c>
      <c r="B330" s="366"/>
      <c r="C330" s="366"/>
      <c r="D330" s="366"/>
      <c r="E330" s="366"/>
      <c r="F330" s="366"/>
      <c r="G330" s="366"/>
      <c r="H330" s="366"/>
      <c r="I330" s="366"/>
      <c r="J330" s="366"/>
      <c r="K330" s="366"/>
      <c r="L330" s="366"/>
      <c r="M330" s="366"/>
      <c r="N330" s="366"/>
      <c r="O330" s="366"/>
      <c r="P330" s="366"/>
      <c r="Q330" s="366"/>
      <c r="R330" s="366"/>
      <c r="S330" s="366"/>
      <c r="T330" s="366"/>
      <c r="U330" s="366"/>
      <c r="V330" s="366"/>
      <c r="W330" s="366"/>
      <c r="X330" s="366"/>
      <c r="Y330" s="347"/>
      <c r="Z330" s="347"/>
    </row>
    <row r="331" spans="1:53" ht="14.25" customHeight="1" x14ac:dyDescent="0.25">
      <c r="A331" s="365" t="s">
        <v>105</v>
      </c>
      <c r="B331" s="366"/>
      <c r="C331" s="366"/>
      <c r="D331" s="366"/>
      <c r="E331" s="366"/>
      <c r="F331" s="366"/>
      <c r="G331" s="366"/>
      <c r="H331" s="366"/>
      <c r="I331" s="366"/>
      <c r="J331" s="366"/>
      <c r="K331" s="366"/>
      <c r="L331" s="366"/>
      <c r="M331" s="366"/>
      <c r="N331" s="366"/>
      <c r="O331" s="366"/>
      <c r="P331" s="366"/>
      <c r="Q331" s="366"/>
      <c r="R331" s="366"/>
      <c r="S331" s="366"/>
      <c r="T331" s="366"/>
      <c r="U331" s="366"/>
      <c r="V331" s="366"/>
      <c r="W331" s="366"/>
      <c r="X331" s="366"/>
      <c r="Y331" s="348"/>
      <c r="Z331" s="348"/>
    </row>
    <row r="332" spans="1:53" ht="27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6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52">
        <v>1830</v>
      </c>
      <c r="W333" s="353">
        <f t="shared" si="17"/>
        <v>1830</v>
      </c>
      <c r="X333" s="36">
        <f>IFERROR(IF(W333=0,"",ROUNDUP(W333/H333,0)*0.02175),"")</f>
        <v>2.6534999999999997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4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52">
        <v>60</v>
      </c>
      <c r="W335" s="353">
        <f t="shared" si="17"/>
        <v>60</v>
      </c>
      <c r="X335" s="36">
        <f>IFERROR(IF(W335=0,"",ROUNDUP(W335/H335,0)*0.02175),"")</f>
        <v>8.6999999999999994E-2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4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9"/>
      <c r="S337" s="34"/>
      <c r="T337" s="34"/>
      <c r="U337" s="35" t="s">
        <v>65</v>
      </c>
      <c r="V337" s="352">
        <v>510</v>
      </c>
      <c r="W337" s="353">
        <f t="shared" si="17"/>
        <v>510</v>
      </c>
      <c r="X337" s="36">
        <f>IFERROR(IF(W337=0,"",ROUNDUP(W337/H337,0)*0.02175),"")</f>
        <v>0.73949999999999994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59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59"/>
      <c r="S339" s="34"/>
      <c r="T339" s="34"/>
      <c r="U339" s="35" t="s">
        <v>65</v>
      </c>
      <c r="V339" s="352">
        <v>10</v>
      </c>
      <c r="W339" s="353">
        <f t="shared" si="17"/>
        <v>10</v>
      </c>
      <c r="X339" s="36">
        <f>IFERROR(IF(W339=0,"",ROUNDUP(W339/H339,0)*0.00937),"")</f>
        <v>1.874E-2</v>
      </c>
      <c r="Y339" s="56"/>
      <c r="Z339" s="57"/>
      <c r="AD339" s="58"/>
      <c r="BA339" s="247" t="s">
        <v>1</v>
      </c>
    </row>
    <row r="340" spans="1:53" x14ac:dyDescent="0.2">
      <c r="A340" s="373"/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74"/>
      <c r="N340" s="362" t="s">
        <v>66</v>
      </c>
      <c r="O340" s="363"/>
      <c r="P340" s="363"/>
      <c r="Q340" s="363"/>
      <c r="R340" s="363"/>
      <c r="S340" s="363"/>
      <c r="T340" s="364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162</v>
      </c>
      <c r="W340" s="354">
        <f>IFERROR(W332/H332,"0")+IFERROR(W333/H333,"0")+IFERROR(W334/H334,"0")+IFERROR(W335/H335,"0")+IFERROR(W336/H336,"0")+IFERROR(W337/H337,"0")+IFERROR(W338/H338,"0")+IFERROR(W339/H339,"0")</f>
        <v>162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3.4987400000000002</v>
      </c>
      <c r="Y340" s="355"/>
      <c r="Z340" s="355"/>
    </row>
    <row r="341" spans="1:53" x14ac:dyDescent="0.2">
      <c r="A341" s="366"/>
      <c r="B341" s="366"/>
      <c r="C341" s="366"/>
      <c r="D341" s="366"/>
      <c r="E341" s="366"/>
      <c r="F341" s="366"/>
      <c r="G341" s="366"/>
      <c r="H341" s="366"/>
      <c r="I341" s="366"/>
      <c r="J341" s="366"/>
      <c r="K341" s="366"/>
      <c r="L341" s="366"/>
      <c r="M341" s="374"/>
      <c r="N341" s="362" t="s">
        <v>66</v>
      </c>
      <c r="O341" s="363"/>
      <c r="P341" s="363"/>
      <c r="Q341" s="363"/>
      <c r="R341" s="363"/>
      <c r="S341" s="363"/>
      <c r="T341" s="364"/>
      <c r="U341" s="37" t="s">
        <v>65</v>
      </c>
      <c r="V341" s="354">
        <f>IFERROR(SUM(V332:V339),"0")</f>
        <v>2410</v>
      </c>
      <c r="W341" s="354">
        <f>IFERROR(SUM(W332:W339),"0")</f>
        <v>2410</v>
      </c>
      <c r="X341" s="37"/>
      <c r="Y341" s="355"/>
      <c r="Z341" s="355"/>
    </row>
    <row r="342" spans="1:53" ht="14.25" customHeight="1" x14ac:dyDescent="0.25">
      <c r="A342" s="365" t="s">
        <v>97</v>
      </c>
      <c r="B342" s="366"/>
      <c r="C342" s="366"/>
      <c r="D342" s="366"/>
      <c r="E342" s="366"/>
      <c r="F342" s="366"/>
      <c r="G342" s="366"/>
      <c r="H342" s="366"/>
      <c r="I342" s="366"/>
      <c r="J342" s="366"/>
      <c r="K342" s="366"/>
      <c r="L342" s="366"/>
      <c r="M342" s="366"/>
      <c r="N342" s="366"/>
      <c r="O342" s="366"/>
      <c r="P342" s="366"/>
      <c r="Q342" s="366"/>
      <c r="R342" s="366"/>
      <c r="S342" s="366"/>
      <c r="T342" s="366"/>
      <c r="U342" s="366"/>
      <c r="V342" s="366"/>
      <c r="W342" s="366"/>
      <c r="X342" s="366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59"/>
      <c r="S343" s="34"/>
      <c r="T343" s="34"/>
      <c r="U343" s="35" t="s">
        <v>65</v>
      </c>
      <c r="V343" s="352">
        <v>1575</v>
      </c>
      <c r="W343" s="353">
        <f>IFERROR(IF(V343="",0,CEILING((V343/$H343),1)*$H343),"")</f>
        <v>1575</v>
      </c>
      <c r="X343" s="36">
        <f>IFERROR(IF(W343=0,"",ROUNDUP(W343/H343,0)*0.02175),"")</f>
        <v>2.2837499999999999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59"/>
      <c r="S345" s="34"/>
      <c r="T345" s="34"/>
      <c r="U345" s="35" t="s">
        <v>65</v>
      </c>
      <c r="V345" s="352">
        <v>4</v>
      </c>
      <c r="W345" s="353">
        <f>IFERROR(IF(V345="",0,CEILING((V345/$H345),1)*$H345),"")</f>
        <v>4</v>
      </c>
      <c r="X345" s="36">
        <f>IFERROR(IF(W345=0,"",ROUNDUP(W345/H345,0)*0.00937),"")</f>
        <v>9.3699999999999999E-3</v>
      </c>
      <c r="Y345" s="56"/>
      <c r="Z345" s="57"/>
      <c r="AD345" s="58"/>
      <c r="BA345" s="250" t="s">
        <v>1</v>
      </c>
    </row>
    <row r="346" spans="1:53" x14ac:dyDescent="0.2">
      <c r="A346" s="373"/>
      <c r="B346" s="366"/>
      <c r="C346" s="366"/>
      <c r="D346" s="366"/>
      <c r="E346" s="366"/>
      <c r="F346" s="366"/>
      <c r="G346" s="366"/>
      <c r="H346" s="366"/>
      <c r="I346" s="366"/>
      <c r="J346" s="366"/>
      <c r="K346" s="366"/>
      <c r="L346" s="366"/>
      <c r="M346" s="374"/>
      <c r="N346" s="362" t="s">
        <v>66</v>
      </c>
      <c r="O346" s="363"/>
      <c r="P346" s="363"/>
      <c r="Q346" s="363"/>
      <c r="R346" s="363"/>
      <c r="S346" s="363"/>
      <c r="T346" s="364"/>
      <c r="U346" s="37" t="s">
        <v>67</v>
      </c>
      <c r="V346" s="354">
        <f>IFERROR(V343/H343,"0")+IFERROR(V344/H344,"0")+IFERROR(V345/H345,"0")</f>
        <v>106</v>
      </c>
      <c r="W346" s="354">
        <f>IFERROR(W343/H343,"0")+IFERROR(W344/H344,"0")+IFERROR(W345/H345,"0")</f>
        <v>106</v>
      </c>
      <c r="X346" s="354">
        <f>IFERROR(IF(X343="",0,X343),"0")+IFERROR(IF(X344="",0,X344),"0")+IFERROR(IF(X345="",0,X345),"0")</f>
        <v>2.29312</v>
      </c>
      <c r="Y346" s="355"/>
      <c r="Z346" s="355"/>
    </row>
    <row r="347" spans="1:53" x14ac:dyDescent="0.2">
      <c r="A347" s="366"/>
      <c r="B347" s="366"/>
      <c r="C347" s="366"/>
      <c r="D347" s="366"/>
      <c r="E347" s="366"/>
      <c r="F347" s="366"/>
      <c r="G347" s="366"/>
      <c r="H347" s="366"/>
      <c r="I347" s="366"/>
      <c r="J347" s="366"/>
      <c r="K347" s="366"/>
      <c r="L347" s="366"/>
      <c r="M347" s="374"/>
      <c r="N347" s="362" t="s">
        <v>66</v>
      </c>
      <c r="O347" s="363"/>
      <c r="P347" s="363"/>
      <c r="Q347" s="363"/>
      <c r="R347" s="363"/>
      <c r="S347" s="363"/>
      <c r="T347" s="364"/>
      <c r="U347" s="37" t="s">
        <v>65</v>
      </c>
      <c r="V347" s="354">
        <f>IFERROR(SUM(V343:V345),"0")</f>
        <v>1579</v>
      </c>
      <c r="W347" s="354">
        <f>IFERROR(SUM(W343:W345),"0")</f>
        <v>1579</v>
      </c>
      <c r="X347" s="37"/>
      <c r="Y347" s="355"/>
      <c r="Z347" s="355"/>
    </row>
    <row r="348" spans="1:53" ht="14.25" customHeight="1" x14ac:dyDescent="0.25">
      <c r="A348" s="365" t="s">
        <v>68</v>
      </c>
      <c r="B348" s="366"/>
      <c r="C348" s="366"/>
      <c r="D348" s="366"/>
      <c r="E348" s="366"/>
      <c r="F348" s="366"/>
      <c r="G348" s="366"/>
      <c r="H348" s="366"/>
      <c r="I348" s="366"/>
      <c r="J348" s="366"/>
      <c r="K348" s="366"/>
      <c r="L348" s="366"/>
      <c r="M348" s="366"/>
      <c r="N348" s="366"/>
      <c r="O348" s="366"/>
      <c r="P348" s="366"/>
      <c r="Q348" s="366"/>
      <c r="R348" s="366"/>
      <c r="S348" s="366"/>
      <c r="T348" s="366"/>
      <c r="U348" s="366"/>
      <c r="V348" s="366"/>
      <c r="W348" s="366"/>
      <c r="X348" s="366"/>
      <c r="Y348" s="348"/>
      <c r="Z348" s="348"/>
    </row>
    <row r="349" spans="1:53" ht="27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6" t="s">
        <v>487</v>
      </c>
      <c r="O349" s="361"/>
      <c r="P349" s="361"/>
      <c r="Q349" s="361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59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3"/>
      <c r="B351" s="366"/>
      <c r="C351" s="366"/>
      <c r="D351" s="366"/>
      <c r="E351" s="366"/>
      <c r="F351" s="366"/>
      <c r="G351" s="366"/>
      <c r="H351" s="366"/>
      <c r="I351" s="366"/>
      <c r="J351" s="366"/>
      <c r="K351" s="366"/>
      <c r="L351" s="366"/>
      <c r="M351" s="374"/>
      <c r="N351" s="362" t="s">
        <v>66</v>
      </c>
      <c r="O351" s="363"/>
      <c r="P351" s="363"/>
      <c r="Q351" s="363"/>
      <c r="R351" s="363"/>
      <c r="S351" s="363"/>
      <c r="T351" s="364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x14ac:dyDescent="0.2">
      <c r="A352" s="366"/>
      <c r="B352" s="366"/>
      <c r="C352" s="366"/>
      <c r="D352" s="366"/>
      <c r="E352" s="366"/>
      <c r="F352" s="366"/>
      <c r="G352" s="366"/>
      <c r="H352" s="366"/>
      <c r="I352" s="366"/>
      <c r="J352" s="366"/>
      <c r="K352" s="366"/>
      <c r="L352" s="366"/>
      <c r="M352" s="374"/>
      <c r="N352" s="362" t="s">
        <v>66</v>
      </c>
      <c r="O352" s="363"/>
      <c r="P352" s="363"/>
      <c r="Q352" s="363"/>
      <c r="R352" s="363"/>
      <c r="S352" s="363"/>
      <c r="T352" s="364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customHeight="1" x14ac:dyDescent="0.25">
      <c r="A353" s="365" t="s">
        <v>203</v>
      </c>
      <c r="B353" s="366"/>
      <c r="C353" s="366"/>
      <c r="D353" s="366"/>
      <c r="E353" s="366"/>
      <c r="F353" s="366"/>
      <c r="G353" s="366"/>
      <c r="H353" s="366"/>
      <c r="I353" s="366"/>
      <c r="J353" s="366"/>
      <c r="K353" s="366"/>
      <c r="L353" s="366"/>
      <c r="M353" s="366"/>
      <c r="N353" s="366"/>
      <c r="O353" s="366"/>
      <c r="P353" s="366"/>
      <c r="Q353" s="366"/>
      <c r="R353" s="366"/>
      <c r="S353" s="366"/>
      <c r="T353" s="366"/>
      <c r="U353" s="366"/>
      <c r="V353" s="366"/>
      <c r="W353" s="366"/>
      <c r="X353" s="366"/>
      <c r="Y353" s="348"/>
      <c r="Z353" s="348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59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73"/>
      <c r="B355" s="366"/>
      <c r="C355" s="366"/>
      <c r="D355" s="366"/>
      <c r="E355" s="366"/>
      <c r="F355" s="366"/>
      <c r="G355" s="366"/>
      <c r="H355" s="366"/>
      <c r="I355" s="366"/>
      <c r="J355" s="366"/>
      <c r="K355" s="366"/>
      <c r="L355" s="366"/>
      <c r="M355" s="374"/>
      <c r="N355" s="362" t="s">
        <v>66</v>
      </c>
      <c r="O355" s="363"/>
      <c r="P355" s="363"/>
      <c r="Q355" s="363"/>
      <c r="R355" s="363"/>
      <c r="S355" s="363"/>
      <c r="T355" s="364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x14ac:dyDescent="0.2">
      <c r="A356" s="366"/>
      <c r="B356" s="366"/>
      <c r="C356" s="366"/>
      <c r="D356" s="366"/>
      <c r="E356" s="366"/>
      <c r="F356" s="366"/>
      <c r="G356" s="366"/>
      <c r="H356" s="366"/>
      <c r="I356" s="366"/>
      <c r="J356" s="366"/>
      <c r="K356" s="366"/>
      <c r="L356" s="366"/>
      <c r="M356" s="374"/>
      <c r="N356" s="362" t="s">
        <v>66</v>
      </c>
      <c r="O356" s="363"/>
      <c r="P356" s="363"/>
      <c r="Q356" s="363"/>
      <c r="R356" s="363"/>
      <c r="S356" s="363"/>
      <c r="T356" s="364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customHeight="1" x14ac:dyDescent="0.25">
      <c r="A357" s="394" t="s">
        <v>492</v>
      </c>
      <c r="B357" s="366"/>
      <c r="C357" s="366"/>
      <c r="D357" s="366"/>
      <c r="E357" s="366"/>
      <c r="F357" s="366"/>
      <c r="G357" s="366"/>
      <c r="H357" s="366"/>
      <c r="I357" s="366"/>
      <c r="J357" s="366"/>
      <c r="K357" s="366"/>
      <c r="L357" s="366"/>
      <c r="M357" s="366"/>
      <c r="N357" s="366"/>
      <c r="O357" s="366"/>
      <c r="P357" s="366"/>
      <c r="Q357" s="366"/>
      <c r="R357" s="366"/>
      <c r="S357" s="366"/>
      <c r="T357" s="366"/>
      <c r="U357" s="366"/>
      <c r="V357" s="366"/>
      <c r="W357" s="366"/>
      <c r="X357" s="366"/>
      <c r="Y357" s="347"/>
      <c r="Z357" s="347"/>
    </row>
    <row r="358" spans="1:53" ht="14.25" customHeight="1" x14ac:dyDescent="0.25">
      <c r="A358" s="365" t="s">
        <v>105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348"/>
      <c r="Z358" s="348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59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3"/>
      <c r="B364" s="366"/>
      <c r="C364" s="366"/>
      <c r="D364" s="366"/>
      <c r="E364" s="366"/>
      <c r="F364" s="366"/>
      <c r="G364" s="366"/>
      <c r="H364" s="366"/>
      <c r="I364" s="366"/>
      <c r="J364" s="366"/>
      <c r="K364" s="366"/>
      <c r="L364" s="366"/>
      <c r="M364" s="374"/>
      <c r="N364" s="362" t="s">
        <v>66</v>
      </c>
      <c r="O364" s="363"/>
      <c r="P364" s="363"/>
      <c r="Q364" s="363"/>
      <c r="R364" s="363"/>
      <c r="S364" s="363"/>
      <c r="T364" s="364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x14ac:dyDescent="0.2">
      <c r="A365" s="366"/>
      <c r="B365" s="366"/>
      <c r="C365" s="366"/>
      <c r="D365" s="366"/>
      <c r="E365" s="366"/>
      <c r="F365" s="366"/>
      <c r="G365" s="366"/>
      <c r="H365" s="366"/>
      <c r="I365" s="366"/>
      <c r="J365" s="366"/>
      <c r="K365" s="366"/>
      <c r="L365" s="366"/>
      <c r="M365" s="374"/>
      <c r="N365" s="362" t="s">
        <v>66</v>
      </c>
      <c r="O365" s="363"/>
      <c r="P365" s="363"/>
      <c r="Q365" s="363"/>
      <c r="R365" s="363"/>
      <c r="S365" s="363"/>
      <c r="T365" s="364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customHeight="1" x14ac:dyDescent="0.25">
      <c r="A366" s="365" t="s">
        <v>60</v>
      </c>
      <c r="B366" s="366"/>
      <c r="C366" s="366"/>
      <c r="D366" s="366"/>
      <c r="E366" s="366"/>
      <c r="F366" s="366"/>
      <c r="G366" s="366"/>
      <c r="H366" s="366"/>
      <c r="I366" s="366"/>
      <c r="J366" s="366"/>
      <c r="K366" s="366"/>
      <c r="L366" s="366"/>
      <c r="M366" s="366"/>
      <c r="N366" s="366"/>
      <c r="O366" s="366"/>
      <c r="P366" s="366"/>
      <c r="Q366" s="366"/>
      <c r="R366" s="366"/>
      <c r="S366" s="366"/>
      <c r="T366" s="366"/>
      <c r="U366" s="366"/>
      <c r="V366" s="366"/>
      <c r="W366" s="366"/>
      <c r="X366" s="366"/>
      <c r="Y366" s="348"/>
      <c r="Z366" s="348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3"/>
      <c r="B369" s="366"/>
      <c r="C369" s="366"/>
      <c r="D369" s="366"/>
      <c r="E369" s="366"/>
      <c r="F369" s="366"/>
      <c r="G369" s="366"/>
      <c r="H369" s="366"/>
      <c r="I369" s="366"/>
      <c r="J369" s="366"/>
      <c r="K369" s="366"/>
      <c r="L369" s="366"/>
      <c r="M369" s="374"/>
      <c r="N369" s="362" t="s">
        <v>66</v>
      </c>
      <c r="O369" s="363"/>
      <c r="P369" s="363"/>
      <c r="Q369" s="363"/>
      <c r="R369" s="363"/>
      <c r="S369" s="363"/>
      <c r="T369" s="364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x14ac:dyDescent="0.2">
      <c r="A370" s="366"/>
      <c r="B370" s="366"/>
      <c r="C370" s="366"/>
      <c r="D370" s="366"/>
      <c r="E370" s="366"/>
      <c r="F370" s="366"/>
      <c r="G370" s="366"/>
      <c r="H370" s="366"/>
      <c r="I370" s="366"/>
      <c r="J370" s="366"/>
      <c r="K370" s="366"/>
      <c r="L370" s="366"/>
      <c r="M370" s="374"/>
      <c r="N370" s="362" t="s">
        <v>66</v>
      </c>
      <c r="O370" s="363"/>
      <c r="P370" s="363"/>
      <c r="Q370" s="363"/>
      <c r="R370" s="363"/>
      <c r="S370" s="363"/>
      <c r="T370" s="364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customHeight="1" x14ac:dyDescent="0.25">
      <c r="A371" s="365" t="s">
        <v>68</v>
      </c>
      <c r="B371" s="366"/>
      <c r="C371" s="366"/>
      <c r="D371" s="366"/>
      <c r="E371" s="366"/>
      <c r="F371" s="366"/>
      <c r="G371" s="366"/>
      <c r="H371" s="366"/>
      <c r="I371" s="366"/>
      <c r="J371" s="366"/>
      <c r="K371" s="366"/>
      <c r="L371" s="366"/>
      <c r="M371" s="366"/>
      <c r="N371" s="366"/>
      <c r="O371" s="366"/>
      <c r="P371" s="366"/>
      <c r="Q371" s="366"/>
      <c r="R371" s="366"/>
      <c r="S371" s="366"/>
      <c r="T371" s="366"/>
      <c r="U371" s="366"/>
      <c r="V371" s="366"/>
      <c r="W371" s="366"/>
      <c r="X371" s="366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59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3"/>
      <c r="B376" s="366"/>
      <c r="C376" s="366"/>
      <c r="D376" s="366"/>
      <c r="E376" s="366"/>
      <c r="F376" s="366"/>
      <c r="G376" s="366"/>
      <c r="H376" s="366"/>
      <c r="I376" s="366"/>
      <c r="J376" s="366"/>
      <c r="K376" s="366"/>
      <c r="L376" s="366"/>
      <c r="M376" s="374"/>
      <c r="N376" s="362" t="s">
        <v>66</v>
      </c>
      <c r="O376" s="363"/>
      <c r="P376" s="363"/>
      <c r="Q376" s="363"/>
      <c r="R376" s="363"/>
      <c r="S376" s="363"/>
      <c r="T376" s="364"/>
      <c r="U376" s="37" t="s">
        <v>67</v>
      </c>
      <c r="V376" s="354">
        <f>IFERROR(V372/H372,"0")+IFERROR(V373/H373,"0")+IFERROR(V374/H374,"0")+IFERROR(V375/H375,"0")</f>
        <v>0</v>
      </c>
      <c r="W376" s="354">
        <f>IFERROR(W372/H372,"0")+IFERROR(W373/H373,"0")+IFERROR(W374/H374,"0")+IFERROR(W375/H375,"0")</f>
        <v>0</v>
      </c>
      <c r="X376" s="354">
        <f>IFERROR(IF(X372="",0,X372),"0")+IFERROR(IF(X373="",0,X373),"0")+IFERROR(IF(X374="",0,X374),"0")+IFERROR(IF(X375="",0,X375),"0")</f>
        <v>0</v>
      </c>
      <c r="Y376" s="355"/>
      <c r="Z376" s="355"/>
    </row>
    <row r="377" spans="1:53" x14ac:dyDescent="0.2">
      <c r="A377" s="366"/>
      <c r="B377" s="366"/>
      <c r="C377" s="366"/>
      <c r="D377" s="366"/>
      <c r="E377" s="366"/>
      <c r="F377" s="366"/>
      <c r="G377" s="366"/>
      <c r="H377" s="366"/>
      <c r="I377" s="366"/>
      <c r="J377" s="366"/>
      <c r="K377" s="366"/>
      <c r="L377" s="366"/>
      <c r="M377" s="374"/>
      <c r="N377" s="362" t="s">
        <v>66</v>
      </c>
      <c r="O377" s="363"/>
      <c r="P377" s="363"/>
      <c r="Q377" s="363"/>
      <c r="R377" s="363"/>
      <c r="S377" s="363"/>
      <c r="T377" s="364"/>
      <c r="U377" s="37" t="s">
        <v>65</v>
      </c>
      <c r="V377" s="354">
        <f>IFERROR(SUM(V372:V375),"0")</f>
        <v>0</v>
      </c>
      <c r="W377" s="354">
        <f>IFERROR(SUM(W372:W375),"0")</f>
        <v>0</v>
      </c>
      <c r="X377" s="37"/>
      <c r="Y377" s="355"/>
      <c r="Z377" s="355"/>
    </row>
    <row r="378" spans="1:53" ht="14.25" customHeight="1" x14ac:dyDescent="0.25">
      <c r="A378" s="365" t="s">
        <v>203</v>
      </c>
      <c r="B378" s="366"/>
      <c r="C378" s="366"/>
      <c r="D378" s="366"/>
      <c r="E378" s="366"/>
      <c r="F378" s="366"/>
      <c r="G378" s="366"/>
      <c r="H378" s="366"/>
      <c r="I378" s="366"/>
      <c r="J378" s="366"/>
      <c r="K378" s="366"/>
      <c r="L378" s="366"/>
      <c r="M378" s="366"/>
      <c r="N378" s="366"/>
      <c r="O378" s="366"/>
      <c r="P378" s="366"/>
      <c r="Q378" s="366"/>
      <c r="R378" s="366"/>
      <c r="S378" s="366"/>
      <c r="T378" s="366"/>
      <c r="U378" s="366"/>
      <c r="V378" s="366"/>
      <c r="W378" s="366"/>
      <c r="X378" s="366"/>
      <c r="Y378" s="348"/>
      <c r="Z378" s="348"/>
    </row>
    <row r="379" spans="1:53" ht="27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3"/>
      <c r="B380" s="366"/>
      <c r="C380" s="366"/>
      <c r="D380" s="366"/>
      <c r="E380" s="366"/>
      <c r="F380" s="366"/>
      <c r="G380" s="366"/>
      <c r="H380" s="366"/>
      <c r="I380" s="366"/>
      <c r="J380" s="366"/>
      <c r="K380" s="366"/>
      <c r="L380" s="366"/>
      <c r="M380" s="374"/>
      <c r="N380" s="362" t="s">
        <v>66</v>
      </c>
      <c r="O380" s="363"/>
      <c r="P380" s="363"/>
      <c r="Q380" s="363"/>
      <c r="R380" s="363"/>
      <c r="S380" s="363"/>
      <c r="T380" s="364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x14ac:dyDescent="0.2">
      <c r="A381" s="366"/>
      <c r="B381" s="366"/>
      <c r="C381" s="366"/>
      <c r="D381" s="366"/>
      <c r="E381" s="366"/>
      <c r="F381" s="366"/>
      <c r="G381" s="366"/>
      <c r="H381" s="366"/>
      <c r="I381" s="366"/>
      <c r="J381" s="366"/>
      <c r="K381" s="366"/>
      <c r="L381" s="366"/>
      <c r="M381" s="374"/>
      <c r="N381" s="362" t="s">
        <v>66</v>
      </c>
      <c r="O381" s="363"/>
      <c r="P381" s="363"/>
      <c r="Q381" s="363"/>
      <c r="R381" s="363"/>
      <c r="S381" s="363"/>
      <c r="T381" s="364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customHeight="1" x14ac:dyDescent="0.2">
      <c r="A382" s="356" t="s">
        <v>517</v>
      </c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  <c r="V382" s="357"/>
      <c r="W382" s="357"/>
      <c r="X382" s="357"/>
      <c r="Y382" s="48"/>
      <c r="Z382" s="48"/>
    </row>
    <row r="383" spans="1:53" ht="16.5" customHeight="1" x14ac:dyDescent="0.25">
      <c r="A383" s="394" t="s">
        <v>518</v>
      </c>
      <c r="B383" s="366"/>
      <c r="C383" s="366"/>
      <c r="D383" s="366"/>
      <c r="E383" s="366"/>
      <c r="F383" s="366"/>
      <c r="G383" s="366"/>
      <c r="H383" s="366"/>
      <c r="I383" s="366"/>
      <c r="J383" s="366"/>
      <c r="K383" s="366"/>
      <c r="L383" s="366"/>
      <c r="M383" s="366"/>
      <c r="N383" s="366"/>
      <c r="O383" s="366"/>
      <c r="P383" s="366"/>
      <c r="Q383" s="366"/>
      <c r="R383" s="366"/>
      <c r="S383" s="366"/>
      <c r="T383" s="366"/>
      <c r="U383" s="366"/>
      <c r="V383" s="366"/>
      <c r="W383" s="366"/>
      <c r="X383" s="366"/>
      <c r="Y383" s="347"/>
      <c r="Z383" s="347"/>
    </row>
    <row r="384" spans="1:53" ht="14.25" customHeight="1" x14ac:dyDescent="0.25">
      <c r="A384" s="365" t="s">
        <v>105</v>
      </c>
      <c r="B384" s="366"/>
      <c r="C384" s="366"/>
      <c r="D384" s="366"/>
      <c r="E384" s="366"/>
      <c r="F384" s="366"/>
      <c r="G384" s="366"/>
      <c r="H384" s="366"/>
      <c r="I384" s="366"/>
      <c r="J384" s="366"/>
      <c r="K384" s="366"/>
      <c r="L384" s="366"/>
      <c r="M384" s="366"/>
      <c r="N384" s="366"/>
      <c r="O384" s="366"/>
      <c r="P384" s="366"/>
      <c r="Q384" s="366"/>
      <c r="R384" s="366"/>
      <c r="S384" s="366"/>
      <c r="T384" s="366"/>
      <c r="U384" s="366"/>
      <c r="V384" s="366"/>
      <c r="W384" s="366"/>
      <c r="X384" s="366"/>
      <c r="Y384" s="348"/>
      <c r="Z384" s="348"/>
    </row>
    <row r="385" spans="1:53" ht="27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3"/>
      <c r="B387" s="366"/>
      <c r="C387" s="366"/>
      <c r="D387" s="366"/>
      <c r="E387" s="366"/>
      <c r="F387" s="366"/>
      <c r="G387" s="366"/>
      <c r="H387" s="366"/>
      <c r="I387" s="366"/>
      <c r="J387" s="366"/>
      <c r="K387" s="366"/>
      <c r="L387" s="366"/>
      <c r="M387" s="374"/>
      <c r="N387" s="362" t="s">
        <v>66</v>
      </c>
      <c r="O387" s="363"/>
      <c r="P387" s="363"/>
      <c r="Q387" s="363"/>
      <c r="R387" s="363"/>
      <c r="S387" s="363"/>
      <c r="T387" s="364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x14ac:dyDescent="0.2">
      <c r="A388" s="366"/>
      <c r="B388" s="366"/>
      <c r="C388" s="366"/>
      <c r="D388" s="366"/>
      <c r="E388" s="366"/>
      <c r="F388" s="366"/>
      <c r="G388" s="366"/>
      <c r="H388" s="366"/>
      <c r="I388" s="366"/>
      <c r="J388" s="366"/>
      <c r="K388" s="366"/>
      <c r="L388" s="366"/>
      <c r="M388" s="374"/>
      <c r="N388" s="362" t="s">
        <v>66</v>
      </c>
      <c r="O388" s="363"/>
      <c r="P388" s="363"/>
      <c r="Q388" s="363"/>
      <c r="R388" s="363"/>
      <c r="S388" s="363"/>
      <c r="T388" s="364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customHeight="1" x14ac:dyDescent="0.25">
      <c r="A389" s="365" t="s">
        <v>60</v>
      </c>
      <c r="B389" s="366"/>
      <c r="C389" s="366"/>
      <c r="D389" s="366"/>
      <c r="E389" s="366"/>
      <c r="F389" s="366"/>
      <c r="G389" s="366"/>
      <c r="H389" s="366"/>
      <c r="I389" s="366"/>
      <c r="J389" s="366"/>
      <c r="K389" s="366"/>
      <c r="L389" s="366"/>
      <c r="M389" s="366"/>
      <c r="N389" s="366"/>
      <c r="O389" s="366"/>
      <c r="P389" s="366"/>
      <c r="Q389" s="366"/>
      <c r="R389" s="366"/>
      <c r="S389" s="366"/>
      <c r="T389" s="366"/>
      <c r="U389" s="366"/>
      <c r="V389" s="366"/>
      <c r="W389" s="366"/>
      <c r="X389" s="366"/>
      <c r="Y389" s="348"/>
      <c r="Z389" s="348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59"/>
      <c r="S390" s="34"/>
      <c r="T390" s="34"/>
      <c r="U390" s="35" t="s">
        <v>65</v>
      </c>
      <c r="V390" s="352">
        <v>34</v>
      </c>
      <c r="W390" s="353">
        <f t="shared" ref="W390:W402" si="18">IFERROR(IF(V390="",0,CEILING((V390/$H390),1)*$H390),"")</f>
        <v>37.800000000000004</v>
      </c>
      <c r="X390" s="36">
        <f>IFERROR(IF(W390=0,"",ROUNDUP(W390/H390,0)*0.00753),"")</f>
        <v>6.7769999999999997E-2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59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52">
        <v>4</v>
      </c>
      <c r="W392" s="353">
        <f t="shared" si="18"/>
        <v>4.2</v>
      </c>
      <c r="X392" s="36">
        <f>IFERROR(IF(W392=0,"",ROUNDUP(W392/H392,0)*0.00753),"")</f>
        <v>7.5300000000000002E-3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59"/>
      <c r="S395" s="34"/>
      <c r="T395" s="34"/>
      <c r="U395" s="35" t="s">
        <v>65</v>
      </c>
      <c r="V395" s="352">
        <v>17.149999999999999</v>
      </c>
      <c r="W395" s="353">
        <f t="shared" si="18"/>
        <v>18.900000000000002</v>
      </c>
      <c r="X395" s="36">
        <f t="shared" si="19"/>
        <v>4.5179999999999998E-2</v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59"/>
      <c r="S397" s="34"/>
      <c r="T397" s="34"/>
      <c r="U397" s="35" t="s">
        <v>65</v>
      </c>
      <c r="V397" s="352">
        <v>10.5</v>
      </c>
      <c r="W397" s="353">
        <f t="shared" si="18"/>
        <v>10.5</v>
      </c>
      <c r="X397" s="36">
        <f t="shared" si="19"/>
        <v>2.5100000000000001E-2</v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52">
        <v>6.3</v>
      </c>
      <c r="W399" s="353">
        <f t="shared" si="18"/>
        <v>6.3000000000000007</v>
      </c>
      <c r="X399" s="36">
        <f t="shared" si="19"/>
        <v>1.506E-2</v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59"/>
      <c r="S401" s="34"/>
      <c r="T401" s="34"/>
      <c r="U401" s="35" t="s">
        <v>65</v>
      </c>
      <c r="V401" s="352">
        <v>10.5</v>
      </c>
      <c r="W401" s="353">
        <f t="shared" si="18"/>
        <v>10.5</v>
      </c>
      <c r="X401" s="36">
        <f t="shared" si="19"/>
        <v>2.5100000000000001E-2</v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3"/>
      <c r="B403" s="366"/>
      <c r="C403" s="366"/>
      <c r="D403" s="366"/>
      <c r="E403" s="366"/>
      <c r="F403" s="366"/>
      <c r="G403" s="366"/>
      <c r="H403" s="366"/>
      <c r="I403" s="366"/>
      <c r="J403" s="366"/>
      <c r="K403" s="366"/>
      <c r="L403" s="366"/>
      <c r="M403" s="374"/>
      <c r="N403" s="362" t="s">
        <v>66</v>
      </c>
      <c r="O403" s="363"/>
      <c r="P403" s="363"/>
      <c r="Q403" s="363"/>
      <c r="R403" s="363"/>
      <c r="S403" s="363"/>
      <c r="T403" s="364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30.214285714285715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32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0.18573999999999999</v>
      </c>
      <c r="Y403" s="355"/>
      <c r="Z403" s="355"/>
    </row>
    <row r="404" spans="1:53" x14ac:dyDescent="0.2">
      <c r="A404" s="366"/>
      <c r="B404" s="366"/>
      <c r="C404" s="366"/>
      <c r="D404" s="366"/>
      <c r="E404" s="366"/>
      <c r="F404" s="366"/>
      <c r="G404" s="366"/>
      <c r="H404" s="366"/>
      <c r="I404" s="366"/>
      <c r="J404" s="366"/>
      <c r="K404" s="366"/>
      <c r="L404" s="366"/>
      <c r="M404" s="374"/>
      <c r="N404" s="362" t="s">
        <v>66</v>
      </c>
      <c r="O404" s="363"/>
      <c r="P404" s="363"/>
      <c r="Q404" s="363"/>
      <c r="R404" s="363"/>
      <c r="S404" s="363"/>
      <c r="T404" s="364"/>
      <c r="U404" s="37" t="s">
        <v>65</v>
      </c>
      <c r="V404" s="354">
        <f>IFERROR(SUM(V390:V402),"0")</f>
        <v>82.45</v>
      </c>
      <c r="W404" s="354">
        <f>IFERROR(SUM(W390:W402),"0")</f>
        <v>88.2</v>
      </c>
      <c r="X404" s="37"/>
      <c r="Y404" s="355"/>
      <c r="Z404" s="355"/>
    </row>
    <row r="405" spans="1:53" ht="14.25" customHeight="1" x14ac:dyDescent="0.25">
      <c r="A405" s="365" t="s">
        <v>68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348"/>
      <c r="Z405" s="348"/>
    </row>
    <row r="406" spans="1:53" ht="27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3"/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74"/>
      <c r="N410" s="362" t="s">
        <v>66</v>
      </c>
      <c r="O410" s="363"/>
      <c r="P410" s="363"/>
      <c r="Q410" s="363"/>
      <c r="R410" s="363"/>
      <c r="S410" s="363"/>
      <c r="T410" s="364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x14ac:dyDescent="0.2">
      <c r="A411" s="366"/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74"/>
      <c r="N411" s="362" t="s">
        <v>66</v>
      </c>
      <c r="O411" s="363"/>
      <c r="P411" s="363"/>
      <c r="Q411" s="363"/>
      <c r="R411" s="363"/>
      <c r="S411" s="363"/>
      <c r="T411" s="364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customHeight="1" x14ac:dyDescent="0.25">
      <c r="A412" s="365" t="s">
        <v>203</v>
      </c>
      <c r="B412" s="366"/>
      <c r="C412" s="366"/>
      <c r="D412" s="366"/>
      <c r="E412" s="366"/>
      <c r="F412" s="366"/>
      <c r="G412" s="366"/>
      <c r="H412" s="366"/>
      <c r="I412" s="366"/>
      <c r="J412" s="366"/>
      <c r="K412" s="366"/>
      <c r="L412" s="366"/>
      <c r="M412" s="366"/>
      <c r="N412" s="366"/>
      <c r="O412" s="366"/>
      <c r="P412" s="366"/>
      <c r="Q412" s="366"/>
      <c r="R412" s="366"/>
      <c r="S412" s="366"/>
      <c r="T412" s="366"/>
      <c r="U412" s="366"/>
      <c r="V412" s="366"/>
      <c r="W412" s="366"/>
      <c r="X412" s="366"/>
      <c r="Y412" s="348"/>
      <c r="Z412" s="348"/>
    </row>
    <row r="413" spans="1:53" ht="27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3"/>
      <c r="B414" s="366"/>
      <c r="C414" s="366"/>
      <c r="D414" s="366"/>
      <c r="E414" s="366"/>
      <c r="F414" s="366"/>
      <c r="G414" s="366"/>
      <c r="H414" s="366"/>
      <c r="I414" s="366"/>
      <c r="J414" s="366"/>
      <c r="K414" s="366"/>
      <c r="L414" s="366"/>
      <c r="M414" s="374"/>
      <c r="N414" s="362" t="s">
        <v>66</v>
      </c>
      <c r="O414" s="363"/>
      <c r="P414" s="363"/>
      <c r="Q414" s="363"/>
      <c r="R414" s="363"/>
      <c r="S414" s="363"/>
      <c r="T414" s="364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x14ac:dyDescent="0.2">
      <c r="A415" s="366"/>
      <c r="B415" s="366"/>
      <c r="C415" s="366"/>
      <c r="D415" s="366"/>
      <c r="E415" s="366"/>
      <c r="F415" s="366"/>
      <c r="G415" s="366"/>
      <c r="H415" s="366"/>
      <c r="I415" s="366"/>
      <c r="J415" s="366"/>
      <c r="K415" s="366"/>
      <c r="L415" s="366"/>
      <c r="M415" s="374"/>
      <c r="N415" s="362" t="s">
        <v>66</v>
      </c>
      <c r="O415" s="363"/>
      <c r="P415" s="363"/>
      <c r="Q415" s="363"/>
      <c r="R415" s="363"/>
      <c r="S415" s="363"/>
      <c r="T415" s="364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customHeight="1" x14ac:dyDescent="0.25">
      <c r="A416" s="365" t="s">
        <v>83</v>
      </c>
      <c r="B416" s="366"/>
      <c r="C416" s="366"/>
      <c r="D416" s="366"/>
      <c r="E416" s="366"/>
      <c r="F416" s="366"/>
      <c r="G416" s="366"/>
      <c r="H416" s="366"/>
      <c r="I416" s="366"/>
      <c r="J416" s="366"/>
      <c r="K416" s="366"/>
      <c r="L416" s="366"/>
      <c r="M416" s="366"/>
      <c r="N416" s="366"/>
      <c r="O416" s="366"/>
      <c r="P416" s="366"/>
      <c r="Q416" s="366"/>
      <c r="R416" s="366"/>
      <c r="S416" s="366"/>
      <c r="T416" s="366"/>
      <c r="U416" s="366"/>
      <c r="V416" s="366"/>
      <c r="W416" s="366"/>
      <c r="X416" s="366"/>
      <c r="Y416" s="348"/>
      <c r="Z416" s="348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1"/>
      <c r="P417" s="361"/>
      <c r="Q417" s="361"/>
      <c r="R417" s="359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1"/>
      <c r="P418" s="361"/>
      <c r="Q418" s="361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5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1"/>
      <c r="P419" s="361"/>
      <c r="Q419" s="361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73"/>
      <c r="B420" s="366"/>
      <c r="C420" s="366"/>
      <c r="D420" s="366"/>
      <c r="E420" s="366"/>
      <c r="F420" s="366"/>
      <c r="G420" s="366"/>
      <c r="H420" s="366"/>
      <c r="I420" s="366"/>
      <c r="J420" s="366"/>
      <c r="K420" s="366"/>
      <c r="L420" s="366"/>
      <c r="M420" s="374"/>
      <c r="N420" s="362" t="s">
        <v>66</v>
      </c>
      <c r="O420" s="363"/>
      <c r="P420" s="363"/>
      <c r="Q420" s="363"/>
      <c r="R420" s="363"/>
      <c r="S420" s="363"/>
      <c r="T420" s="364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x14ac:dyDescent="0.2">
      <c r="A421" s="366"/>
      <c r="B421" s="366"/>
      <c r="C421" s="366"/>
      <c r="D421" s="366"/>
      <c r="E421" s="366"/>
      <c r="F421" s="366"/>
      <c r="G421" s="366"/>
      <c r="H421" s="366"/>
      <c r="I421" s="366"/>
      <c r="J421" s="366"/>
      <c r="K421" s="366"/>
      <c r="L421" s="366"/>
      <c r="M421" s="374"/>
      <c r="N421" s="362" t="s">
        <v>66</v>
      </c>
      <c r="O421" s="363"/>
      <c r="P421" s="363"/>
      <c r="Q421" s="363"/>
      <c r="R421" s="363"/>
      <c r="S421" s="363"/>
      <c r="T421" s="364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customHeight="1" x14ac:dyDescent="0.25">
      <c r="A422" s="394" t="s">
        <v>567</v>
      </c>
      <c r="B422" s="366"/>
      <c r="C422" s="366"/>
      <c r="D422" s="366"/>
      <c r="E422" s="366"/>
      <c r="F422" s="366"/>
      <c r="G422" s="366"/>
      <c r="H422" s="366"/>
      <c r="I422" s="366"/>
      <c r="J422" s="366"/>
      <c r="K422" s="366"/>
      <c r="L422" s="366"/>
      <c r="M422" s="366"/>
      <c r="N422" s="366"/>
      <c r="O422" s="366"/>
      <c r="P422" s="366"/>
      <c r="Q422" s="366"/>
      <c r="R422" s="366"/>
      <c r="S422" s="366"/>
      <c r="T422" s="366"/>
      <c r="U422" s="366"/>
      <c r="V422" s="366"/>
      <c r="W422" s="366"/>
      <c r="X422" s="366"/>
      <c r="Y422" s="347"/>
      <c r="Z422" s="347"/>
    </row>
    <row r="423" spans="1:53" ht="14.25" customHeight="1" x14ac:dyDescent="0.25">
      <c r="A423" s="365" t="s">
        <v>97</v>
      </c>
      <c r="B423" s="366"/>
      <c r="C423" s="366"/>
      <c r="D423" s="366"/>
      <c r="E423" s="366"/>
      <c r="F423" s="366"/>
      <c r="G423" s="366"/>
      <c r="H423" s="366"/>
      <c r="I423" s="366"/>
      <c r="J423" s="366"/>
      <c r="K423" s="366"/>
      <c r="L423" s="366"/>
      <c r="M423" s="366"/>
      <c r="N423" s="366"/>
      <c r="O423" s="366"/>
      <c r="P423" s="366"/>
      <c r="Q423" s="366"/>
      <c r="R423" s="366"/>
      <c r="S423" s="366"/>
      <c r="T423" s="366"/>
      <c r="U423" s="366"/>
      <c r="V423" s="366"/>
      <c r="W423" s="366"/>
      <c r="X423" s="366"/>
      <c r="Y423" s="348"/>
      <c r="Z423" s="348"/>
    </row>
    <row r="424" spans="1:53" ht="27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1"/>
      <c r="P424" s="361"/>
      <c r="Q424" s="361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1"/>
      <c r="P425" s="361"/>
      <c r="Q425" s="361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73"/>
      <c r="B426" s="366"/>
      <c r="C426" s="366"/>
      <c r="D426" s="366"/>
      <c r="E426" s="366"/>
      <c r="F426" s="366"/>
      <c r="G426" s="366"/>
      <c r="H426" s="366"/>
      <c r="I426" s="366"/>
      <c r="J426" s="366"/>
      <c r="K426" s="366"/>
      <c r="L426" s="366"/>
      <c r="M426" s="374"/>
      <c r="N426" s="362" t="s">
        <v>66</v>
      </c>
      <c r="O426" s="363"/>
      <c r="P426" s="363"/>
      <c r="Q426" s="363"/>
      <c r="R426" s="363"/>
      <c r="S426" s="363"/>
      <c r="T426" s="364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x14ac:dyDescent="0.2">
      <c r="A427" s="366"/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74"/>
      <c r="N427" s="362" t="s">
        <v>66</v>
      </c>
      <c r="O427" s="363"/>
      <c r="P427" s="363"/>
      <c r="Q427" s="363"/>
      <c r="R427" s="363"/>
      <c r="S427" s="363"/>
      <c r="T427" s="364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customHeight="1" x14ac:dyDescent="0.25">
      <c r="A428" s="365" t="s">
        <v>60</v>
      </c>
      <c r="B428" s="366"/>
      <c r="C428" s="366"/>
      <c r="D428" s="366"/>
      <c r="E428" s="366"/>
      <c r="F428" s="366"/>
      <c r="G428" s="366"/>
      <c r="H428" s="366"/>
      <c r="I428" s="366"/>
      <c r="J428" s="366"/>
      <c r="K428" s="366"/>
      <c r="L428" s="366"/>
      <c r="M428" s="366"/>
      <c r="N428" s="366"/>
      <c r="O428" s="366"/>
      <c r="P428" s="366"/>
      <c r="Q428" s="366"/>
      <c r="R428" s="366"/>
      <c r="S428" s="366"/>
      <c r="T428" s="366"/>
      <c r="U428" s="366"/>
      <c r="V428" s="366"/>
      <c r="W428" s="366"/>
      <c r="X428" s="366"/>
      <c r="Y428" s="348"/>
      <c r="Z428" s="348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1"/>
      <c r="P429" s="361"/>
      <c r="Q429" s="361"/>
      <c r="R429" s="359"/>
      <c r="S429" s="34"/>
      <c r="T429" s="34"/>
      <c r="U429" s="35" t="s">
        <v>65</v>
      </c>
      <c r="V429" s="352">
        <v>4</v>
      </c>
      <c r="W429" s="353">
        <f t="shared" ref="W429:W435" si="20">IFERROR(IF(V429="",0,CEILING((V429/$H429),1)*$H429),"")</f>
        <v>4.2</v>
      </c>
      <c r="X429" s="36">
        <f>IFERROR(IF(W429=0,"",ROUNDUP(W429/H429,0)*0.00753),"")</f>
        <v>7.5300000000000002E-3</v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1"/>
      <c r="P430" s="361"/>
      <c r="Q430" s="361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1"/>
      <c r="P432" s="361"/>
      <c r="Q432" s="361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1"/>
      <c r="P433" s="361"/>
      <c r="Q433" s="361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1"/>
      <c r="P434" s="361"/>
      <c r="Q434" s="361"/>
      <c r="R434" s="359"/>
      <c r="S434" s="34"/>
      <c r="T434" s="34"/>
      <c r="U434" s="35" t="s">
        <v>65</v>
      </c>
      <c r="V434" s="352">
        <v>4.1999999999999993</v>
      </c>
      <c r="W434" s="353">
        <f t="shared" si="20"/>
        <v>4.2</v>
      </c>
      <c r="X434" s="36">
        <f>IFERROR(IF(W434=0,"",ROUNDUP(W434/H434,0)*0.00502),"")</f>
        <v>1.004E-2</v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1"/>
      <c r="P435" s="361"/>
      <c r="Q435" s="361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3"/>
      <c r="B436" s="366"/>
      <c r="C436" s="366"/>
      <c r="D436" s="366"/>
      <c r="E436" s="366"/>
      <c r="F436" s="366"/>
      <c r="G436" s="366"/>
      <c r="H436" s="366"/>
      <c r="I436" s="366"/>
      <c r="J436" s="366"/>
      <c r="K436" s="366"/>
      <c r="L436" s="366"/>
      <c r="M436" s="374"/>
      <c r="N436" s="362" t="s">
        <v>66</v>
      </c>
      <c r="O436" s="363"/>
      <c r="P436" s="363"/>
      <c r="Q436" s="363"/>
      <c r="R436" s="363"/>
      <c r="S436" s="363"/>
      <c r="T436" s="364"/>
      <c r="U436" s="37" t="s">
        <v>67</v>
      </c>
      <c r="V436" s="354">
        <f>IFERROR(V429/H429,"0")+IFERROR(V430/H430,"0")+IFERROR(V431/H431,"0")+IFERROR(V432/H432,"0")+IFERROR(V433/H433,"0")+IFERROR(V434/H434,"0")+IFERROR(V435/H435,"0")</f>
        <v>2.9523809523809517</v>
      </c>
      <c r="W436" s="354">
        <f>IFERROR(W429/H429,"0")+IFERROR(W430/H430,"0")+IFERROR(W431/H431,"0")+IFERROR(W432/H432,"0")+IFERROR(W433/H433,"0")+IFERROR(W434/H434,"0")+IFERROR(W435/H435,"0")</f>
        <v>3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1.7570000000000002E-2</v>
      </c>
      <c r="Y436" s="355"/>
      <c r="Z436" s="355"/>
    </row>
    <row r="437" spans="1:53" x14ac:dyDescent="0.2">
      <c r="A437" s="366"/>
      <c r="B437" s="366"/>
      <c r="C437" s="366"/>
      <c r="D437" s="366"/>
      <c r="E437" s="366"/>
      <c r="F437" s="366"/>
      <c r="G437" s="366"/>
      <c r="H437" s="366"/>
      <c r="I437" s="366"/>
      <c r="J437" s="366"/>
      <c r="K437" s="366"/>
      <c r="L437" s="366"/>
      <c r="M437" s="374"/>
      <c r="N437" s="362" t="s">
        <v>66</v>
      </c>
      <c r="O437" s="363"/>
      <c r="P437" s="363"/>
      <c r="Q437" s="363"/>
      <c r="R437" s="363"/>
      <c r="S437" s="363"/>
      <c r="T437" s="364"/>
      <c r="U437" s="37" t="s">
        <v>65</v>
      </c>
      <c r="V437" s="354">
        <f>IFERROR(SUM(V429:V435),"0")</f>
        <v>8.1999999999999993</v>
      </c>
      <c r="W437" s="354">
        <f>IFERROR(SUM(W429:W435),"0")</f>
        <v>8.4</v>
      </c>
      <c r="X437" s="37"/>
      <c r="Y437" s="355"/>
      <c r="Z437" s="355"/>
    </row>
    <row r="438" spans="1:53" ht="14.25" customHeight="1" x14ac:dyDescent="0.25">
      <c r="A438" s="365" t="s">
        <v>92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348"/>
      <c r="Z438" s="348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1"/>
      <c r="P439" s="361"/>
      <c r="Q439" s="361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73"/>
      <c r="B440" s="366"/>
      <c r="C440" s="366"/>
      <c r="D440" s="366"/>
      <c r="E440" s="366"/>
      <c r="F440" s="366"/>
      <c r="G440" s="366"/>
      <c r="H440" s="366"/>
      <c r="I440" s="366"/>
      <c r="J440" s="366"/>
      <c r="K440" s="366"/>
      <c r="L440" s="366"/>
      <c r="M440" s="374"/>
      <c r="N440" s="362" t="s">
        <v>66</v>
      </c>
      <c r="O440" s="363"/>
      <c r="P440" s="363"/>
      <c r="Q440" s="363"/>
      <c r="R440" s="363"/>
      <c r="S440" s="363"/>
      <c r="T440" s="364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x14ac:dyDescent="0.2">
      <c r="A441" s="366"/>
      <c r="B441" s="366"/>
      <c r="C441" s="366"/>
      <c r="D441" s="366"/>
      <c r="E441" s="366"/>
      <c r="F441" s="366"/>
      <c r="G441" s="366"/>
      <c r="H441" s="366"/>
      <c r="I441" s="366"/>
      <c r="J441" s="366"/>
      <c r="K441" s="366"/>
      <c r="L441" s="366"/>
      <c r="M441" s="374"/>
      <c r="N441" s="362" t="s">
        <v>66</v>
      </c>
      <c r="O441" s="363"/>
      <c r="P441" s="363"/>
      <c r="Q441" s="363"/>
      <c r="R441" s="363"/>
      <c r="S441" s="363"/>
      <c r="T441" s="364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customHeight="1" x14ac:dyDescent="0.25">
      <c r="A442" s="365" t="s">
        <v>588</v>
      </c>
      <c r="B442" s="366"/>
      <c r="C442" s="366"/>
      <c r="D442" s="366"/>
      <c r="E442" s="366"/>
      <c r="F442" s="366"/>
      <c r="G442" s="366"/>
      <c r="H442" s="366"/>
      <c r="I442" s="366"/>
      <c r="J442" s="366"/>
      <c r="K442" s="366"/>
      <c r="L442" s="366"/>
      <c r="M442" s="366"/>
      <c r="N442" s="366"/>
      <c r="O442" s="366"/>
      <c r="P442" s="366"/>
      <c r="Q442" s="366"/>
      <c r="R442" s="366"/>
      <c r="S442" s="366"/>
      <c r="T442" s="366"/>
      <c r="U442" s="366"/>
      <c r="V442" s="366"/>
      <c r="W442" s="366"/>
      <c r="X442" s="366"/>
      <c r="Y442" s="348"/>
      <c r="Z442" s="348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4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1"/>
      <c r="P443" s="361"/>
      <c r="Q443" s="361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73"/>
      <c r="B444" s="366"/>
      <c r="C444" s="366"/>
      <c r="D444" s="366"/>
      <c r="E444" s="366"/>
      <c r="F444" s="366"/>
      <c r="G444" s="366"/>
      <c r="H444" s="366"/>
      <c r="I444" s="366"/>
      <c r="J444" s="366"/>
      <c r="K444" s="366"/>
      <c r="L444" s="366"/>
      <c r="M444" s="374"/>
      <c r="N444" s="362" t="s">
        <v>66</v>
      </c>
      <c r="O444" s="363"/>
      <c r="P444" s="363"/>
      <c r="Q444" s="363"/>
      <c r="R444" s="363"/>
      <c r="S444" s="363"/>
      <c r="T444" s="364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x14ac:dyDescent="0.2">
      <c r="A445" s="366"/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74"/>
      <c r="N445" s="362" t="s">
        <v>66</v>
      </c>
      <c r="O445" s="363"/>
      <c r="P445" s="363"/>
      <c r="Q445" s="363"/>
      <c r="R445" s="363"/>
      <c r="S445" s="363"/>
      <c r="T445" s="364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customHeight="1" x14ac:dyDescent="0.2">
      <c r="A446" s="356" t="s">
        <v>591</v>
      </c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48"/>
      <c r="Z446" s="48"/>
    </row>
    <row r="447" spans="1:53" ht="16.5" customHeight="1" x14ac:dyDescent="0.25">
      <c r="A447" s="394" t="s">
        <v>591</v>
      </c>
      <c r="B447" s="366"/>
      <c r="C447" s="366"/>
      <c r="D447" s="366"/>
      <c r="E447" s="366"/>
      <c r="F447" s="366"/>
      <c r="G447" s="366"/>
      <c r="H447" s="366"/>
      <c r="I447" s="366"/>
      <c r="J447" s="366"/>
      <c r="K447" s="366"/>
      <c r="L447" s="366"/>
      <c r="M447" s="366"/>
      <c r="N447" s="366"/>
      <c r="O447" s="366"/>
      <c r="P447" s="366"/>
      <c r="Q447" s="366"/>
      <c r="R447" s="366"/>
      <c r="S447" s="366"/>
      <c r="T447" s="366"/>
      <c r="U447" s="366"/>
      <c r="V447" s="366"/>
      <c r="W447" s="366"/>
      <c r="X447" s="366"/>
      <c r="Y447" s="347"/>
      <c r="Z447" s="347"/>
    </row>
    <row r="448" spans="1:53" ht="14.25" customHeight="1" x14ac:dyDescent="0.25">
      <c r="A448" s="365" t="s">
        <v>105</v>
      </c>
      <c r="B448" s="366"/>
      <c r="C448" s="366"/>
      <c r="D448" s="366"/>
      <c r="E448" s="366"/>
      <c r="F448" s="366"/>
      <c r="G448" s="366"/>
      <c r="H448" s="366"/>
      <c r="I448" s="366"/>
      <c r="J448" s="366"/>
      <c r="K448" s="366"/>
      <c r="L448" s="366"/>
      <c r="M448" s="366"/>
      <c r="N448" s="366"/>
      <c r="O448" s="366"/>
      <c r="P448" s="366"/>
      <c r="Q448" s="366"/>
      <c r="R448" s="366"/>
      <c r="S448" s="366"/>
      <c r="T448" s="366"/>
      <c r="U448" s="366"/>
      <c r="V448" s="366"/>
      <c r="W448" s="366"/>
      <c r="X448" s="366"/>
      <c r="Y448" s="348"/>
      <c r="Z448" s="348"/>
    </row>
    <row r="449" spans="1:53" ht="27" customHeight="1" x14ac:dyDescent="0.25">
      <c r="A449" s="54" t="s">
        <v>592</v>
      </c>
      <c r="B449" s="54" t="s">
        <v>593</v>
      </c>
      <c r="C449" s="31">
        <v>4301011795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3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592</v>
      </c>
      <c r="B450" s="54" t="s">
        <v>595</v>
      </c>
      <c r="C450" s="31">
        <v>4301011371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53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1"/>
      <c r="P450" s="361"/>
      <c r="Q450" s="361"/>
      <c r="R450" s="359"/>
      <c r="S450" s="34"/>
      <c r="T450" s="34"/>
      <c r="U450" s="35" t="s">
        <v>65</v>
      </c>
      <c r="V450" s="352">
        <v>50</v>
      </c>
      <c r="W450" s="353">
        <f t="shared" si="21"/>
        <v>52.800000000000004</v>
      </c>
      <c r="X450" s="36">
        <f t="shared" si="22"/>
        <v>0.1196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4301011779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9" t="s">
        <v>598</v>
      </c>
      <c r="O451" s="361"/>
      <c r="P451" s="361"/>
      <c r="Q451" s="361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599</v>
      </c>
      <c r="C452" s="31">
        <v>4301011363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1" t="s">
        <v>602</v>
      </c>
      <c r="O453" s="361"/>
      <c r="P453" s="361"/>
      <c r="Q453" s="361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6" t="s">
        <v>605</v>
      </c>
      <c r="O454" s="361"/>
      <c r="P454" s="361"/>
      <c r="Q454" s="361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4301011771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0" t="s">
        <v>608</v>
      </c>
      <c r="O455" s="361"/>
      <c r="P455" s="361"/>
      <c r="Q455" s="361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3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1"/>
      <c r="P456" s="361"/>
      <c r="Q456" s="361"/>
      <c r="R456" s="359"/>
      <c r="S456" s="34"/>
      <c r="T456" s="34"/>
      <c r="U456" s="35" t="s">
        <v>65</v>
      </c>
      <c r="V456" s="352">
        <v>5</v>
      </c>
      <c r="W456" s="353">
        <f t="shared" si="21"/>
        <v>5.28</v>
      </c>
      <c r="X456" s="36">
        <f t="shared" si="22"/>
        <v>1.196E-2</v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">
        <v>612</v>
      </c>
      <c r="O457" s="361"/>
      <c r="P457" s="361"/>
      <c r="Q457" s="361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614</v>
      </c>
      <c r="C458" s="31">
        <v>4301011778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65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613</v>
      </c>
      <c r="B459" s="54" t="s">
        <v>616</v>
      </c>
      <c r="C459" s="31">
        <v>4301011367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617</v>
      </c>
      <c r="B460" s="54" t="s">
        <v>618</v>
      </c>
      <c r="C460" s="31">
        <v>4301011775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2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617</v>
      </c>
      <c r="B461" s="54" t="s">
        <v>620</v>
      </c>
      <c r="C461" s="31">
        <v>4301011168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1"/>
      <c r="P461" s="361"/>
      <c r="Q461" s="361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621</v>
      </c>
      <c r="B462" s="54" t="s">
        <v>622</v>
      </c>
      <c r="C462" s="31">
        <v>4301011770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8" t="s">
        <v>623</v>
      </c>
      <c r="O462" s="361"/>
      <c r="P462" s="361"/>
      <c r="Q462" s="361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621</v>
      </c>
      <c r="B463" s="54" t="s">
        <v>624</v>
      </c>
      <c r="C463" s="31">
        <v>4301011372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1"/>
      <c r="P463" s="361"/>
      <c r="Q463" s="361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1"/>
      <c r="P464" s="361"/>
      <c r="Q464" s="361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4301011784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13" t="s">
        <v>629</v>
      </c>
      <c r="O465" s="361"/>
      <c r="P465" s="361"/>
      <c r="Q465" s="361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627</v>
      </c>
      <c r="B466" s="54" t="s">
        <v>630</v>
      </c>
      <c r="C466" s="31">
        <v>4301011366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1"/>
      <c r="P466" s="361"/>
      <c r="Q466" s="361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3"/>
      <c r="B467" s="366"/>
      <c r="C467" s="366"/>
      <c r="D467" s="366"/>
      <c r="E467" s="366"/>
      <c r="F467" s="366"/>
      <c r="G467" s="366"/>
      <c r="H467" s="366"/>
      <c r="I467" s="366"/>
      <c r="J467" s="366"/>
      <c r="K467" s="366"/>
      <c r="L467" s="366"/>
      <c r="M467" s="374"/>
      <c r="N467" s="362" t="s">
        <v>66</v>
      </c>
      <c r="O467" s="363"/>
      <c r="P467" s="363"/>
      <c r="Q467" s="363"/>
      <c r="R467" s="363"/>
      <c r="S467" s="363"/>
      <c r="T467" s="364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10.416666666666666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11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0.13156000000000001</v>
      </c>
      <c r="Y467" s="355"/>
      <c r="Z467" s="355"/>
    </row>
    <row r="468" spans="1:53" x14ac:dyDescent="0.2">
      <c r="A468" s="366"/>
      <c r="B468" s="366"/>
      <c r="C468" s="366"/>
      <c r="D468" s="366"/>
      <c r="E468" s="366"/>
      <c r="F468" s="366"/>
      <c r="G468" s="366"/>
      <c r="H468" s="366"/>
      <c r="I468" s="366"/>
      <c r="J468" s="366"/>
      <c r="K468" s="366"/>
      <c r="L468" s="366"/>
      <c r="M468" s="374"/>
      <c r="N468" s="362" t="s">
        <v>66</v>
      </c>
      <c r="O468" s="363"/>
      <c r="P468" s="363"/>
      <c r="Q468" s="363"/>
      <c r="R468" s="363"/>
      <c r="S468" s="363"/>
      <c r="T468" s="364"/>
      <c r="U468" s="37" t="s">
        <v>65</v>
      </c>
      <c r="V468" s="354">
        <f>IFERROR(SUM(V449:V466),"0")</f>
        <v>55</v>
      </c>
      <c r="W468" s="354">
        <f>IFERROR(SUM(W449:W466),"0")</f>
        <v>58.080000000000005</v>
      </c>
      <c r="X468" s="37"/>
      <c r="Y468" s="355"/>
      <c r="Z468" s="355"/>
    </row>
    <row r="469" spans="1:53" ht="14.25" customHeight="1" x14ac:dyDescent="0.25">
      <c r="A469" s="365" t="s">
        <v>97</v>
      </c>
      <c r="B469" s="366"/>
      <c r="C469" s="366"/>
      <c r="D469" s="366"/>
      <c r="E469" s="366"/>
      <c r="F469" s="366"/>
      <c r="G469" s="366"/>
      <c r="H469" s="366"/>
      <c r="I469" s="366"/>
      <c r="J469" s="366"/>
      <c r="K469" s="366"/>
      <c r="L469" s="366"/>
      <c r="M469" s="366"/>
      <c r="N469" s="366"/>
      <c r="O469" s="366"/>
      <c r="P469" s="366"/>
      <c r="Q469" s="366"/>
      <c r="R469" s="366"/>
      <c r="S469" s="366"/>
      <c r="T469" s="366"/>
      <c r="U469" s="366"/>
      <c r="V469" s="366"/>
      <c r="W469" s="366"/>
      <c r="X469" s="366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1"/>
      <c r="P470" s="361"/>
      <c r="Q470" s="361"/>
      <c r="R470" s="359"/>
      <c r="S470" s="34"/>
      <c r="T470" s="34"/>
      <c r="U470" s="35" t="s">
        <v>65</v>
      </c>
      <c r="V470" s="352">
        <v>100</v>
      </c>
      <c r="W470" s="353">
        <f>IFERROR(IF(V470="",0,CEILING((V470/$H470),1)*$H470),"")</f>
        <v>100.32000000000001</v>
      </c>
      <c r="X470" s="36">
        <f>IFERROR(IF(W470=0,"",ROUNDUP(W470/H470,0)*0.01196),"")</f>
        <v>0.22724</v>
      </c>
      <c r="Y470" s="56"/>
      <c r="Z470" s="57"/>
      <c r="AD470" s="58"/>
      <c r="BA470" s="318" t="s">
        <v>1</v>
      </c>
    </row>
    <row r="471" spans="1:53" ht="16.5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1"/>
      <c r="P471" s="361"/>
      <c r="Q471" s="361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3"/>
      <c r="B472" s="366"/>
      <c r="C472" s="366"/>
      <c r="D472" s="366"/>
      <c r="E472" s="366"/>
      <c r="F472" s="366"/>
      <c r="G472" s="366"/>
      <c r="H472" s="366"/>
      <c r="I472" s="366"/>
      <c r="J472" s="366"/>
      <c r="K472" s="366"/>
      <c r="L472" s="366"/>
      <c r="M472" s="374"/>
      <c r="N472" s="362" t="s">
        <v>66</v>
      </c>
      <c r="O472" s="363"/>
      <c r="P472" s="363"/>
      <c r="Q472" s="363"/>
      <c r="R472" s="363"/>
      <c r="S472" s="363"/>
      <c r="T472" s="364"/>
      <c r="U472" s="37" t="s">
        <v>67</v>
      </c>
      <c r="V472" s="354">
        <f>IFERROR(V470/H470,"0")+IFERROR(V471/H471,"0")</f>
        <v>18.939393939393938</v>
      </c>
      <c r="W472" s="354">
        <f>IFERROR(W470/H470,"0")+IFERROR(W471/H471,"0")</f>
        <v>19</v>
      </c>
      <c r="X472" s="354">
        <f>IFERROR(IF(X470="",0,X470),"0")+IFERROR(IF(X471="",0,X471),"0")</f>
        <v>0.22724</v>
      </c>
      <c r="Y472" s="355"/>
      <c r="Z472" s="355"/>
    </row>
    <row r="473" spans="1:53" x14ac:dyDescent="0.2">
      <c r="A473" s="366"/>
      <c r="B473" s="366"/>
      <c r="C473" s="366"/>
      <c r="D473" s="366"/>
      <c r="E473" s="366"/>
      <c r="F473" s="366"/>
      <c r="G473" s="366"/>
      <c r="H473" s="366"/>
      <c r="I473" s="366"/>
      <c r="J473" s="366"/>
      <c r="K473" s="366"/>
      <c r="L473" s="366"/>
      <c r="M473" s="374"/>
      <c r="N473" s="362" t="s">
        <v>66</v>
      </c>
      <c r="O473" s="363"/>
      <c r="P473" s="363"/>
      <c r="Q473" s="363"/>
      <c r="R473" s="363"/>
      <c r="S473" s="363"/>
      <c r="T473" s="364"/>
      <c r="U473" s="37" t="s">
        <v>65</v>
      </c>
      <c r="V473" s="354">
        <f>IFERROR(SUM(V470:V471),"0")</f>
        <v>100</v>
      </c>
      <c r="W473" s="354">
        <f>IFERROR(SUM(W470:W471),"0")</f>
        <v>100.32000000000001</v>
      </c>
      <c r="X473" s="37"/>
      <c r="Y473" s="355"/>
      <c r="Z473" s="355"/>
    </row>
    <row r="474" spans="1:53" ht="14.25" customHeight="1" x14ac:dyDescent="0.25">
      <c r="A474" s="365" t="s">
        <v>60</v>
      </c>
      <c r="B474" s="366"/>
      <c r="C474" s="366"/>
      <c r="D474" s="366"/>
      <c r="E474" s="366"/>
      <c r="F474" s="366"/>
      <c r="G474" s="366"/>
      <c r="H474" s="366"/>
      <c r="I474" s="366"/>
      <c r="J474" s="366"/>
      <c r="K474" s="366"/>
      <c r="L474" s="366"/>
      <c r="M474" s="366"/>
      <c r="N474" s="366"/>
      <c r="O474" s="366"/>
      <c r="P474" s="366"/>
      <c r="Q474" s="366"/>
      <c r="R474" s="366"/>
      <c r="S474" s="366"/>
      <c r="T474" s="366"/>
      <c r="U474" s="366"/>
      <c r="V474" s="366"/>
      <c r="W474" s="366"/>
      <c r="X474" s="366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52">
        <v>15</v>
      </c>
      <c r="W475" s="353">
        <f t="shared" ref="W475:W480" si="24">IFERROR(IF(V475="",0,CEILING((V475/$H475),1)*$H475),"")</f>
        <v>15.84</v>
      </c>
      <c r="X475" s="36">
        <f>IFERROR(IF(W475=0,"",ROUNDUP(W475/H475,0)*0.01196),"")</f>
        <v>3.5880000000000002E-2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52">
        <v>20</v>
      </c>
      <c r="W476" s="353">
        <f t="shared" si="24"/>
        <v>21.12</v>
      </c>
      <c r="X476" s="36">
        <f>IFERROR(IF(W476=0,"",ROUNDUP(W476/H476,0)*0.01196),"")</f>
        <v>4.7840000000000001E-2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52">
        <v>20</v>
      </c>
      <c r="W477" s="353">
        <f t="shared" si="24"/>
        <v>21.12</v>
      </c>
      <c r="X477" s="36">
        <f>IFERROR(IF(W477=0,"",ROUNDUP(W477/H477,0)*0.01196),"")</f>
        <v>4.7840000000000001E-2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1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1"/>
      <c r="P478" s="361"/>
      <c r="Q478" s="361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4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1"/>
      <c r="P479" s="361"/>
      <c r="Q479" s="361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1"/>
      <c r="P480" s="361"/>
      <c r="Q480" s="361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3"/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74"/>
      <c r="N481" s="362" t="s">
        <v>66</v>
      </c>
      <c r="O481" s="363"/>
      <c r="P481" s="363"/>
      <c r="Q481" s="363"/>
      <c r="R481" s="363"/>
      <c r="S481" s="363"/>
      <c r="T481" s="364"/>
      <c r="U481" s="37" t="s">
        <v>67</v>
      </c>
      <c r="V481" s="354">
        <f>IFERROR(V475/H475,"0")+IFERROR(V476/H476,"0")+IFERROR(V477/H477,"0")+IFERROR(V478/H478,"0")+IFERROR(V479/H479,"0")+IFERROR(V480/H480,"0")</f>
        <v>10.416666666666666</v>
      </c>
      <c r="W481" s="354">
        <f>IFERROR(W475/H475,"0")+IFERROR(W476/H476,"0")+IFERROR(W477/H477,"0")+IFERROR(W478/H478,"0")+IFERROR(W479/H479,"0")+IFERROR(W480/H480,"0")</f>
        <v>11</v>
      </c>
      <c r="X481" s="354">
        <f>IFERROR(IF(X475="",0,X475),"0")+IFERROR(IF(X476="",0,X476),"0")+IFERROR(IF(X477="",0,X477),"0")+IFERROR(IF(X478="",0,X478),"0")+IFERROR(IF(X479="",0,X479),"0")+IFERROR(IF(X480="",0,X480),"0")</f>
        <v>0.13156000000000001</v>
      </c>
      <c r="Y481" s="355"/>
      <c r="Z481" s="355"/>
    </row>
    <row r="482" spans="1:53" x14ac:dyDescent="0.2">
      <c r="A482" s="366"/>
      <c r="B482" s="366"/>
      <c r="C482" s="366"/>
      <c r="D482" s="366"/>
      <c r="E482" s="366"/>
      <c r="F482" s="366"/>
      <c r="G482" s="366"/>
      <c r="H482" s="366"/>
      <c r="I482" s="366"/>
      <c r="J482" s="366"/>
      <c r="K482" s="366"/>
      <c r="L482" s="366"/>
      <c r="M482" s="374"/>
      <c r="N482" s="362" t="s">
        <v>66</v>
      </c>
      <c r="O482" s="363"/>
      <c r="P482" s="363"/>
      <c r="Q482" s="363"/>
      <c r="R482" s="363"/>
      <c r="S482" s="363"/>
      <c r="T482" s="364"/>
      <c r="U482" s="37" t="s">
        <v>65</v>
      </c>
      <c r="V482" s="354">
        <f>IFERROR(SUM(V475:V480),"0")</f>
        <v>55</v>
      </c>
      <c r="W482" s="354">
        <f>IFERROR(SUM(W475:W480),"0")</f>
        <v>58.08</v>
      </c>
      <c r="X482" s="37"/>
      <c r="Y482" s="355"/>
      <c r="Z482" s="355"/>
    </row>
    <row r="483" spans="1:53" ht="14.25" customHeight="1" x14ac:dyDescent="0.25">
      <c r="A483" s="365" t="s">
        <v>68</v>
      </c>
      <c r="B483" s="366"/>
      <c r="C483" s="366"/>
      <c r="D483" s="366"/>
      <c r="E483" s="366"/>
      <c r="F483" s="366"/>
      <c r="G483" s="366"/>
      <c r="H483" s="366"/>
      <c r="I483" s="366"/>
      <c r="J483" s="366"/>
      <c r="K483" s="366"/>
      <c r="L483" s="366"/>
      <c r="M483" s="366"/>
      <c r="N483" s="366"/>
      <c r="O483" s="366"/>
      <c r="P483" s="366"/>
      <c r="Q483" s="366"/>
      <c r="R483" s="366"/>
      <c r="S483" s="366"/>
      <c r="T483" s="366"/>
      <c r="U483" s="366"/>
      <c r="V483" s="366"/>
      <c r="W483" s="366"/>
      <c r="X483" s="366"/>
      <c r="Y483" s="348"/>
      <c r="Z483" s="348"/>
    </row>
    <row r="484" spans="1:53" ht="16.5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1"/>
      <c r="P484" s="361"/>
      <c r="Q484" s="361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1"/>
      <c r="P485" s="361"/>
      <c r="Q485" s="361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x14ac:dyDescent="0.2">
      <c r="A486" s="373"/>
      <c r="B486" s="366"/>
      <c r="C486" s="366"/>
      <c r="D486" s="366"/>
      <c r="E486" s="366"/>
      <c r="F486" s="366"/>
      <c r="G486" s="366"/>
      <c r="H486" s="366"/>
      <c r="I486" s="366"/>
      <c r="J486" s="366"/>
      <c r="K486" s="366"/>
      <c r="L486" s="366"/>
      <c r="M486" s="374"/>
      <c r="N486" s="362" t="s">
        <v>66</v>
      </c>
      <c r="O486" s="363"/>
      <c r="P486" s="363"/>
      <c r="Q486" s="363"/>
      <c r="R486" s="363"/>
      <c r="S486" s="363"/>
      <c r="T486" s="364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x14ac:dyDescent="0.2">
      <c r="A487" s="366"/>
      <c r="B487" s="366"/>
      <c r="C487" s="366"/>
      <c r="D487" s="366"/>
      <c r="E487" s="366"/>
      <c r="F487" s="366"/>
      <c r="G487" s="366"/>
      <c r="H487" s="366"/>
      <c r="I487" s="366"/>
      <c r="J487" s="366"/>
      <c r="K487" s="366"/>
      <c r="L487" s="366"/>
      <c r="M487" s="374"/>
      <c r="N487" s="362" t="s">
        <v>66</v>
      </c>
      <c r="O487" s="363"/>
      <c r="P487" s="363"/>
      <c r="Q487" s="363"/>
      <c r="R487" s="363"/>
      <c r="S487" s="363"/>
      <c r="T487" s="364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customHeight="1" x14ac:dyDescent="0.2">
      <c r="A488" s="356" t="s">
        <v>651</v>
      </c>
      <c r="B488" s="357"/>
      <c r="C488" s="357"/>
      <c r="D488" s="357"/>
      <c r="E488" s="357"/>
      <c r="F488" s="357"/>
      <c r="G488" s="357"/>
      <c r="H488" s="357"/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  <c r="V488" s="357"/>
      <c r="W488" s="357"/>
      <c r="X488" s="357"/>
      <c r="Y488" s="48"/>
      <c r="Z488" s="48"/>
    </row>
    <row r="489" spans="1:53" ht="16.5" customHeight="1" x14ac:dyDescent="0.25">
      <c r="A489" s="394" t="s">
        <v>652</v>
      </c>
      <c r="B489" s="366"/>
      <c r="C489" s="366"/>
      <c r="D489" s="366"/>
      <c r="E489" s="366"/>
      <c r="F489" s="366"/>
      <c r="G489" s="366"/>
      <c r="H489" s="366"/>
      <c r="I489" s="366"/>
      <c r="J489" s="366"/>
      <c r="K489" s="366"/>
      <c r="L489" s="366"/>
      <c r="M489" s="366"/>
      <c r="N489" s="366"/>
      <c r="O489" s="366"/>
      <c r="P489" s="366"/>
      <c r="Q489" s="366"/>
      <c r="R489" s="366"/>
      <c r="S489" s="366"/>
      <c r="T489" s="366"/>
      <c r="U489" s="366"/>
      <c r="V489" s="366"/>
      <c r="W489" s="366"/>
      <c r="X489" s="366"/>
      <c r="Y489" s="347"/>
      <c r="Z489" s="347"/>
    </row>
    <row r="490" spans="1:53" ht="14.25" customHeight="1" x14ac:dyDescent="0.25">
      <c r="A490" s="365" t="s">
        <v>105</v>
      </c>
      <c r="B490" s="366"/>
      <c r="C490" s="366"/>
      <c r="D490" s="366"/>
      <c r="E490" s="366"/>
      <c r="F490" s="366"/>
      <c r="G490" s="366"/>
      <c r="H490" s="366"/>
      <c r="I490" s="366"/>
      <c r="J490" s="366"/>
      <c r="K490" s="366"/>
      <c r="L490" s="366"/>
      <c r="M490" s="366"/>
      <c r="N490" s="366"/>
      <c r="O490" s="366"/>
      <c r="P490" s="366"/>
      <c r="Q490" s="366"/>
      <c r="R490" s="366"/>
      <c r="S490" s="366"/>
      <c r="T490" s="366"/>
      <c r="U490" s="366"/>
      <c r="V490" s="366"/>
      <c r="W490" s="366"/>
      <c r="X490" s="366"/>
      <c r="Y490" s="348"/>
      <c r="Z490" s="348"/>
    </row>
    <row r="491" spans="1:53" ht="27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382" t="s">
        <v>655</v>
      </c>
      <c r="O491" s="361"/>
      <c r="P491" s="361"/>
      <c r="Q491" s="361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89" t="s">
        <v>658</v>
      </c>
      <c r="O492" s="361"/>
      <c r="P492" s="361"/>
      <c r="Q492" s="361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32" t="s">
        <v>661</v>
      </c>
      <c r="O493" s="361"/>
      <c r="P493" s="361"/>
      <c r="Q493" s="361"/>
      <c r="R493" s="359"/>
      <c r="S493" s="34"/>
      <c r="T493" s="34"/>
      <c r="U493" s="35" t="s">
        <v>65</v>
      </c>
      <c r="V493" s="352">
        <v>170</v>
      </c>
      <c r="W493" s="353">
        <f>IFERROR(IF(V493="",0,CEILING((V493/$H493),1)*$H493),"")</f>
        <v>180</v>
      </c>
      <c r="X493" s="36">
        <f>IFERROR(IF(W493=0,"",ROUNDUP(W493/H493,0)*0.02175),"")</f>
        <v>0.32624999999999998</v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70" t="s">
        <v>664</v>
      </c>
      <c r="O494" s="361"/>
      <c r="P494" s="361"/>
      <c r="Q494" s="361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5" t="s">
        <v>667</v>
      </c>
      <c r="O495" s="361"/>
      <c r="P495" s="361"/>
      <c r="Q495" s="361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x14ac:dyDescent="0.2">
      <c r="A496" s="373"/>
      <c r="B496" s="366"/>
      <c r="C496" s="366"/>
      <c r="D496" s="366"/>
      <c r="E496" s="366"/>
      <c r="F496" s="366"/>
      <c r="G496" s="366"/>
      <c r="H496" s="366"/>
      <c r="I496" s="366"/>
      <c r="J496" s="366"/>
      <c r="K496" s="366"/>
      <c r="L496" s="366"/>
      <c r="M496" s="374"/>
      <c r="N496" s="362" t="s">
        <v>66</v>
      </c>
      <c r="O496" s="363"/>
      <c r="P496" s="363"/>
      <c r="Q496" s="363"/>
      <c r="R496" s="363"/>
      <c r="S496" s="363"/>
      <c r="T496" s="364"/>
      <c r="U496" s="37" t="s">
        <v>67</v>
      </c>
      <c r="V496" s="354">
        <f>IFERROR(V491/H491,"0")+IFERROR(V492/H492,"0")+IFERROR(V493/H493,"0")+IFERROR(V494/H494,"0")+IFERROR(V495/H495,"0")</f>
        <v>14.166666666666666</v>
      </c>
      <c r="W496" s="354">
        <f>IFERROR(W491/H491,"0")+IFERROR(W492/H492,"0")+IFERROR(W493/H493,"0")+IFERROR(W494/H494,"0")+IFERROR(W495/H495,"0")</f>
        <v>15</v>
      </c>
      <c r="X496" s="354">
        <f>IFERROR(IF(X491="",0,X491),"0")+IFERROR(IF(X492="",0,X492),"0")+IFERROR(IF(X493="",0,X493),"0")+IFERROR(IF(X494="",0,X494),"0")+IFERROR(IF(X495="",0,X495),"0")</f>
        <v>0.32624999999999998</v>
      </c>
      <c r="Y496" s="355"/>
      <c r="Z496" s="355"/>
    </row>
    <row r="497" spans="1:53" x14ac:dyDescent="0.2">
      <c r="A497" s="366"/>
      <c r="B497" s="366"/>
      <c r="C497" s="366"/>
      <c r="D497" s="366"/>
      <c r="E497" s="366"/>
      <c r="F497" s="366"/>
      <c r="G497" s="366"/>
      <c r="H497" s="366"/>
      <c r="I497" s="366"/>
      <c r="J497" s="366"/>
      <c r="K497" s="366"/>
      <c r="L497" s="366"/>
      <c r="M497" s="374"/>
      <c r="N497" s="362" t="s">
        <v>66</v>
      </c>
      <c r="O497" s="363"/>
      <c r="P497" s="363"/>
      <c r="Q497" s="363"/>
      <c r="R497" s="363"/>
      <c r="S497" s="363"/>
      <c r="T497" s="364"/>
      <c r="U497" s="37" t="s">
        <v>65</v>
      </c>
      <c r="V497" s="354">
        <f>IFERROR(SUM(V491:V495),"0")</f>
        <v>170</v>
      </c>
      <c r="W497" s="354">
        <f>IFERROR(SUM(W491:W495),"0")</f>
        <v>180</v>
      </c>
      <c r="X497" s="37"/>
      <c r="Y497" s="355"/>
      <c r="Z497" s="355"/>
    </row>
    <row r="498" spans="1:53" ht="14.25" customHeight="1" x14ac:dyDescent="0.25">
      <c r="A498" s="365" t="s">
        <v>97</v>
      </c>
      <c r="B498" s="366"/>
      <c r="C498" s="366"/>
      <c r="D498" s="366"/>
      <c r="E498" s="366"/>
      <c r="F498" s="366"/>
      <c r="G498" s="366"/>
      <c r="H498" s="366"/>
      <c r="I498" s="366"/>
      <c r="J498" s="366"/>
      <c r="K498" s="366"/>
      <c r="L498" s="366"/>
      <c r="M498" s="366"/>
      <c r="N498" s="366"/>
      <c r="O498" s="366"/>
      <c r="P498" s="366"/>
      <c r="Q498" s="366"/>
      <c r="R498" s="366"/>
      <c r="S498" s="366"/>
      <c r="T498" s="366"/>
      <c r="U498" s="366"/>
      <c r="V498" s="366"/>
      <c r="W498" s="366"/>
      <c r="X498" s="366"/>
      <c r="Y498" s="348"/>
      <c r="Z498" s="348"/>
    </row>
    <row r="499" spans="1:53" ht="27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61" t="s">
        <v>670</v>
      </c>
      <c r="O499" s="361"/>
      <c r="P499" s="361"/>
      <c r="Q499" s="361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68" t="s">
        <v>673</v>
      </c>
      <c r="O500" s="361"/>
      <c r="P500" s="361"/>
      <c r="Q500" s="361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8" t="s">
        <v>676</v>
      </c>
      <c r="O501" s="361"/>
      <c r="P501" s="361"/>
      <c r="Q501" s="361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x14ac:dyDescent="0.2">
      <c r="A502" s="373"/>
      <c r="B502" s="366"/>
      <c r="C502" s="366"/>
      <c r="D502" s="366"/>
      <c r="E502" s="366"/>
      <c r="F502" s="366"/>
      <c r="G502" s="366"/>
      <c r="H502" s="366"/>
      <c r="I502" s="366"/>
      <c r="J502" s="366"/>
      <c r="K502" s="366"/>
      <c r="L502" s="366"/>
      <c r="M502" s="374"/>
      <c r="N502" s="362" t="s">
        <v>66</v>
      </c>
      <c r="O502" s="363"/>
      <c r="P502" s="363"/>
      <c r="Q502" s="363"/>
      <c r="R502" s="363"/>
      <c r="S502" s="363"/>
      <c r="T502" s="364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x14ac:dyDescent="0.2">
      <c r="A503" s="366"/>
      <c r="B503" s="366"/>
      <c r="C503" s="366"/>
      <c r="D503" s="366"/>
      <c r="E503" s="366"/>
      <c r="F503" s="366"/>
      <c r="G503" s="366"/>
      <c r="H503" s="366"/>
      <c r="I503" s="366"/>
      <c r="J503" s="366"/>
      <c r="K503" s="366"/>
      <c r="L503" s="366"/>
      <c r="M503" s="374"/>
      <c r="N503" s="362" t="s">
        <v>66</v>
      </c>
      <c r="O503" s="363"/>
      <c r="P503" s="363"/>
      <c r="Q503" s="363"/>
      <c r="R503" s="363"/>
      <c r="S503" s="363"/>
      <c r="T503" s="364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customHeight="1" x14ac:dyDescent="0.25">
      <c r="A504" s="365" t="s">
        <v>60</v>
      </c>
      <c r="B504" s="366"/>
      <c r="C504" s="366"/>
      <c r="D504" s="366"/>
      <c r="E504" s="366"/>
      <c r="F504" s="366"/>
      <c r="G504" s="366"/>
      <c r="H504" s="366"/>
      <c r="I504" s="366"/>
      <c r="J504" s="366"/>
      <c r="K504" s="366"/>
      <c r="L504" s="366"/>
      <c r="M504" s="366"/>
      <c r="N504" s="366"/>
      <c r="O504" s="366"/>
      <c r="P504" s="366"/>
      <c r="Q504" s="366"/>
      <c r="R504" s="366"/>
      <c r="S504" s="366"/>
      <c r="T504" s="366"/>
      <c r="U504" s="366"/>
      <c r="V504" s="366"/>
      <c r="W504" s="366"/>
      <c r="X504" s="366"/>
      <c r="Y504" s="348"/>
      <c r="Z504" s="348"/>
    </row>
    <row r="505" spans="1:53" ht="27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0" t="s">
        <v>679</v>
      </c>
      <c r="O505" s="361"/>
      <c r="P505" s="361"/>
      <c r="Q505" s="361"/>
      <c r="R505" s="359"/>
      <c r="S505" s="34"/>
      <c r="T505" s="34"/>
      <c r="U505" s="35" t="s">
        <v>65</v>
      </c>
      <c r="V505" s="352">
        <v>150</v>
      </c>
      <c r="W505" s="353">
        <f>IFERROR(IF(V505="",0,CEILING((V505/$H505),1)*$H505),"")</f>
        <v>151.20000000000002</v>
      </c>
      <c r="X505" s="36">
        <f>IFERROR(IF(W505=0,"",ROUNDUP(W505/H505,0)*0.00753),"")</f>
        <v>0.27107999999999999</v>
      </c>
      <c r="Y505" s="56"/>
      <c r="Z505" s="57"/>
      <c r="AD505" s="58"/>
      <c r="BA505" s="336" t="s">
        <v>1</v>
      </c>
    </row>
    <row r="506" spans="1:53" ht="27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3" t="s">
        <v>682</v>
      </c>
      <c r="O506" s="361"/>
      <c r="P506" s="361"/>
      <c r="Q506" s="361"/>
      <c r="R506" s="359"/>
      <c r="S506" s="34"/>
      <c r="T506" s="34"/>
      <c r="U506" s="35" t="s">
        <v>65</v>
      </c>
      <c r="V506" s="352">
        <v>450</v>
      </c>
      <c r="W506" s="353">
        <f>IFERROR(IF(V506="",0,CEILING((V506/$H506),1)*$H506),"")</f>
        <v>453.6</v>
      </c>
      <c r="X506" s="36">
        <f>IFERROR(IF(W506=0,"",ROUNDUP(W506/H506,0)*0.00753),"")</f>
        <v>0.81324000000000007</v>
      </c>
      <c r="Y506" s="56"/>
      <c r="Z506" s="57"/>
      <c r="AD506" s="58"/>
      <c r="BA506" s="337" t="s">
        <v>1</v>
      </c>
    </row>
    <row r="507" spans="1:53" ht="27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429" t="s">
        <v>685</v>
      </c>
      <c r="O507" s="361"/>
      <c r="P507" s="361"/>
      <c r="Q507" s="361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464" t="s">
        <v>688</v>
      </c>
      <c r="O508" s="361"/>
      <c r="P508" s="361"/>
      <c r="Q508" s="361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x14ac:dyDescent="0.2">
      <c r="A509" s="373"/>
      <c r="B509" s="366"/>
      <c r="C509" s="366"/>
      <c r="D509" s="366"/>
      <c r="E509" s="366"/>
      <c r="F509" s="366"/>
      <c r="G509" s="366"/>
      <c r="H509" s="366"/>
      <c r="I509" s="366"/>
      <c r="J509" s="366"/>
      <c r="K509" s="366"/>
      <c r="L509" s="366"/>
      <c r="M509" s="374"/>
      <c r="N509" s="362" t="s">
        <v>66</v>
      </c>
      <c r="O509" s="363"/>
      <c r="P509" s="363"/>
      <c r="Q509" s="363"/>
      <c r="R509" s="363"/>
      <c r="S509" s="363"/>
      <c r="T509" s="364"/>
      <c r="U509" s="37" t="s">
        <v>67</v>
      </c>
      <c r="V509" s="354">
        <f>IFERROR(V505/H505,"0")+IFERROR(V506/H506,"0")+IFERROR(V507/H507,"0")+IFERROR(V508/H508,"0")</f>
        <v>142.85714285714286</v>
      </c>
      <c r="W509" s="354">
        <f>IFERROR(W505/H505,"0")+IFERROR(W506/H506,"0")+IFERROR(W507/H507,"0")+IFERROR(W508/H508,"0")</f>
        <v>144</v>
      </c>
      <c r="X509" s="354">
        <f>IFERROR(IF(X505="",0,X505),"0")+IFERROR(IF(X506="",0,X506),"0")+IFERROR(IF(X507="",0,X507),"0")+IFERROR(IF(X508="",0,X508),"0")</f>
        <v>1.08432</v>
      </c>
      <c r="Y509" s="355"/>
      <c r="Z509" s="355"/>
    </row>
    <row r="510" spans="1:53" x14ac:dyDescent="0.2">
      <c r="A510" s="366"/>
      <c r="B510" s="366"/>
      <c r="C510" s="366"/>
      <c r="D510" s="366"/>
      <c r="E510" s="366"/>
      <c r="F510" s="366"/>
      <c r="G510" s="366"/>
      <c r="H510" s="366"/>
      <c r="I510" s="366"/>
      <c r="J510" s="366"/>
      <c r="K510" s="366"/>
      <c r="L510" s="366"/>
      <c r="M510" s="374"/>
      <c r="N510" s="362" t="s">
        <v>66</v>
      </c>
      <c r="O510" s="363"/>
      <c r="P510" s="363"/>
      <c r="Q510" s="363"/>
      <c r="R510" s="363"/>
      <c r="S510" s="363"/>
      <c r="T510" s="364"/>
      <c r="U510" s="37" t="s">
        <v>65</v>
      </c>
      <c r="V510" s="354">
        <f>IFERROR(SUM(V505:V508),"0")</f>
        <v>600</v>
      </c>
      <c r="W510" s="354">
        <f>IFERROR(SUM(W505:W508),"0")</f>
        <v>604.80000000000007</v>
      </c>
      <c r="X510" s="37"/>
      <c r="Y510" s="355"/>
      <c r="Z510" s="355"/>
    </row>
    <row r="511" spans="1:53" ht="14.25" customHeight="1" x14ac:dyDescent="0.25">
      <c r="A511" s="365" t="s">
        <v>68</v>
      </c>
      <c r="B511" s="366"/>
      <c r="C511" s="366"/>
      <c r="D511" s="366"/>
      <c r="E511" s="366"/>
      <c r="F511" s="366"/>
      <c r="G511" s="366"/>
      <c r="H511" s="366"/>
      <c r="I511" s="366"/>
      <c r="J511" s="366"/>
      <c r="K511" s="366"/>
      <c r="L511" s="366"/>
      <c r="M511" s="366"/>
      <c r="N511" s="366"/>
      <c r="O511" s="366"/>
      <c r="P511" s="366"/>
      <c r="Q511" s="366"/>
      <c r="R511" s="366"/>
      <c r="S511" s="366"/>
      <c r="T511" s="366"/>
      <c r="U511" s="366"/>
      <c r="V511" s="366"/>
      <c r="W511" s="366"/>
      <c r="X511" s="366"/>
      <c r="Y511" s="348"/>
      <c r="Z511" s="348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6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1"/>
      <c r="P512" s="361"/>
      <c r="Q512" s="361"/>
      <c r="R512" s="359"/>
      <c r="S512" s="34"/>
      <c r="T512" s="34"/>
      <c r="U512" s="35" t="s">
        <v>65</v>
      </c>
      <c r="V512" s="352">
        <v>40</v>
      </c>
      <c r="W512" s="353">
        <f>IFERROR(IF(V512="",0,CEILING((V512/$H512),1)*$H512),"")</f>
        <v>46.8</v>
      </c>
      <c r="X512" s="36">
        <f>IFERROR(IF(W512=0,"",ROUNDUP(W512/H512,0)*0.02175),"")</f>
        <v>0.1305</v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29" t="s">
        <v>693</v>
      </c>
      <c r="O513" s="361"/>
      <c r="P513" s="361"/>
      <c r="Q513" s="361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66" t="s">
        <v>696</v>
      </c>
      <c r="O514" s="361"/>
      <c r="P514" s="361"/>
      <c r="Q514" s="361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459" t="s">
        <v>699</v>
      </c>
      <c r="O515" s="361"/>
      <c r="P515" s="361"/>
      <c r="Q515" s="361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17" t="s">
        <v>702</v>
      </c>
      <c r="O516" s="361"/>
      <c r="P516" s="361"/>
      <c r="Q516" s="361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3"/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74"/>
      <c r="N517" s="362" t="s">
        <v>66</v>
      </c>
      <c r="O517" s="363"/>
      <c r="P517" s="363"/>
      <c r="Q517" s="363"/>
      <c r="R517" s="363"/>
      <c r="S517" s="363"/>
      <c r="T517" s="364"/>
      <c r="U517" s="37" t="s">
        <v>67</v>
      </c>
      <c r="V517" s="354">
        <f>IFERROR(V512/H512,"0")+IFERROR(V513/H513,"0")+IFERROR(V514/H514,"0")+IFERROR(V515/H515,"0")+IFERROR(V516/H516,"0")</f>
        <v>5.1282051282051286</v>
      </c>
      <c r="W517" s="354">
        <f>IFERROR(W512/H512,"0")+IFERROR(W513/H513,"0")+IFERROR(W514/H514,"0")+IFERROR(W515/H515,"0")+IFERROR(W516/H516,"0")</f>
        <v>6</v>
      </c>
      <c r="X517" s="354">
        <f>IFERROR(IF(X512="",0,X512),"0")+IFERROR(IF(X513="",0,X513),"0")+IFERROR(IF(X514="",0,X514),"0")+IFERROR(IF(X515="",0,X515),"0")+IFERROR(IF(X516="",0,X516),"0")</f>
        <v>0.1305</v>
      </c>
      <c r="Y517" s="355"/>
      <c r="Z517" s="355"/>
    </row>
    <row r="518" spans="1:53" x14ac:dyDescent="0.2">
      <c r="A518" s="366"/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74"/>
      <c r="N518" s="362" t="s">
        <v>66</v>
      </c>
      <c r="O518" s="363"/>
      <c r="P518" s="363"/>
      <c r="Q518" s="363"/>
      <c r="R518" s="363"/>
      <c r="S518" s="363"/>
      <c r="T518" s="364"/>
      <c r="U518" s="37" t="s">
        <v>65</v>
      </c>
      <c r="V518" s="354">
        <f>IFERROR(SUM(V512:V516),"0")</f>
        <v>40</v>
      </c>
      <c r="W518" s="354">
        <f>IFERROR(SUM(W512:W516),"0")</f>
        <v>46.8</v>
      </c>
      <c r="X518" s="37"/>
      <c r="Y518" s="355"/>
      <c r="Z518" s="355"/>
    </row>
    <row r="519" spans="1:53" ht="15" customHeight="1" x14ac:dyDescent="0.2">
      <c r="A519" s="442"/>
      <c r="B519" s="366"/>
      <c r="C519" s="366"/>
      <c r="D519" s="366"/>
      <c r="E519" s="366"/>
      <c r="F519" s="366"/>
      <c r="G519" s="366"/>
      <c r="H519" s="366"/>
      <c r="I519" s="366"/>
      <c r="J519" s="366"/>
      <c r="K519" s="366"/>
      <c r="L519" s="366"/>
      <c r="M519" s="416"/>
      <c r="N519" s="437" t="s">
        <v>703</v>
      </c>
      <c r="O519" s="438"/>
      <c r="P519" s="438"/>
      <c r="Q519" s="438"/>
      <c r="R519" s="438"/>
      <c r="S519" s="438"/>
      <c r="T519" s="439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17749.900000000001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17899.680000000004</v>
      </c>
      <c r="X519" s="37"/>
      <c r="Y519" s="355"/>
      <c r="Z519" s="355"/>
    </row>
    <row r="520" spans="1:53" x14ac:dyDescent="0.2">
      <c r="A520" s="366"/>
      <c r="B520" s="366"/>
      <c r="C520" s="366"/>
      <c r="D520" s="366"/>
      <c r="E520" s="366"/>
      <c r="F520" s="366"/>
      <c r="G520" s="366"/>
      <c r="H520" s="366"/>
      <c r="I520" s="366"/>
      <c r="J520" s="366"/>
      <c r="K520" s="366"/>
      <c r="L520" s="366"/>
      <c r="M520" s="416"/>
      <c r="N520" s="437" t="s">
        <v>704</v>
      </c>
      <c r="O520" s="438"/>
      <c r="P520" s="438"/>
      <c r="Q520" s="438"/>
      <c r="R520" s="438"/>
      <c r="S520" s="438"/>
      <c r="T520" s="439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18767.814446761411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18926.356000000007</v>
      </c>
      <c r="X520" s="37"/>
      <c r="Y520" s="355"/>
      <c r="Z520" s="355"/>
    </row>
    <row r="521" spans="1:53" x14ac:dyDescent="0.2">
      <c r="A521" s="366"/>
      <c r="B521" s="366"/>
      <c r="C521" s="366"/>
      <c r="D521" s="366"/>
      <c r="E521" s="366"/>
      <c r="F521" s="366"/>
      <c r="G521" s="366"/>
      <c r="H521" s="366"/>
      <c r="I521" s="366"/>
      <c r="J521" s="366"/>
      <c r="K521" s="366"/>
      <c r="L521" s="366"/>
      <c r="M521" s="416"/>
      <c r="N521" s="437" t="s">
        <v>705</v>
      </c>
      <c r="O521" s="438"/>
      <c r="P521" s="438"/>
      <c r="Q521" s="438"/>
      <c r="R521" s="438"/>
      <c r="S521" s="438"/>
      <c r="T521" s="439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34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35</v>
      </c>
      <c r="X521" s="37"/>
      <c r="Y521" s="355"/>
      <c r="Z521" s="355"/>
    </row>
    <row r="522" spans="1:53" x14ac:dyDescent="0.2">
      <c r="A522" s="366"/>
      <c r="B522" s="366"/>
      <c r="C522" s="366"/>
      <c r="D522" s="366"/>
      <c r="E522" s="366"/>
      <c r="F522" s="366"/>
      <c r="G522" s="366"/>
      <c r="H522" s="366"/>
      <c r="I522" s="366"/>
      <c r="J522" s="366"/>
      <c r="K522" s="366"/>
      <c r="L522" s="366"/>
      <c r="M522" s="416"/>
      <c r="N522" s="437" t="s">
        <v>707</v>
      </c>
      <c r="O522" s="438"/>
      <c r="P522" s="438"/>
      <c r="Q522" s="438"/>
      <c r="R522" s="438"/>
      <c r="S522" s="438"/>
      <c r="T522" s="439"/>
      <c r="U522" s="37" t="s">
        <v>65</v>
      </c>
      <c r="V522" s="354">
        <f>GrossWeightTotal+PalletQtyTotal*25</f>
        <v>19617.814446761411</v>
      </c>
      <c r="W522" s="354">
        <f>GrossWeightTotalR+PalletQtyTotalR*25</f>
        <v>19801.356000000007</v>
      </c>
      <c r="X522" s="37"/>
      <c r="Y522" s="355"/>
      <c r="Z522" s="355"/>
    </row>
    <row r="523" spans="1:53" x14ac:dyDescent="0.2">
      <c r="A523" s="366"/>
      <c r="B523" s="366"/>
      <c r="C523" s="366"/>
      <c r="D523" s="366"/>
      <c r="E523" s="366"/>
      <c r="F523" s="366"/>
      <c r="G523" s="366"/>
      <c r="H523" s="366"/>
      <c r="I523" s="366"/>
      <c r="J523" s="366"/>
      <c r="K523" s="366"/>
      <c r="L523" s="366"/>
      <c r="M523" s="416"/>
      <c r="N523" s="437" t="s">
        <v>708</v>
      </c>
      <c r="O523" s="438"/>
      <c r="P523" s="438"/>
      <c r="Q523" s="438"/>
      <c r="R523" s="438"/>
      <c r="S523" s="438"/>
      <c r="T523" s="439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2377.6962272774049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2400</v>
      </c>
      <c r="X523" s="37"/>
      <c r="Y523" s="355"/>
      <c r="Z523" s="355"/>
    </row>
    <row r="524" spans="1:53" ht="14.25" customHeight="1" x14ac:dyDescent="0.2">
      <c r="A524" s="366"/>
      <c r="B524" s="366"/>
      <c r="C524" s="366"/>
      <c r="D524" s="366"/>
      <c r="E524" s="366"/>
      <c r="F524" s="366"/>
      <c r="G524" s="366"/>
      <c r="H524" s="366"/>
      <c r="I524" s="366"/>
      <c r="J524" s="366"/>
      <c r="K524" s="366"/>
      <c r="L524" s="366"/>
      <c r="M524" s="416"/>
      <c r="N524" s="437" t="s">
        <v>709</v>
      </c>
      <c r="O524" s="438"/>
      <c r="P524" s="438"/>
      <c r="Q524" s="438"/>
      <c r="R524" s="438"/>
      <c r="S524" s="438"/>
      <c r="T524" s="439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40.222100000000005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367" t="s">
        <v>95</v>
      </c>
      <c r="D526" s="536"/>
      <c r="E526" s="536"/>
      <c r="F526" s="522"/>
      <c r="G526" s="367" t="s">
        <v>225</v>
      </c>
      <c r="H526" s="536"/>
      <c r="I526" s="536"/>
      <c r="J526" s="536"/>
      <c r="K526" s="536"/>
      <c r="L526" s="536"/>
      <c r="M526" s="536"/>
      <c r="N526" s="536"/>
      <c r="O526" s="522"/>
      <c r="P526" s="349" t="s">
        <v>460</v>
      </c>
      <c r="Q526" s="367" t="s">
        <v>464</v>
      </c>
      <c r="R526" s="522"/>
      <c r="S526" s="367" t="s">
        <v>517</v>
      </c>
      <c r="T526" s="522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485" t="s">
        <v>712</v>
      </c>
      <c r="B527" s="367" t="s">
        <v>59</v>
      </c>
      <c r="C527" s="367" t="s">
        <v>96</v>
      </c>
      <c r="D527" s="367" t="s">
        <v>104</v>
      </c>
      <c r="E527" s="367" t="s">
        <v>95</v>
      </c>
      <c r="F527" s="367" t="s">
        <v>217</v>
      </c>
      <c r="G527" s="367" t="s">
        <v>226</v>
      </c>
      <c r="H527" s="367" t="s">
        <v>233</v>
      </c>
      <c r="I527" s="367" t="s">
        <v>252</v>
      </c>
      <c r="J527" s="367" t="s">
        <v>311</v>
      </c>
      <c r="K527" s="350"/>
      <c r="L527" s="367" t="s">
        <v>332</v>
      </c>
      <c r="M527" s="367" t="s">
        <v>351</v>
      </c>
      <c r="N527" s="367" t="s">
        <v>431</v>
      </c>
      <c r="O527" s="367" t="s">
        <v>449</v>
      </c>
      <c r="P527" s="367" t="s">
        <v>461</v>
      </c>
      <c r="Q527" s="367" t="s">
        <v>465</v>
      </c>
      <c r="R527" s="367" t="s">
        <v>492</v>
      </c>
      <c r="S527" s="367" t="s">
        <v>518</v>
      </c>
      <c r="T527" s="367" t="s">
        <v>567</v>
      </c>
      <c r="U527" s="367" t="s">
        <v>591</v>
      </c>
      <c r="V527" s="367" t="s">
        <v>652</v>
      </c>
      <c r="Z527" s="52"/>
      <c r="AC527" s="350"/>
    </row>
    <row r="528" spans="1:53" ht="13.5" customHeight="1" thickBot="1" x14ac:dyDescent="0.25">
      <c r="A528" s="486"/>
      <c r="B528" s="368"/>
      <c r="C528" s="368"/>
      <c r="D528" s="368"/>
      <c r="E528" s="368"/>
      <c r="F528" s="368"/>
      <c r="G528" s="368"/>
      <c r="H528" s="368"/>
      <c r="I528" s="368"/>
      <c r="J528" s="368"/>
      <c r="K528" s="350"/>
      <c r="L528" s="368"/>
      <c r="M528" s="368"/>
      <c r="N528" s="368"/>
      <c r="O528" s="368"/>
      <c r="P528" s="368"/>
      <c r="Q528" s="368"/>
      <c r="R528" s="368"/>
      <c r="S528" s="368"/>
      <c r="T528" s="368"/>
      <c r="U528" s="368"/>
      <c r="V528" s="368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585.90000000000009</v>
      </c>
      <c r="D529" s="46">
        <f>IFERROR(W56*1,"0")+IFERROR(W57*1,"0")+IFERROR(W58*1,"0")+IFERROR(W59*1,"0")</f>
        <v>727.2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797.4</v>
      </c>
      <c r="F529" s="46">
        <f>IFERROR(W132*1,"0")+IFERROR(W133*1,"0")+IFERROR(W134*1,"0")+IFERROR(W135*1,"0")</f>
        <v>74.7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63.000000000000007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181.20000000000002</v>
      </c>
      <c r="J529" s="46">
        <f>IFERROR(W206*1,"0")+IFERROR(W207*1,"0")+IFERROR(W208*1,"0")+IFERROR(W209*1,"0")+IFERROR(W210*1,"0")+IFERROR(W211*1,"0")+IFERROR(W215*1,"0")</f>
        <v>10.5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9858.0999999999985</v>
      </c>
      <c r="N529" s="46">
        <f>IFERROR(W290*1,"0")+IFERROR(W291*1,"0")+IFERROR(W292*1,"0")+IFERROR(W293*1,"0")+IFERROR(W294*1,"0")+IFERROR(W295*1,"0")+IFERROR(W296*1,"0")+IFERROR(W297*1,"0")+IFERROR(W301*1,"0")+IFERROR(W302*1,"0")</f>
        <v>256.79999999999995</v>
      </c>
      <c r="O529" s="46">
        <f>IFERROR(W307*1,"0")+IFERROR(W311*1,"0")+IFERROR(W312*1,"0")+IFERROR(W316*1,"0")+IFERROR(W320*1,"0")</f>
        <v>211.20000000000002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3989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88.2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8.4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216.48000000000002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831.6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5"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J9:L9"/>
    <mergeCell ref="R5:S5"/>
    <mergeCell ref="N27:R27"/>
    <mergeCell ref="N83:R83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128:M129"/>
    <mergeCell ref="N91:R91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A19:X19"/>
    <mergeCell ref="D102:E102"/>
    <mergeCell ref="N259:R259"/>
    <mergeCell ref="N88:R88"/>
    <mergeCell ref="A353:X353"/>
    <mergeCell ref="A280:M281"/>
    <mergeCell ref="A15:L15"/>
    <mergeCell ref="A48:X48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S17:T17"/>
    <mergeCell ref="N385:R385"/>
    <mergeCell ref="A346:M347"/>
    <mergeCell ref="A139:X139"/>
    <mergeCell ref="D192:E192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3:T33"/>
    <mergeCell ref="D29:E29"/>
    <mergeCell ref="N344:R344"/>
    <mergeCell ref="D265:E265"/>
    <mergeCell ref="N437:T437"/>
    <mergeCell ref="D452:E452"/>
    <mergeCell ref="D252:E252"/>
    <mergeCell ref="N308:T308"/>
    <mergeCell ref="N137:T137"/>
    <mergeCell ref="N375:R375"/>
    <mergeCell ref="N464:R464"/>
    <mergeCell ref="A177:X177"/>
    <mergeCell ref="N141:R141"/>
    <mergeCell ref="N439:R439"/>
    <mergeCell ref="A340:M341"/>
    <mergeCell ref="N233:R233"/>
    <mergeCell ref="N72:R72"/>
    <mergeCell ref="N143:R143"/>
    <mergeCell ref="N248:R248"/>
    <mergeCell ref="D242:E242"/>
    <mergeCell ref="N297:R297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N523:T523"/>
    <mergeCell ref="N425:R425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F17:F18"/>
    <mergeCell ref="N435:R435"/>
    <mergeCell ref="N512:R512"/>
    <mergeCell ref="D151:E151"/>
    <mergeCell ref="A331:X331"/>
    <mergeCell ref="D449:E449"/>
    <mergeCell ref="N415:T415"/>
    <mergeCell ref="N278:R278"/>
    <mergeCell ref="N107:R107"/>
    <mergeCell ref="N129:T129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D6:L6"/>
    <mergeCell ref="O13:P13"/>
    <mergeCell ref="N419:R419"/>
    <mergeCell ref="N201:R201"/>
    <mergeCell ref="N406:R406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D527:D528"/>
    <mergeCell ref="N426:T426"/>
    <mergeCell ref="G17:G18"/>
    <mergeCell ref="F527:F528"/>
    <mergeCell ref="N364:T364"/>
    <mergeCell ref="N493:R493"/>
    <mergeCell ref="A218:X218"/>
    <mergeCell ref="H10:L10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A327:M328"/>
    <mergeCell ref="N290:R290"/>
    <mergeCell ref="N417:R417"/>
    <mergeCell ref="A371:X371"/>
    <mergeCell ref="D292:E292"/>
    <mergeCell ref="A496:M497"/>
    <mergeCell ref="A422:X422"/>
    <mergeCell ref="N266:R266"/>
    <mergeCell ref="N393:R393"/>
    <mergeCell ref="N95:R95"/>
    <mergeCell ref="N70:R70"/>
    <mergeCell ref="D374:E37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N108:R108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D485:E485"/>
    <mergeCell ref="N265:R265"/>
    <mergeCell ref="N458:R458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N327:T327"/>
    <mergeCell ref="A35:X35"/>
    <mergeCell ref="D264:E264"/>
    <mergeCell ref="N370:T370"/>
    <mergeCell ref="D391:E391"/>
    <mergeCell ref="N441:T441"/>
    <mergeCell ref="D220:E220"/>
    <mergeCell ref="A436:M437"/>
    <mergeCell ref="N456:R456"/>
    <mergeCell ref="N285:R285"/>
    <mergeCell ref="N136:T136"/>
    <mergeCell ref="A310:X310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N443:R443"/>
    <mergeCell ref="D182:E182"/>
    <mergeCell ref="D109:E109"/>
    <mergeCell ref="N101:R101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T12:U12"/>
    <mergeCell ref="N445:T445"/>
    <mergeCell ref="D72:E72"/>
    <mergeCell ref="N368:R368"/>
    <mergeCell ref="A323:X323"/>
    <mergeCell ref="D235:E235"/>
    <mergeCell ref="A170:X170"/>
    <mergeCell ref="D451:E451"/>
    <mergeCell ref="A289:X289"/>
    <mergeCell ref="D255:E255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A33:M34"/>
    <mergeCell ref="N466:R466"/>
    <mergeCell ref="D211:E211"/>
    <mergeCell ref="N46:T46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N53:T53"/>
    <mergeCell ref="N116:R116"/>
    <mergeCell ref="D516:E516"/>
    <mergeCell ref="N522:T522"/>
    <mergeCell ref="N351:T351"/>
    <mergeCell ref="D301:E301"/>
    <mergeCell ref="D122:E122"/>
    <mergeCell ref="D224:E224"/>
    <mergeCell ref="N339:R339"/>
    <mergeCell ref="A313:M314"/>
    <mergeCell ref="N203:T203"/>
    <mergeCell ref="D456:E456"/>
    <mergeCell ref="N76:R76"/>
    <mergeCell ref="N85:T85"/>
    <mergeCell ref="A131:X131"/>
    <mergeCell ref="D59:E59"/>
    <mergeCell ref="N274:T274"/>
    <mergeCell ref="D295:E295"/>
    <mergeCell ref="N467:T467"/>
    <mergeCell ref="D178:E178"/>
    <mergeCell ref="A256:M257"/>
    <mergeCell ref="D172:E172"/>
    <mergeCell ref="D491:E491"/>
    <mergeCell ref="N518:T518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D78:E78"/>
    <mergeCell ref="N491:R491"/>
    <mergeCell ref="D363:E36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489:X489"/>
    <mergeCell ref="A144:M145"/>
    <mergeCell ref="N181:R181"/>
    <mergeCell ref="D126:E126"/>
    <mergeCell ref="D253:E253"/>
    <mergeCell ref="N479:R479"/>
    <mergeCell ref="N268:T268"/>
    <mergeCell ref="N402:R402"/>
    <mergeCell ref="N168:T168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D187:E187"/>
    <mergeCell ref="N302:R302"/>
    <mergeCell ref="N202:T202"/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2024-03-04T09:59:50Z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