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3,24 Кумыкова\"/>
    </mc:Choice>
  </mc:AlternateContent>
  <xr:revisionPtr revIDLastSave="0" documentId="13_ncr:1_{40CFFBBC-5F7A-4C77-A337-13CB26CD3E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W481" i="1" s="1"/>
  <c r="N475" i="1"/>
  <c r="V473" i="1"/>
  <c r="V472" i="1"/>
  <c r="X471" i="1"/>
  <c r="W471" i="1"/>
  <c r="N471" i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W437" i="1" s="1"/>
  <c r="N429" i="1"/>
  <c r="V427" i="1"/>
  <c r="V426" i="1"/>
  <c r="X425" i="1"/>
  <c r="W425" i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X372" i="1"/>
  <c r="W372" i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V328" i="1"/>
  <c r="W327" i="1"/>
  <c r="V327" i="1"/>
  <c r="X326" i="1"/>
  <c r="X327" i="1" s="1"/>
  <c r="W326" i="1"/>
  <c r="P529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29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376" i="1" l="1"/>
  <c r="V523" i="1"/>
  <c r="X136" i="1"/>
  <c r="W202" i="1"/>
  <c r="X256" i="1"/>
  <c r="X280" i="1"/>
  <c r="X340" i="1"/>
  <c r="X403" i="1"/>
  <c r="B529" i="1"/>
  <c r="W34" i="1"/>
  <c r="X36" i="1"/>
  <c r="X37" i="1" s="1"/>
  <c r="W37" i="1"/>
  <c r="X40" i="1"/>
  <c r="X41" i="1" s="1"/>
  <c r="W41" i="1"/>
  <c r="X44" i="1"/>
  <c r="X45" i="1" s="1"/>
  <c r="W45" i="1"/>
  <c r="D529" i="1"/>
  <c r="E529" i="1"/>
  <c r="W93" i="1"/>
  <c r="W103" i="1"/>
  <c r="W118" i="1"/>
  <c r="W129" i="1"/>
  <c r="W157" i="1"/>
  <c r="I529" i="1"/>
  <c r="X166" i="1"/>
  <c r="X168" i="1" s="1"/>
  <c r="W176" i="1"/>
  <c r="W196" i="1"/>
  <c r="X198" i="1"/>
  <c r="X202" i="1" s="1"/>
  <c r="M529" i="1"/>
  <c r="X301" i="1"/>
  <c r="X303" i="1" s="1"/>
  <c r="W376" i="1"/>
  <c r="X429" i="1"/>
  <c r="X439" i="1"/>
  <c r="X440" i="1" s="1"/>
  <c r="W440" i="1"/>
  <c r="X443" i="1"/>
  <c r="X444" i="1" s="1"/>
  <c r="W444" i="1"/>
  <c r="X475" i="1"/>
  <c r="X481" i="1" s="1"/>
  <c r="X103" i="1"/>
  <c r="X195" i="1"/>
  <c r="X52" i="1"/>
  <c r="H9" i="1"/>
  <c r="W53" i="1"/>
  <c r="W61" i="1"/>
  <c r="W86" i="1"/>
  <c r="W92" i="1"/>
  <c r="W104" i="1"/>
  <c r="W119" i="1"/>
  <c r="W128" i="1"/>
  <c r="W137" i="1"/>
  <c r="W145" i="1"/>
  <c r="W158" i="1"/>
  <c r="W163" i="1"/>
  <c r="W169" i="1"/>
  <c r="W175" i="1"/>
  <c r="W195" i="1"/>
  <c r="W203" i="1"/>
  <c r="W227" i="1"/>
  <c r="W246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H529" i="1"/>
  <c r="Q529" i="1"/>
  <c r="A10" i="1"/>
  <c r="W24" i="1"/>
  <c r="W33" i="1"/>
  <c r="F9" i="1"/>
  <c r="J9" i="1"/>
  <c r="X22" i="1"/>
  <c r="X23" i="1" s="1"/>
  <c r="W23" i="1"/>
  <c r="V519" i="1"/>
  <c r="X26" i="1"/>
  <c r="X33" i="1" s="1"/>
  <c r="C529" i="1"/>
  <c r="W52" i="1"/>
  <c r="X56" i="1"/>
  <c r="X60" i="1" s="1"/>
  <c r="W60" i="1"/>
  <c r="X64" i="1"/>
  <c r="X85" i="1" s="1"/>
  <c r="W85" i="1"/>
  <c r="X88" i="1"/>
  <c r="X92" i="1" s="1"/>
  <c r="X106" i="1"/>
  <c r="X118" i="1" s="1"/>
  <c r="X121" i="1"/>
  <c r="X128" i="1" s="1"/>
  <c r="F529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W249" i="1"/>
  <c r="W256" i="1"/>
  <c r="W257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W520" i="1"/>
  <c r="W521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23" i="1" l="1"/>
  <c r="W522" i="1"/>
  <c r="X524" i="1"/>
  <c r="W519" i="1"/>
</calcChain>
</file>

<file path=xl/sharedStrings.xml><?xml version="1.0" encoding="utf-8"?>
<sst xmlns="http://schemas.openxmlformats.org/spreadsheetml/2006/main" count="2257" uniqueCount="757">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</sst>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B507" zoomScaleNormal="100" zoomScaleSheetLayoutView="100" workbookViewId="0">
      <selection activeCell="Z523" sqref="Z523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95" t="s">
        <v>0</v>
      </c>
      <c r="E1" s="357"/>
      <c r="F1" s="357"/>
      <c r="G1" s="12" t="s">
        <v>1</v>
      </c>
      <c r="H1" s="495" t="s">
        <v>2</v>
      </c>
      <c r="I1" s="357"/>
      <c r="J1" s="357"/>
      <c r="K1" s="357"/>
      <c r="L1" s="357"/>
      <c r="M1" s="357"/>
      <c r="N1" s="357"/>
      <c r="O1" s="357"/>
      <c r="P1" s="356" t="s">
        <v>3</v>
      </c>
      <c r="Q1" s="357"/>
      <c r="R1" s="3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7"/>
      <c r="P2" s="377"/>
      <c r="Q2" s="377"/>
      <c r="R2" s="377"/>
      <c r="S2" s="377"/>
      <c r="T2" s="377"/>
      <c r="U2" s="37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7"/>
      <c r="O3" s="377"/>
      <c r="P3" s="377"/>
      <c r="Q3" s="377"/>
      <c r="R3" s="377"/>
      <c r="S3" s="377"/>
      <c r="T3" s="377"/>
      <c r="U3" s="37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92" t="s">
        <v>8</v>
      </c>
      <c r="B5" s="395"/>
      <c r="C5" s="396"/>
      <c r="D5" s="646"/>
      <c r="E5" s="647"/>
      <c r="F5" s="424" t="s">
        <v>9</v>
      </c>
      <c r="G5" s="396"/>
      <c r="H5" s="646"/>
      <c r="I5" s="696"/>
      <c r="J5" s="696"/>
      <c r="K5" s="696"/>
      <c r="L5" s="647"/>
      <c r="N5" s="24" t="s">
        <v>10</v>
      </c>
      <c r="O5" s="434">
        <v>45354</v>
      </c>
      <c r="P5" s="435"/>
      <c r="R5" s="390" t="s">
        <v>11</v>
      </c>
      <c r="S5" s="391"/>
      <c r="T5" s="557" t="s">
        <v>12</v>
      </c>
      <c r="U5" s="435"/>
      <c r="Z5" s="51"/>
      <c r="AA5" s="51"/>
      <c r="AB5" s="51"/>
    </row>
    <row r="6" spans="1:29" s="345" customFormat="1" ht="24" customHeight="1" x14ac:dyDescent="0.2">
      <c r="A6" s="592" t="s">
        <v>13</v>
      </c>
      <c r="B6" s="395"/>
      <c r="C6" s="396"/>
      <c r="D6" s="462" t="s">
        <v>14</v>
      </c>
      <c r="E6" s="463"/>
      <c r="F6" s="463"/>
      <c r="G6" s="463"/>
      <c r="H6" s="463"/>
      <c r="I6" s="463"/>
      <c r="J6" s="463"/>
      <c r="K6" s="463"/>
      <c r="L6" s="435"/>
      <c r="N6" s="24" t="s">
        <v>15</v>
      </c>
      <c r="O6" s="639" t="str">
        <f>IF(O5=0," ",CHOOSE(WEEKDAY(O5,2),"Понедельник","Вторник","Среда","Четверг","Пятница","Суббота","Воскресенье"))</f>
        <v>Воскресенье</v>
      </c>
      <c r="P6" s="360"/>
      <c r="R6" s="667" t="s">
        <v>16</v>
      </c>
      <c r="S6" s="391"/>
      <c r="T6" s="564" t="s">
        <v>17</v>
      </c>
      <c r="U6" s="565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30" t="str">
        <f>IFERROR(VLOOKUP(DeliveryAddress,Table,3,0),1)</f>
        <v>6</v>
      </c>
      <c r="E7" s="531"/>
      <c r="F7" s="531"/>
      <c r="G7" s="531"/>
      <c r="H7" s="531"/>
      <c r="I7" s="531"/>
      <c r="J7" s="531"/>
      <c r="K7" s="531"/>
      <c r="L7" s="475"/>
      <c r="N7" s="24"/>
      <c r="O7" s="42"/>
      <c r="P7" s="42"/>
      <c r="R7" s="377"/>
      <c r="S7" s="391"/>
      <c r="T7" s="566"/>
      <c r="U7" s="567"/>
      <c r="Z7" s="51"/>
      <c r="AA7" s="51"/>
      <c r="AB7" s="51"/>
    </row>
    <row r="8" spans="1:29" s="345" customFormat="1" ht="25.5" customHeight="1" x14ac:dyDescent="0.2">
      <c r="A8" s="375" t="s">
        <v>18</v>
      </c>
      <c r="B8" s="370"/>
      <c r="C8" s="371"/>
      <c r="D8" s="655"/>
      <c r="E8" s="656"/>
      <c r="F8" s="656"/>
      <c r="G8" s="656"/>
      <c r="H8" s="656"/>
      <c r="I8" s="656"/>
      <c r="J8" s="656"/>
      <c r="K8" s="656"/>
      <c r="L8" s="657"/>
      <c r="N8" s="24" t="s">
        <v>19</v>
      </c>
      <c r="O8" s="450">
        <v>0.41666666666666669</v>
      </c>
      <c r="P8" s="435"/>
      <c r="R8" s="377"/>
      <c r="S8" s="391"/>
      <c r="T8" s="566"/>
      <c r="U8" s="567"/>
      <c r="Z8" s="51"/>
      <c r="AA8" s="51"/>
      <c r="AB8" s="51"/>
    </row>
    <row r="9" spans="1:29" s="345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454"/>
      <c r="E9" s="389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88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6" t="s">
        <v>20</v>
      </c>
      <c r="O9" s="434"/>
      <c r="P9" s="435"/>
      <c r="R9" s="377"/>
      <c r="S9" s="391"/>
      <c r="T9" s="568"/>
      <c r="U9" s="569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454"/>
      <c r="E10" s="389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480" t="str">
        <f>IFERROR(VLOOKUP($D$10,Proxy,2,FALSE),"")</f>
        <v/>
      </c>
      <c r="I10" s="377"/>
      <c r="J10" s="377"/>
      <c r="K10" s="377"/>
      <c r="L10" s="377"/>
      <c r="N10" s="26" t="s">
        <v>21</v>
      </c>
      <c r="O10" s="450"/>
      <c r="P10" s="435"/>
      <c r="S10" s="24" t="s">
        <v>22</v>
      </c>
      <c r="T10" s="704" t="s">
        <v>23</v>
      </c>
      <c r="U10" s="565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35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425" t="s">
        <v>28</v>
      </c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6"/>
      <c r="N12" s="24" t="s">
        <v>29</v>
      </c>
      <c r="O12" s="474"/>
      <c r="P12" s="475"/>
      <c r="Q12" s="23"/>
      <c r="S12" s="24"/>
      <c r="T12" s="357"/>
      <c r="U12" s="377"/>
      <c r="Z12" s="51"/>
      <c r="AA12" s="51"/>
      <c r="AB12" s="51"/>
    </row>
    <row r="13" spans="1:29" s="345" customFormat="1" ht="23.25" customHeight="1" x14ac:dyDescent="0.2">
      <c r="A13" s="425" t="s">
        <v>30</v>
      </c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425" t="s">
        <v>32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6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404" t="s">
        <v>33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6"/>
      <c r="N15" s="618" t="s">
        <v>34</v>
      </c>
      <c r="O15" s="357"/>
      <c r="P15" s="357"/>
      <c r="Q15" s="357"/>
      <c r="R15" s="3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9"/>
      <c r="O16" s="619"/>
      <c r="P16" s="619"/>
      <c r="Q16" s="619"/>
      <c r="R16" s="6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603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37"/>
      <c r="P17" s="637"/>
      <c r="Q17" s="637"/>
      <c r="R17" s="363"/>
      <c r="S17" s="408" t="s">
        <v>48</v>
      </c>
      <c r="T17" s="396"/>
      <c r="U17" s="362" t="s">
        <v>49</v>
      </c>
      <c r="V17" s="362" t="s">
        <v>50</v>
      </c>
      <c r="W17" s="685" t="s">
        <v>51</v>
      </c>
      <c r="X17" s="362" t="s">
        <v>52</v>
      </c>
      <c r="Y17" s="373" t="s">
        <v>53</v>
      </c>
      <c r="Z17" s="373" t="s">
        <v>54</v>
      </c>
      <c r="AA17" s="373" t="s">
        <v>55</v>
      </c>
      <c r="AB17" s="675"/>
      <c r="AC17" s="676"/>
      <c r="AD17" s="604"/>
      <c r="BA17" s="674" t="s">
        <v>56</v>
      </c>
    </row>
    <row r="18" spans="1:53" ht="14.25" customHeight="1" x14ac:dyDescent="0.2">
      <c r="A18" s="366"/>
      <c r="B18" s="366"/>
      <c r="C18" s="366"/>
      <c r="D18" s="364"/>
      <c r="E18" s="365"/>
      <c r="F18" s="366"/>
      <c r="G18" s="366"/>
      <c r="H18" s="366"/>
      <c r="I18" s="366"/>
      <c r="J18" s="366"/>
      <c r="K18" s="366"/>
      <c r="L18" s="366"/>
      <c r="M18" s="366"/>
      <c r="N18" s="364"/>
      <c r="O18" s="638"/>
      <c r="P18" s="638"/>
      <c r="Q18" s="638"/>
      <c r="R18" s="365"/>
      <c r="S18" s="346" t="s">
        <v>57</v>
      </c>
      <c r="T18" s="346" t="s">
        <v>58</v>
      </c>
      <c r="U18" s="366"/>
      <c r="V18" s="366"/>
      <c r="W18" s="686"/>
      <c r="X18" s="366"/>
      <c r="Y18" s="374"/>
      <c r="Z18" s="374"/>
      <c r="AA18" s="677"/>
      <c r="AB18" s="678"/>
      <c r="AC18" s="679"/>
      <c r="AD18" s="605"/>
      <c r="BA18" s="377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405" t="s">
        <v>59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47"/>
      <c r="Z20" s="347"/>
    </row>
    <row r="21" spans="1:53" ht="14.25" customHeight="1" x14ac:dyDescent="0.25">
      <c r="A21" s="376" t="s">
        <v>60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61">
        <v>4607091389258</v>
      </c>
      <c r="E22" s="360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60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82"/>
      <c r="B23" s="377"/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83"/>
      <c r="N23" s="369" t="s">
        <v>66</v>
      </c>
      <c r="O23" s="370"/>
      <c r="P23" s="370"/>
      <c r="Q23" s="370"/>
      <c r="R23" s="370"/>
      <c r="S23" s="370"/>
      <c r="T23" s="371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77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83"/>
      <c r="N24" s="369" t="s">
        <v>66</v>
      </c>
      <c r="O24" s="370"/>
      <c r="P24" s="370"/>
      <c r="Q24" s="370"/>
      <c r="R24" s="370"/>
      <c r="S24" s="370"/>
      <c r="T24" s="371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76" t="s">
        <v>68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61">
        <v>4607091383881</v>
      </c>
      <c r="E26" s="360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60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61">
        <v>4607091388237</v>
      </c>
      <c r="E27" s="360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60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61">
        <v>4607091383935</v>
      </c>
      <c r="E28" s="360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60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61">
        <v>4680115881853</v>
      </c>
      <c r="E29" s="360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60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61">
        <v>4607091383911</v>
      </c>
      <c r="E30" s="360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712" t="s">
        <v>79</v>
      </c>
      <c r="O30" s="359"/>
      <c r="P30" s="359"/>
      <c r="Q30" s="359"/>
      <c r="R30" s="360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61">
        <v>4607091383911</v>
      </c>
      <c r="E31" s="360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9"/>
      <c r="P31" s="359"/>
      <c r="Q31" s="359"/>
      <c r="R31" s="360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61">
        <v>4607091388244</v>
      </c>
      <c r="E32" s="360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60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82"/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L33" s="377"/>
      <c r="M33" s="383"/>
      <c r="N33" s="369" t="s">
        <v>66</v>
      </c>
      <c r="O33" s="370"/>
      <c r="P33" s="370"/>
      <c r="Q33" s="370"/>
      <c r="R33" s="370"/>
      <c r="S33" s="370"/>
      <c r="T33" s="371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77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83"/>
      <c r="N34" s="369" t="s">
        <v>66</v>
      </c>
      <c r="O34" s="370"/>
      <c r="P34" s="370"/>
      <c r="Q34" s="370"/>
      <c r="R34" s="370"/>
      <c r="S34" s="370"/>
      <c r="T34" s="371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76" t="s">
        <v>83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  <c r="X35" s="377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61">
        <v>4607091388503</v>
      </c>
      <c r="E36" s="360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60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82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83"/>
      <c r="N37" s="369" t="s">
        <v>66</v>
      </c>
      <c r="O37" s="370"/>
      <c r="P37" s="370"/>
      <c r="Q37" s="370"/>
      <c r="R37" s="370"/>
      <c r="S37" s="370"/>
      <c r="T37" s="371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77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83"/>
      <c r="N38" s="369" t="s">
        <v>66</v>
      </c>
      <c r="O38" s="370"/>
      <c r="P38" s="370"/>
      <c r="Q38" s="370"/>
      <c r="R38" s="370"/>
      <c r="S38" s="370"/>
      <c r="T38" s="371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76" t="s">
        <v>88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61">
        <v>4607091388282</v>
      </c>
      <c r="E40" s="360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5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60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82"/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83"/>
      <c r="N41" s="369" t="s">
        <v>66</v>
      </c>
      <c r="O41" s="370"/>
      <c r="P41" s="370"/>
      <c r="Q41" s="370"/>
      <c r="R41" s="370"/>
      <c r="S41" s="370"/>
      <c r="T41" s="371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77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83"/>
      <c r="N42" s="369" t="s">
        <v>66</v>
      </c>
      <c r="O42" s="370"/>
      <c r="P42" s="370"/>
      <c r="Q42" s="370"/>
      <c r="R42" s="370"/>
      <c r="S42" s="370"/>
      <c r="T42" s="371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76" t="s">
        <v>92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61">
        <v>4607091389111</v>
      </c>
      <c r="E44" s="360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60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82"/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83"/>
      <c r="N45" s="369" t="s">
        <v>66</v>
      </c>
      <c r="O45" s="370"/>
      <c r="P45" s="370"/>
      <c r="Q45" s="370"/>
      <c r="R45" s="370"/>
      <c r="S45" s="370"/>
      <c r="T45" s="371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77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83"/>
      <c r="N46" s="369" t="s">
        <v>66</v>
      </c>
      <c r="O46" s="370"/>
      <c r="P46" s="370"/>
      <c r="Q46" s="370"/>
      <c r="R46" s="370"/>
      <c r="S46" s="370"/>
      <c r="T46" s="371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67" t="s">
        <v>95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48"/>
      <c r="Z47" s="48"/>
    </row>
    <row r="48" spans="1:53" ht="16.5" customHeight="1" x14ac:dyDescent="0.25">
      <c r="A48" s="405" t="s">
        <v>96</v>
      </c>
      <c r="B48" s="377"/>
      <c r="C48" s="377"/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  <c r="X48" s="377"/>
      <c r="Y48" s="347"/>
      <c r="Z48" s="347"/>
    </row>
    <row r="49" spans="1:53" ht="14.25" customHeight="1" x14ac:dyDescent="0.25">
      <c r="A49" s="376" t="s">
        <v>97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1">
        <v>4680115881440</v>
      </c>
      <c r="E50" s="360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60"/>
      <c r="S50" s="34"/>
      <c r="T50" s="34"/>
      <c r="U50" s="35" t="s">
        <v>65</v>
      </c>
      <c r="V50" s="352">
        <v>80</v>
      </c>
      <c r="W50" s="353">
        <f>IFERROR(IF(V50="",0,CEILING((V50/$H50),1)*$H50),"")</f>
        <v>86.4</v>
      </c>
      <c r="X50" s="36">
        <f>IFERROR(IF(W50=0,"",ROUNDUP(W50/H50,0)*0.02175),"")</f>
        <v>0.17399999999999999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1">
        <v>4680115881433</v>
      </c>
      <c r="E51" s="360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60"/>
      <c r="S51" s="34"/>
      <c r="T51" s="34"/>
      <c r="U51" s="35" t="s">
        <v>65</v>
      </c>
      <c r="V51" s="352">
        <v>13.5</v>
      </c>
      <c r="W51" s="353">
        <f>IFERROR(IF(V51="",0,CEILING((V51/$H51),1)*$H51),"")</f>
        <v>13.5</v>
      </c>
      <c r="X51" s="36">
        <f>IFERROR(IF(W51=0,"",ROUNDUP(W51/H51,0)*0.00753),"")</f>
        <v>3.7650000000000003E-2</v>
      </c>
      <c r="Y51" s="56"/>
      <c r="Z51" s="57"/>
      <c r="AD51" s="58"/>
      <c r="BA51" s="71" t="s">
        <v>1</v>
      </c>
    </row>
    <row r="52" spans="1:53" x14ac:dyDescent="0.2">
      <c r="A52" s="382"/>
      <c r="B52" s="377"/>
      <c r="C52" s="377"/>
      <c r="D52" s="377"/>
      <c r="E52" s="377"/>
      <c r="F52" s="377"/>
      <c r="G52" s="377"/>
      <c r="H52" s="377"/>
      <c r="I52" s="377"/>
      <c r="J52" s="377"/>
      <c r="K52" s="377"/>
      <c r="L52" s="377"/>
      <c r="M52" s="383"/>
      <c r="N52" s="369" t="s">
        <v>66</v>
      </c>
      <c r="O52" s="370"/>
      <c r="P52" s="370"/>
      <c r="Q52" s="370"/>
      <c r="R52" s="370"/>
      <c r="S52" s="370"/>
      <c r="T52" s="371"/>
      <c r="U52" s="37" t="s">
        <v>67</v>
      </c>
      <c r="V52" s="354">
        <f>IFERROR(V50/H50,"0")+IFERROR(V51/H51,"0")</f>
        <v>12.407407407407407</v>
      </c>
      <c r="W52" s="354">
        <f>IFERROR(W50/H50,"0")+IFERROR(W51/H51,"0")</f>
        <v>13</v>
      </c>
      <c r="X52" s="354">
        <f>IFERROR(IF(X50="",0,X50),"0")+IFERROR(IF(X51="",0,X51),"0")</f>
        <v>0.21165</v>
      </c>
      <c r="Y52" s="355"/>
      <c r="Z52" s="355"/>
    </row>
    <row r="53" spans="1:53" x14ac:dyDescent="0.2">
      <c r="A53" s="377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83"/>
      <c r="N53" s="369" t="s">
        <v>66</v>
      </c>
      <c r="O53" s="370"/>
      <c r="P53" s="370"/>
      <c r="Q53" s="370"/>
      <c r="R53" s="370"/>
      <c r="S53" s="370"/>
      <c r="T53" s="371"/>
      <c r="U53" s="37" t="s">
        <v>65</v>
      </c>
      <c r="V53" s="354">
        <f>IFERROR(SUM(V50:V51),"0")</f>
        <v>93.5</v>
      </c>
      <c r="W53" s="354">
        <f>IFERROR(SUM(W50:W51),"0")</f>
        <v>99.9</v>
      </c>
      <c r="X53" s="37"/>
      <c r="Y53" s="355"/>
      <c r="Z53" s="355"/>
    </row>
    <row r="54" spans="1:53" ht="16.5" customHeight="1" x14ac:dyDescent="0.25">
      <c r="A54" s="405" t="s">
        <v>104</v>
      </c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  <c r="S54" s="377"/>
      <c r="T54" s="377"/>
      <c r="U54" s="377"/>
      <c r="V54" s="377"/>
      <c r="W54" s="377"/>
      <c r="X54" s="377"/>
      <c r="Y54" s="347"/>
      <c r="Z54" s="347"/>
    </row>
    <row r="55" spans="1:53" ht="14.25" customHeight="1" x14ac:dyDescent="0.25">
      <c r="A55" s="376" t="s">
        <v>105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61">
        <v>4680115881426</v>
      </c>
      <c r="E56" s="360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70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60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61">
        <v>4680115881426</v>
      </c>
      <c r="E57" s="360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4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60"/>
      <c r="S57" s="34"/>
      <c r="T57" s="34"/>
      <c r="U57" s="35" t="s">
        <v>65</v>
      </c>
      <c r="V57" s="352">
        <v>230</v>
      </c>
      <c r="W57" s="353">
        <f>IFERROR(IF(V57="",0,CEILING((V57/$H57),1)*$H57),"")</f>
        <v>237.60000000000002</v>
      </c>
      <c r="X57" s="36">
        <f>IFERROR(IF(W57=0,"",ROUNDUP(W57/H57,0)*0.02175),"")</f>
        <v>0.47849999999999998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1">
        <v>4680115881419</v>
      </c>
      <c r="E58" s="360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60"/>
      <c r="S58" s="34"/>
      <c r="T58" s="34"/>
      <c r="U58" s="35" t="s">
        <v>65</v>
      </c>
      <c r="V58" s="352">
        <v>67.5</v>
      </c>
      <c r="W58" s="353">
        <f>IFERROR(IF(V58="",0,CEILING((V58/$H58),1)*$H58),"")</f>
        <v>67.5</v>
      </c>
      <c r="X58" s="36">
        <f>IFERROR(IF(W58=0,"",ROUNDUP(W58/H58,0)*0.00937),"")</f>
        <v>0.14055000000000001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61">
        <v>4680115881525</v>
      </c>
      <c r="E59" s="360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8" t="s">
        <v>114</v>
      </c>
      <c r="O59" s="359"/>
      <c r="P59" s="359"/>
      <c r="Q59" s="359"/>
      <c r="R59" s="360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2"/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377"/>
      <c r="M60" s="383"/>
      <c r="N60" s="369" t="s">
        <v>66</v>
      </c>
      <c r="O60" s="370"/>
      <c r="P60" s="370"/>
      <c r="Q60" s="370"/>
      <c r="R60" s="370"/>
      <c r="S60" s="370"/>
      <c r="T60" s="371"/>
      <c r="U60" s="37" t="s">
        <v>67</v>
      </c>
      <c r="V60" s="354">
        <f>IFERROR(V56/H56,"0")+IFERROR(V57/H57,"0")+IFERROR(V58/H58,"0")+IFERROR(V59/H59,"0")</f>
        <v>36.296296296296291</v>
      </c>
      <c r="W60" s="354">
        <f>IFERROR(W56/H56,"0")+IFERROR(W57/H57,"0")+IFERROR(W58/H58,"0")+IFERROR(W59/H59,"0")</f>
        <v>37</v>
      </c>
      <c r="X60" s="354">
        <f>IFERROR(IF(X56="",0,X56),"0")+IFERROR(IF(X57="",0,X57),"0")+IFERROR(IF(X58="",0,X58),"0")+IFERROR(IF(X59="",0,X59),"0")</f>
        <v>0.61904999999999999</v>
      </c>
      <c r="Y60" s="355"/>
      <c r="Z60" s="355"/>
    </row>
    <row r="61" spans="1:53" x14ac:dyDescent="0.2">
      <c r="A61" s="377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83"/>
      <c r="N61" s="369" t="s">
        <v>66</v>
      </c>
      <c r="O61" s="370"/>
      <c r="P61" s="370"/>
      <c r="Q61" s="370"/>
      <c r="R61" s="370"/>
      <c r="S61" s="370"/>
      <c r="T61" s="371"/>
      <c r="U61" s="37" t="s">
        <v>65</v>
      </c>
      <c r="V61" s="354">
        <f>IFERROR(SUM(V56:V59),"0")</f>
        <v>297.5</v>
      </c>
      <c r="W61" s="354">
        <f>IFERROR(SUM(W56:W59),"0")</f>
        <v>305.10000000000002</v>
      </c>
      <c r="X61" s="37"/>
      <c r="Y61" s="355"/>
      <c r="Z61" s="355"/>
    </row>
    <row r="62" spans="1:53" ht="16.5" customHeight="1" x14ac:dyDescent="0.25">
      <c r="A62" s="405" t="s">
        <v>95</v>
      </c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  <c r="S62" s="377"/>
      <c r="T62" s="377"/>
      <c r="U62" s="377"/>
      <c r="V62" s="377"/>
      <c r="W62" s="377"/>
      <c r="X62" s="377"/>
      <c r="Y62" s="347"/>
      <c r="Z62" s="347"/>
    </row>
    <row r="63" spans="1:53" ht="14.25" customHeight="1" x14ac:dyDescent="0.25">
      <c r="A63" s="376" t="s">
        <v>105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1">
        <v>4607091382945</v>
      </c>
      <c r="E64" s="360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60"/>
      <c r="S64" s="34"/>
      <c r="T64" s="34"/>
      <c r="U64" s="35" t="s">
        <v>65</v>
      </c>
      <c r="V64" s="352">
        <v>15</v>
      </c>
      <c r="W64" s="353">
        <f t="shared" ref="W64:W84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61">
        <v>4607091385670</v>
      </c>
      <c r="E65" s="360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60"/>
      <c r="S65" s="34"/>
      <c r="T65" s="34"/>
      <c r="U65" s="35" t="s">
        <v>65</v>
      </c>
      <c r="V65" s="352">
        <v>150</v>
      </c>
      <c r="W65" s="353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61">
        <v>4607091385670</v>
      </c>
      <c r="E66" s="360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60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61">
        <v>4680115883956</v>
      </c>
      <c r="E67" s="360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60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1">
        <v>4680115881327</v>
      </c>
      <c r="E68" s="360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60"/>
      <c r="S68" s="34"/>
      <c r="T68" s="34"/>
      <c r="U68" s="35" t="s">
        <v>65</v>
      </c>
      <c r="V68" s="352">
        <v>50</v>
      </c>
      <c r="W68" s="353">
        <f t="shared" si="2"/>
        <v>54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61">
        <v>4680115882133</v>
      </c>
      <c r="E69" s="360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60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61">
        <v>4680115882133</v>
      </c>
      <c r="E70" s="360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2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60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61">
        <v>4607091382952</v>
      </c>
      <c r="E71" s="360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60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61">
        <v>4680115882539</v>
      </c>
      <c r="E72" s="360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60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61">
        <v>4607091385687</v>
      </c>
      <c r="E73" s="360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60"/>
      <c r="S73" s="34"/>
      <c r="T73" s="34"/>
      <c r="U73" s="35" t="s">
        <v>65</v>
      </c>
      <c r="V73" s="352">
        <v>60</v>
      </c>
      <c r="W73" s="353">
        <f t="shared" si="2"/>
        <v>60</v>
      </c>
      <c r="X73" s="36">
        <f t="shared" si="4"/>
        <v>0.14055000000000001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61">
        <v>4607091384604</v>
      </c>
      <c r="E74" s="360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60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61">
        <v>4680115880283</v>
      </c>
      <c r="E75" s="360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60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61">
        <v>4680115883949</v>
      </c>
      <c r="E76" s="360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60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61">
        <v>4680115881518</v>
      </c>
      <c r="E77" s="360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60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1">
        <v>4680115881303</v>
      </c>
      <c r="E78" s="360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60"/>
      <c r="S78" s="34"/>
      <c r="T78" s="34"/>
      <c r="U78" s="35" t="s">
        <v>65</v>
      </c>
      <c r="V78" s="352">
        <v>35</v>
      </c>
      <c r="W78" s="353">
        <f t="shared" si="2"/>
        <v>36</v>
      </c>
      <c r="X78" s="36">
        <f t="shared" si="4"/>
        <v>7.4959999999999999E-2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61">
        <v>4680115882577</v>
      </c>
      <c r="E79" s="360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60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61">
        <v>4680115882577</v>
      </c>
      <c r="E80" s="360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60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61">
        <v>4680115882720</v>
      </c>
      <c r="E81" s="360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60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61">
        <v>4680115880269</v>
      </c>
      <c r="E82" s="360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60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61">
        <v>4680115880429</v>
      </c>
      <c r="E83" s="360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60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61">
        <v>4680115881457</v>
      </c>
      <c r="E84" s="360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60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2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83"/>
      <c r="N85" s="369" t="s">
        <v>66</v>
      </c>
      <c r="O85" s="370"/>
      <c r="P85" s="370"/>
      <c r="Q85" s="370"/>
      <c r="R85" s="370"/>
      <c r="S85" s="370"/>
      <c r="T85" s="371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42.139550264550266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44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0.67225999999999997</v>
      </c>
      <c r="Y85" s="355"/>
      <c r="Z85" s="355"/>
    </row>
    <row r="86" spans="1:53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83"/>
      <c r="N86" s="369" t="s">
        <v>66</v>
      </c>
      <c r="O86" s="370"/>
      <c r="P86" s="370"/>
      <c r="Q86" s="370"/>
      <c r="R86" s="370"/>
      <c r="S86" s="370"/>
      <c r="T86" s="371"/>
      <c r="U86" s="37" t="s">
        <v>65</v>
      </c>
      <c r="V86" s="354">
        <f>IFERROR(SUM(V64:V84),"0")</f>
        <v>310</v>
      </c>
      <c r="W86" s="354">
        <f>IFERROR(SUM(W64:W84),"0")</f>
        <v>329.2</v>
      </c>
      <c r="X86" s="37"/>
      <c r="Y86" s="355"/>
      <c r="Z86" s="355"/>
    </row>
    <row r="87" spans="1:53" ht="14.25" customHeight="1" x14ac:dyDescent="0.25">
      <c r="A87" s="376" t="s">
        <v>97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61">
        <v>4680115881488</v>
      </c>
      <c r="E88" s="360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60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61">
        <v>4680115882751</v>
      </c>
      <c r="E89" s="360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60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61">
        <v>4680115882775</v>
      </c>
      <c r="E90" s="360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4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60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61">
        <v>4680115880658</v>
      </c>
      <c r="E91" s="360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60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2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83"/>
      <c r="N92" s="369" t="s">
        <v>66</v>
      </c>
      <c r="O92" s="370"/>
      <c r="P92" s="370"/>
      <c r="Q92" s="370"/>
      <c r="R92" s="370"/>
      <c r="S92" s="370"/>
      <c r="T92" s="371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x14ac:dyDescent="0.2">
      <c r="A93" s="377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83"/>
      <c r="N93" s="369" t="s">
        <v>66</v>
      </c>
      <c r="O93" s="370"/>
      <c r="P93" s="370"/>
      <c r="Q93" s="370"/>
      <c r="R93" s="370"/>
      <c r="S93" s="370"/>
      <c r="T93" s="371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customHeight="1" x14ac:dyDescent="0.25">
      <c r="A94" s="376" t="s">
        <v>60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61">
        <v>4607091387667</v>
      </c>
      <c r="E95" s="360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60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61">
        <v>4607091387636</v>
      </c>
      <c r="E96" s="360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60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61">
        <v>4607091382426</v>
      </c>
      <c r="E97" s="360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60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61">
        <v>4607091386547</v>
      </c>
      <c r="E98" s="360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60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61">
        <v>4607091384734</v>
      </c>
      <c r="E99" s="360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60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61">
        <v>4607091382464</v>
      </c>
      <c r="E100" s="360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60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61">
        <v>4680115883444</v>
      </c>
      <c r="E101" s="360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60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61">
        <v>4680115883444</v>
      </c>
      <c r="E102" s="360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60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82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83"/>
      <c r="N103" s="369" t="s">
        <v>66</v>
      </c>
      <c r="O103" s="370"/>
      <c r="P103" s="370"/>
      <c r="Q103" s="370"/>
      <c r="R103" s="370"/>
      <c r="S103" s="370"/>
      <c r="T103" s="371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x14ac:dyDescent="0.2">
      <c r="A104" s="377"/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83"/>
      <c r="N104" s="369" t="s">
        <v>66</v>
      </c>
      <c r="O104" s="370"/>
      <c r="P104" s="370"/>
      <c r="Q104" s="370"/>
      <c r="R104" s="370"/>
      <c r="S104" s="370"/>
      <c r="T104" s="371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customHeight="1" x14ac:dyDescent="0.25">
      <c r="A105" s="376" t="s">
        <v>68</v>
      </c>
      <c r="B105" s="377"/>
      <c r="C105" s="377"/>
      <c r="D105" s="377"/>
      <c r="E105" s="377"/>
      <c r="F105" s="377"/>
      <c r="G105" s="377"/>
      <c r="H105" s="377"/>
      <c r="I105" s="377"/>
      <c r="J105" s="377"/>
      <c r="K105" s="377"/>
      <c r="L105" s="377"/>
      <c r="M105" s="377"/>
      <c r="N105" s="377"/>
      <c r="O105" s="377"/>
      <c r="P105" s="377"/>
      <c r="Q105" s="377"/>
      <c r="R105" s="377"/>
      <c r="S105" s="377"/>
      <c r="T105" s="377"/>
      <c r="U105" s="377"/>
      <c r="V105" s="377"/>
      <c r="W105" s="377"/>
      <c r="X105" s="377"/>
      <c r="Y105" s="348"/>
      <c r="Z105" s="348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61">
        <v>4607091386967</v>
      </c>
      <c r="E106" s="360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9"/>
      <c r="P106" s="359"/>
      <c r="Q106" s="359"/>
      <c r="R106" s="360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61">
        <v>4607091386967</v>
      </c>
      <c r="E107" s="360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4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9"/>
      <c r="P107" s="359"/>
      <c r="Q107" s="359"/>
      <c r="R107" s="360"/>
      <c r="S107" s="34"/>
      <c r="T107" s="34"/>
      <c r="U107" s="35" t="s">
        <v>65</v>
      </c>
      <c r="V107" s="352">
        <v>20</v>
      </c>
      <c r="W107" s="353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61">
        <v>4607091385304</v>
      </c>
      <c r="E108" s="360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60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4301051648</v>
      </c>
      <c r="D109" s="361">
        <v>4607091386264</v>
      </c>
      <c r="E109" s="360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96" t="s">
        <v>187</v>
      </c>
      <c r="O109" s="359"/>
      <c r="P109" s="359"/>
      <c r="Q109" s="359"/>
      <c r="R109" s="360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189</v>
      </c>
      <c r="C110" s="31">
        <v>4301051306</v>
      </c>
      <c r="D110" s="361">
        <v>4607091386264</v>
      </c>
      <c r="E110" s="360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5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9"/>
      <c r="P110" s="359"/>
      <c r="Q110" s="359"/>
      <c r="R110" s="360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61">
        <v>4680115882584</v>
      </c>
      <c r="E111" s="360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8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60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61">
        <v>4680115882584</v>
      </c>
      <c r="E112" s="360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60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1">
        <v>4607091385731</v>
      </c>
      <c r="E113" s="360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60"/>
      <c r="S113" s="34"/>
      <c r="T113" s="34"/>
      <c r="U113" s="35" t="s">
        <v>65</v>
      </c>
      <c r="V113" s="352">
        <v>9</v>
      </c>
      <c r="W113" s="353">
        <f t="shared" si="6"/>
        <v>10.8</v>
      </c>
      <c r="X113" s="36">
        <f>IFERROR(IF(W113=0,"",ROUNDUP(W113/H113,0)*0.00753),"")</f>
        <v>3.0120000000000001E-2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61">
        <v>4680115880214</v>
      </c>
      <c r="E114" s="360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49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60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61">
        <v>4680115880894</v>
      </c>
      <c r="E115" s="360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60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61">
        <v>4607091385427</v>
      </c>
      <c r="E116" s="360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60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61">
        <v>4680115882645</v>
      </c>
      <c r="E117" s="360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60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2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83"/>
      <c r="N118" s="369" t="s">
        <v>66</v>
      </c>
      <c r="O118" s="370"/>
      <c r="P118" s="370"/>
      <c r="Q118" s="370"/>
      <c r="R118" s="370"/>
      <c r="S118" s="370"/>
      <c r="T118" s="371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5.7142857142857135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7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9.537000000000001E-2</v>
      </c>
      <c r="Y118" s="355"/>
      <c r="Z118" s="355"/>
    </row>
    <row r="119" spans="1:53" x14ac:dyDescent="0.2">
      <c r="A119" s="377"/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83"/>
      <c r="N119" s="369" t="s">
        <v>66</v>
      </c>
      <c r="O119" s="370"/>
      <c r="P119" s="370"/>
      <c r="Q119" s="370"/>
      <c r="R119" s="370"/>
      <c r="S119" s="370"/>
      <c r="T119" s="371"/>
      <c r="U119" s="37" t="s">
        <v>65</v>
      </c>
      <c r="V119" s="354">
        <f>IFERROR(SUM(V106:V117),"0")</f>
        <v>29</v>
      </c>
      <c r="W119" s="354">
        <f>IFERROR(SUM(W106:W117),"0")</f>
        <v>36</v>
      </c>
      <c r="X119" s="37"/>
      <c r="Y119" s="355"/>
      <c r="Z119" s="355"/>
    </row>
    <row r="120" spans="1:53" ht="14.25" customHeight="1" x14ac:dyDescent="0.25">
      <c r="A120" s="376" t="s">
        <v>203</v>
      </c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61">
        <v>4607091383065</v>
      </c>
      <c r="E121" s="360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60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4301060366</v>
      </c>
      <c r="D122" s="361">
        <v>4680115881532</v>
      </c>
      <c r="E122" s="360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4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59"/>
      <c r="P122" s="359"/>
      <c r="Q122" s="359"/>
      <c r="R122" s="360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4301060371</v>
      </c>
      <c r="D123" s="361">
        <v>4680115881532</v>
      </c>
      <c r="E123" s="360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505" t="s">
        <v>209</v>
      </c>
      <c r="O123" s="359"/>
      <c r="P123" s="359"/>
      <c r="Q123" s="359"/>
      <c r="R123" s="360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210</v>
      </c>
      <c r="C124" s="31">
        <v>4301060350</v>
      </c>
      <c r="D124" s="361">
        <v>4680115881532</v>
      </c>
      <c r="E124" s="360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6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9"/>
      <c r="P124" s="359"/>
      <c r="Q124" s="359"/>
      <c r="R124" s="360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61">
        <v>4680115882652</v>
      </c>
      <c r="E125" s="360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6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60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61">
        <v>4680115880238</v>
      </c>
      <c r="E126" s="360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60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61">
        <v>4680115881464</v>
      </c>
      <c r="E127" s="360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8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60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82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83"/>
      <c r="N128" s="369" t="s">
        <v>66</v>
      </c>
      <c r="O128" s="370"/>
      <c r="P128" s="370"/>
      <c r="Q128" s="370"/>
      <c r="R128" s="370"/>
      <c r="S128" s="370"/>
      <c r="T128" s="371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x14ac:dyDescent="0.2">
      <c r="A129" s="377"/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83"/>
      <c r="N129" s="369" t="s">
        <v>66</v>
      </c>
      <c r="O129" s="370"/>
      <c r="P129" s="370"/>
      <c r="Q129" s="370"/>
      <c r="R129" s="370"/>
      <c r="S129" s="370"/>
      <c r="T129" s="371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customHeight="1" x14ac:dyDescent="0.25">
      <c r="A130" s="405" t="s">
        <v>217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47"/>
      <c r="Z130" s="347"/>
    </row>
    <row r="131" spans="1:53" ht="14.25" customHeight="1" x14ac:dyDescent="0.25">
      <c r="A131" s="376" t="s">
        <v>68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61">
        <v>4607091385168</v>
      </c>
      <c r="E132" s="360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4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59"/>
      <c r="P132" s="359"/>
      <c r="Q132" s="359"/>
      <c r="R132" s="360"/>
      <c r="S132" s="34"/>
      <c r="T132" s="34"/>
      <c r="U132" s="35" t="s">
        <v>65</v>
      </c>
      <c r="V132" s="352">
        <v>40</v>
      </c>
      <c r="W132" s="353">
        <f>IFERROR(IF(V132="",0,CEILING((V132/$H132),1)*$H132),"")</f>
        <v>42</v>
      </c>
      <c r="X132" s="36">
        <f>IFERROR(IF(W132=0,"",ROUNDUP(W132/H132,0)*0.02175),"")</f>
        <v>0.10874999999999999</v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4301051360</v>
      </c>
      <c r="D133" s="361">
        <v>4607091385168</v>
      </c>
      <c r="E133" s="360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9"/>
      <c r="P133" s="359"/>
      <c r="Q133" s="359"/>
      <c r="R133" s="360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61">
        <v>4607091383256</v>
      </c>
      <c r="E134" s="360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60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1">
        <v>4607091385748</v>
      </c>
      <c r="E135" s="360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60"/>
      <c r="S135" s="34"/>
      <c r="T135" s="34"/>
      <c r="U135" s="35" t="s">
        <v>65</v>
      </c>
      <c r="V135" s="352">
        <v>9</v>
      </c>
      <c r="W135" s="353">
        <f>IFERROR(IF(V135="",0,CEILING((V135/$H135),1)*$H135),"")</f>
        <v>10.8</v>
      </c>
      <c r="X135" s="36">
        <f>IFERROR(IF(W135=0,"",ROUNDUP(W135/H135,0)*0.00753),"")</f>
        <v>3.0120000000000001E-2</v>
      </c>
      <c r="Y135" s="56"/>
      <c r="Z135" s="57"/>
      <c r="AD135" s="58"/>
      <c r="BA135" s="131" t="s">
        <v>1</v>
      </c>
    </row>
    <row r="136" spans="1:53" x14ac:dyDescent="0.2">
      <c r="A136" s="382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83"/>
      <c r="N136" s="369" t="s">
        <v>66</v>
      </c>
      <c r="O136" s="370"/>
      <c r="P136" s="370"/>
      <c r="Q136" s="370"/>
      <c r="R136" s="370"/>
      <c r="S136" s="370"/>
      <c r="T136" s="371"/>
      <c r="U136" s="37" t="s">
        <v>67</v>
      </c>
      <c r="V136" s="354">
        <f>IFERROR(V132/H132,"0")+IFERROR(V133/H133,"0")+IFERROR(V134/H134,"0")+IFERROR(V135/H135,"0")</f>
        <v>8.0952380952380949</v>
      </c>
      <c r="W136" s="354">
        <f>IFERROR(W132/H132,"0")+IFERROR(W133/H133,"0")+IFERROR(W134/H134,"0")+IFERROR(W135/H135,"0")</f>
        <v>9</v>
      </c>
      <c r="X136" s="354">
        <f>IFERROR(IF(X132="",0,X132),"0")+IFERROR(IF(X133="",0,X133),"0")+IFERROR(IF(X134="",0,X134),"0")+IFERROR(IF(X135="",0,X135),"0")</f>
        <v>0.13886999999999999</v>
      </c>
      <c r="Y136" s="355"/>
      <c r="Z136" s="355"/>
    </row>
    <row r="137" spans="1:53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83"/>
      <c r="N137" s="369" t="s">
        <v>66</v>
      </c>
      <c r="O137" s="370"/>
      <c r="P137" s="370"/>
      <c r="Q137" s="370"/>
      <c r="R137" s="370"/>
      <c r="S137" s="370"/>
      <c r="T137" s="371"/>
      <c r="U137" s="37" t="s">
        <v>65</v>
      </c>
      <c r="V137" s="354">
        <f>IFERROR(SUM(V132:V135),"0")</f>
        <v>49</v>
      </c>
      <c r="W137" s="354">
        <f>IFERROR(SUM(W132:W135),"0")</f>
        <v>52.8</v>
      </c>
      <c r="X137" s="37"/>
      <c r="Y137" s="355"/>
      <c r="Z137" s="355"/>
    </row>
    <row r="138" spans="1:53" ht="27.75" customHeight="1" x14ac:dyDescent="0.2">
      <c r="A138" s="367" t="s">
        <v>225</v>
      </c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68"/>
      <c r="W138" s="368"/>
      <c r="X138" s="368"/>
      <c r="Y138" s="48"/>
      <c r="Z138" s="48"/>
    </row>
    <row r="139" spans="1:53" ht="16.5" customHeight="1" x14ac:dyDescent="0.25">
      <c r="A139" s="405" t="s">
        <v>226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47"/>
      <c r="Z139" s="347"/>
    </row>
    <row r="140" spans="1:53" ht="14.25" customHeight="1" x14ac:dyDescent="0.25">
      <c r="A140" s="376" t="s">
        <v>105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61">
        <v>4607091383423</v>
      </c>
      <c r="E141" s="360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60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61">
        <v>4607091381405</v>
      </c>
      <c r="E142" s="360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60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61">
        <v>4607091386516</v>
      </c>
      <c r="E143" s="360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60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82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83"/>
      <c r="N144" s="369" t="s">
        <v>66</v>
      </c>
      <c r="O144" s="370"/>
      <c r="P144" s="370"/>
      <c r="Q144" s="370"/>
      <c r="R144" s="370"/>
      <c r="S144" s="370"/>
      <c r="T144" s="371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83"/>
      <c r="N145" s="369" t="s">
        <v>66</v>
      </c>
      <c r="O145" s="370"/>
      <c r="P145" s="370"/>
      <c r="Q145" s="370"/>
      <c r="R145" s="370"/>
      <c r="S145" s="370"/>
      <c r="T145" s="371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405" t="s">
        <v>233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47"/>
      <c r="Z146" s="347"/>
    </row>
    <row r="147" spans="1:53" ht="14.25" customHeight="1" x14ac:dyDescent="0.25">
      <c r="A147" s="376" t="s">
        <v>60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61">
        <v>4680115880993</v>
      </c>
      <c r="E148" s="360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60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61">
        <v>4680115881761</v>
      </c>
      <c r="E149" s="360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60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61">
        <v>4680115881563</v>
      </c>
      <c r="E150" s="360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60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1">
        <v>4680115880986</v>
      </c>
      <c r="E151" s="360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60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61">
        <v>4680115880207</v>
      </c>
      <c r="E152" s="360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60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61">
        <v>4680115881785</v>
      </c>
      <c r="E153" s="360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60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61">
        <v>4680115881679</v>
      </c>
      <c r="E154" s="360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60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61">
        <v>4680115880191</v>
      </c>
      <c r="E155" s="360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60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61">
        <v>4680115883963</v>
      </c>
      <c r="E156" s="360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4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60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82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83"/>
      <c r="N157" s="369" t="s">
        <v>66</v>
      </c>
      <c r="O157" s="370"/>
      <c r="P157" s="370"/>
      <c r="Q157" s="370"/>
      <c r="R157" s="370"/>
      <c r="S157" s="370"/>
      <c r="T157" s="371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83"/>
      <c r="N158" s="369" t="s">
        <v>66</v>
      </c>
      <c r="O158" s="370"/>
      <c r="P158" s="370"/>
      <c r="Q158" s="370"/>
      <c r="R158" s="370"/>
      <c r="S158" s="370"/>
      <c r="T158" s="371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customHeight="1" x14ac:dyDescent="0.25">
      <c r="A159" s="405" t="s">
        <v>252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47"/>
      <c r="Z159" s="347"/>
    </row>
    <row r="160" spans="1:53" ht="14.25" customHeight="1" x14ac:dyDescent="0.25">
      <c r="A160" s="376" t="s">
        <v>105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61">
        <v>4680115881402</v>
      </c>
      <c r="E161" s="360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60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61">
        <v>4680115881396</v>
      </c>
      <c r="E162" s="360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60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82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83"/>
      <c r="N163" s="369" t="s">
        <v>66</v>
      </c>
      <c r="O163" s="370"/>
      <c r="P163" s="370"/>
      <c r="Q163" s="370"/>
      <c r="R163" s="370"/>
      <c r="S163" s="370"/>
      <c r="T163" s="371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83"/>
      <c r="N164" s="369" t="s">
        <v>66</v>
      </c>
      <c r="O164" s="370"/>
      <c r="P164" s="370"/>
      <c r="Q164" s="370"/>
      <c r="R164" s="370"/>
      <c r="S164" s="370"/>
      <c r="T164" s="371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76" t="s">
        <v>97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61">
        <v>4680115882935</v>
      </c>
      <c r="E166" s="360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60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61">
        <v>4680115880764</v>
      </c>
      <c r="E167" s="360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60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82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83"/>
      <c r="N168" s="369" t="s">
        <v>66</v>
      </c>
      <c r="O168" s="370"/>
      <c r="P168" s="370"/>
      <c r="Q168" s="370"/>
      <c r="R168" s="370"/>
      <c r="S168" s="370"/>
      <c r="T168" s="371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83"/>
      <c r="N169" s="369" t="s">
        <v>66</v>
      </c>
      <c r="O169" s="370"/>
      <c r="P169" s="370"/>
      <c r="Q169" s="370"/>
      <c r="R169" s="370"/>
      <c r="S169" s="370"/>
      <c r="T169" s="371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76" t="s">
        <v>60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61">
        <v>4680115882683</v>
      </c>
      <c r="E171" s="360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60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61">
        <v>4680115882690</v>
      </c>
      <c r="E172" s="360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60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61">
        <v>4680115882669</v>
      </c>
      <c r="E173" s="360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60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61">
        <v>4680115882676</v>
      </c>
      <c r="E174" s="360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60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82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83"/>
      <c r="N175" s="369" t="s">
        <v>66</v>
      </c>
      <c r="O175" s="370"/>
      <c r="P175" s="370"/>
      <c r="Q175" s="370"/>
      <c r="R175" s="370"/>
      <c r="S175" s="370"/>
      <c r="T175" s="371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83"/>
      <c r="N176" s="369" t="s">
        <v>66</v>
      </c>
      <c r="O176" s="370"/>
      <c r="P176" s="370"/>
      <c r="Q176" s="370"/>
      <c r="R176" s="370"/>
      <c r="S176" s="370"/>
      <c r="T176" s="371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customHeight="1" x14ac:dyDescent="0.25">
      <c r="A177" s="376" t="s">
        <v>68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61">
        <v>4680115881556</v>
      </c>
      <c r="E178" s="360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60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1">
        <v>4680115880573</v>
      </c>
      <c r="E179" s="360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60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61">
        <v>4680115881594</v>
      </c>
      <c r="E180" s="360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60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61">
        <v>4680115881587</v>
      </c>
      <c r="E181" s="360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60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61">
        <v>4680115880962</v>
      </c>
      <c r="E182" s="360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60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61">
        <v>4680115881617</v>
      </c>
      <c r="E183" s="360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60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1">
        <v>4680115881228</v>
      </c>
      <c r="E184" s="360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60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61">
        <v>4680115881037</v>
      </c>
      <c r="E185" s="360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60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1">
        <v>4680115881211</v>
      </c>
      <c r="E186" s="360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60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61">
        <v>4680115881020</v>
      </c>
      <c r="E187" s="360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60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61">
        <v>4680115882195</v>
      </c>
      <c r="E188" s="360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60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61">
        <v>4680115882607</v>
      </c>
      <c r="E189" s="360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60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1">
        <v>4680115880092</v>
      </c>
      <c r="E190" s="360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60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61">
        <v>4680115880221</v>
      </c>
      <c r="E191" s="360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60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61">
        <v>4680115882942</v>
      </c>
      <c r="E192" s="360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60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61">
        <v>4680115880504</v>
      </c>
      <c r="E193" s="360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60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61">
        <v>4680115882164</v>
      </c>
      <c r="E194" s="360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60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82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83"/>
      <c r="N195" s="369" t="s">
        <v>66</v>
      </c>
      <c r="O195" s="370"/>
      <c r="P195" s="370"/>
      <c r="Q195" s="370"/>
      <c r="R195" s="370"/>
      <c r="S195" s="370"/>
      <c r="T195" s="371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83"/>
      <c r="N196" s="369" t="s">
        <v>66</v>
      </c>
      <c r="O196" s="370"/>
      <c r="P196" s="370"/>
      <c r="Q196" s="370"/>
      <c r="R196" s="370"/>
      <c r="S196" s="370"/>
      <c r="T196" s="371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customHeight="1" x14ac:dyDescent="0.25">
      <c r="A197" s="376" t="s">
        <v>203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61">
        <v>4680115882874</v>
      </c>
      <c r="E198" s="360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60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61">
        <v>4680115884434</v>
      </c>
      <c r="E199" s="360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60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61">
        <v>4680115880801</v>
      </c>
      <c r="E200" s="360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60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61">
        <v>4680115880818</v>
      </c>
      <c r="E201" s="360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60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82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83"/>
      <c r="N202" s="369" t="s">
        <v>66</v>
      </c>
      <c r="O202" s="370"/>
      <c r="P202" s="370"/>
      <c r="Q202" s="370"/>
      <c r="R202" s="370"/>
      <c r="S202" s="370"/>
      <c r="T202" s="371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83"/>
      <c r="N203" s="369" t="s">
        <v>66</v>
      </c>
      <c r="O203" s="370"/>
      <c r="P203" s="370"/>
      <c r="Q203" s="370"/>
      <c r="R203" s="370"/>
      <c r="S203" s="370"/>
      <c r="T203" s="371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customHeight="1" x14ac:dyDescent="0.25">
      <c r="A204" s="405" t="s">
        <v>311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47"/>
      <c r="Z204" s="347"/>
    </row>
    <row r="205" spans="1:53" ht="14.25" customHeight="1" x14ac:dyDescent="0.25">
      <c r="A205" s="376" t="s">
        <v>105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61">
        <v>4680115884274</v>
      </c>
      <c r="E206" s="360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4" t="s">
        <v>314</v>
      </c>
      <c r="O206" s="359"/>
      <c r="P206" s="359"/>
      <c r="Q206" s="359"/>
      <c r="R206" s="360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61">
        <v>4680115884298</v>
      </c>
      <c r="E207" s="360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68" t="s">
        <v>317</v>
      </c>
      <c r="O207" s="359"/>
      <c r="P207" s="359"/>
      <c r="Q207" s="359"/>
      <c r="R207" s="360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61">
        <v>4680115884250</v>
      </c>
      <c r="E208" s="360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477" t="s">
        <v>320</v>
      </c>
      <c r="O208" s="359"/>
      <c r="P208" s="359"/>
      <c r="Q208" s="359"/>
      <c r="R208" s="360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61">
        <v>4680115884281</v>
      </c>
      <c r="E209" s="360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45" t="s">
        <v>323</v>
      </c>
      <c r="O209" s="359"/>
      <c r="P209" s="359"/>
      <c r="Q209" s="359"/>
      <c r="R209" s="360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61">
        <v>4680115884199</v>
      </c>
      <c r="E210" s="360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36" t="s">
        <v>326</v>
      </c>
      <c r="O210" s="359"/>
      <c r="P210" s="359"/>
      <c r="Q210" s="359"/>
      <c r="R210" s="360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61">
        <v>4680115884267</v>
      </c>
      <c r="E211" s="360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89" t="s">
        <v>329</v>
      </c>
      <c r="O211" s="359"/>
      <c r="P211" s="359"/>
      <c r="Q211" s="359"/>
      <c r="R211" s="360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82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83"/>
      <c r="N212" s="369" t="s">
        <v>66</v>
      </c>
      <c r="O212" s="370"/>
      <c r="P212" s="370"/>
      <c r="Q212" s="370"/>
      <c r="R212" s="370"/>
      <c r="S212" s="370"/>
      <c r="T212" s="371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83"/>
      <c r="N213" s="369" t="s">
        <v>66</v>
      </c>
      <c r="O213" s="370"/>
      <c r="P213" s="370"/>
      <c r="Q213" s="370"/>
      <c r="R213" s="370"/>
      <c r="S213" s="370"/>
      <c r="T213" s="371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76" t="s">
        <v>60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61">
        <v>4607091389845</v>
      </c>
      <c r="E215" s="360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60"/>
      <c r="S215" s="34"/>
      <c r="T215" s="34"/>
      <c r="U215" s="35" t="s">
        <v>65</v>
      </c>
      <c r="V215" s="352">
        <v>10.5</v>
      </c>
      <c r="W215" s="353">
        <f>IFERROR(IF(V215="",0,CEILING((V215/$H215),1)*$H215),"")</f>
        <v>10.5</v>
      </c>
      <c r="X215" s="36">
        <f>IFERROR(IF(W215=0,"",ROUNDUP(W215/H215,0)*0.00502),"")</f>
        <v>2.5100000000000001E-2</v>
      </c>
      <c r="Y215" s="56"/>
      <c r="Z215" s="57"/>
      <c r="AD215" s="58"/>
      <c r="BA215" s="179" t="s">
        <v>1</v>
      </c>
    </row>
    <row r="216" spans="1:53" x14ac:dyDescent="0.2">
      <c r="A216" s="382"/>
      <c r="B216" s="377"/>
      <c r="C216" s="377"/>
      <c r="D216" s="377"/>
      <c r="E216" s="377"/>
      <c r="F216" s="377"/>
      <c r="G216" s="377"/>
      <c r="H216" s="377"/>
      <c r="I216" s="377"/>
      <c r="J216" s="377"/>
      <c r="K216" s="377"/>
      <c r="L216" s="377"/>
      <c r="M216" s="383"/>
      <c r="N216" s="369" t="s">
        <v>66</v>
      </c>
      <c r="O216" s="370"/>
      <c r="P216" s="370"/>
      <c r="Q216" s="370"/>
      <c r="R216" s="370"/>
      <c r="S216" s="370"/>
      <c r="T216" s="371"/>
      <c r="U216" s="37" t="s">
        <v>67</v>
      </c>
      <c r="V216" s="354">
        <f>IFERROR(V215/H215,"0")</f>
        <v>5</v>
      </c>
      <c r="W216" s="354">
        <f>IFERROR(W215/H215,"0")</f>
        <v>5</v>
      </c>
      <c r="X216" s="354">
        <f>IFERROR(IF(X215="",0,X215),"0")</f>
        <v>2.5100000000000001E-2</v>
      </c>
      <c r="Y216" s="355"/>
      <c r="Z216" s="355"/>
    </row>
    <row r="217" spans="1:53" x14ac:dyDescent="0.2">
      <c r="A217" s="377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83"/>
      <c r="N217" s="369" t="s">
        <v>66</v>
      </c>
      <c r="O217" s="370"/>
      <c r="P217" s="370"/>
      <c r="Q217" s="370"/>
      <c r="R217" s="370"/>
      <c r="S217" s="370"/>
      <c r="T217" s="371"/>
      <c r="U217" s="37" t="s">
        <v>65</v>
      </c>
      <c r="V217" s="354">
        <f>IFERROR(SUM(V215:V215),"0")</f>
        <v>10.5</v>
      </c>
      <c r="W217" s="354">
        <f>IFERROR(SUM(W215:W215),"0")</f>
        <v>10.5</v>
      </c>
      <c r="X217" s="37"/>
      <c r="Y217" s="355"/>
      <c r="Z217" s="355"/>
    </row>
    <row r="218" spans="1:53" ht="16.5" customHeight="1" x14ac:dyDescent="0.25">
      <c r="A218" s="405" t="s">
        <v>332</v>
      </c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7"/>
      <c r="O218" s="377"/>
      <c r="P218" s="377"/>
      <c r="Q218" s="377"/>
      <c r="R218" s="377"/>
      <c r="S218" s="377"/>
      <c r="T218" s="377"/>
      <c r="U218" s="377"/>
      <c r="V218" s="377"/>
      <c r="W218" s="377"/>
      <c r="X218" s="377"/>
      <c r="Y218" s="347"/>
      <c r="Z218" s="347"/>
    </row>
    <row r="219" spans="1:53" ht="14.25" customHeight="1" x14ac:dyDescent="0.25">
      <c r="A219" s="376" t="s">
        <v>105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48"/>
      <c r="Z219" s="348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61">
        <v>4680115884137</v>
      </c>
      <c r="E220" s="360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94" t="s">
        <v>335</v>
      </c>
      <c r="O220" s="359"/>
      <c r="P220" s="359"/>
      <c r="Q220" s="359"/>
      <c r="R220" s="360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61">
        <v>4680115884236</v>
      </c>
      <c r="E221" s="360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0" t="s">
        <v>338</v>
      </c>
      <c r="O221" s="359"/>
      <c r="P221" s="359"/>
      <c r="Q221" s="359"/>
      <c r="R221" s="360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61">
        <v>4680115884175</v>
      </c>
      <c r="E222" s="360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50" t="s">
        <v>341</v>
      </c>
      <c r="O222" s="359"/>
      <c r="P222" s="359"/>
      <c r="Q222" s="359"/>
      <c r="R222" s="360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61">
        <v>4680115884144</v>
      </c>
      <c r="E223" s="360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41" t="s">
        <v>344</v>
      </c>
      <c r="O223" s="359"/>
      <c r="P223" s="359"/>
      <c r="Q223" s="359"/>
      <c r="R223" s="360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61">
        <v>4680115884182</v>
      </c>
      <c r="E224" s="360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6" t="s">
        <v>347</v>
      </c>
      <c r="O224" s="359"/>
      <c r="P224" s="359"/>
      <c r="Q224" s="359"/>
      <c r="R224" s="360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61">
        <v>4680115884205</v>
      </c>
      <c r="E225" s="360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39" t="s">
        <v>350</v>
      </c>
      <c r="O225" s="359"/>
      <c r="P225" s="359"/>
      <c r="Q225" s="359"/>
      <c r="R225" s="360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82"/>
      <c r="B226" s="377"/>
      <c r="C226" s="377"/>
      <c r="D226" s="377"/>
      <c r="E226" s="377"/>
      <c r="F226" s="377"/>
      <c r="G226" s="377"/>
      <c r="H226" s="377"/>
      <c r="I226" s="377"/>
      <c r="J226" s="377"/>
      <c r="K226" s="377"/>
      <c r="L226" s="377"/>
      <c r="M226" s="383"/>
      <c r="N226" s="369" t="s">
        <v>66</v>
      </c>
      <c r="O226" s="370"/>
      <c r="P226" s="370"/>
      <c r="Q226" s="370"/>
      <c r="R226" s="370"/>
      <c r="S226" s="370"/>
      <c r="T226" s="371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77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83"/>
      <c r="N227" s="369" t="s">
        <v>66</v>
      </c>
      <c r="O227" s="370"/>
      <c r="P227" s="370"/>
      <c r="Q227" s="370"/>
      <c r="R227" s="370"/>
      <c r="S227" s="370"/>
      <c r="T227" s="371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405" t="s">
        <v>351</v>
      </c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7"/>
      <c r="O228" s="377"/>
      <c r="P228" s="377"/>
      <c r="Q228" s="377"/>
      <c r="R228" s="377"/>
      <c r="S228" s="377"/>
      <c r="T228" s="377"/>
      <c r="U228" s="377"/>
      <c r="V228" s="377"/>
      <c r="W228" s="377"/>
      <c r="X228" s="377"/>
      <c r="Y228" s="347"/>
      <c r="Z228" s="347"/>
    </row>
    <row r="229" spans="1:53" ht="14.25" customHeight="1" x14ac:dyDescent="0.25">
      <c r="A229" s="376" t="s">
        <v>105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48"/>
      <c r="Z229" s="348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61">
        <v>4607091387445</v>
      </c>
      <c r="E230" s="360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60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61">
        <v>4607091386004</v>
      </c>
      <c r="E231" s="360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60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60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61">
        <v>4607091386004</v>
      </c>
      <c r="E232" s="360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60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61">
        <v>4607091386073</v>
      </c>
      <c r="E233" s="360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60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61">
        <v>4607091387322</v>
      </c>
      <c r="E234" s="360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60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61">
        <v>4607091387322</v>
      </c>
      <c r="E235" s="360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60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61">
        <v>4607091387377</v>
      </c>
      <c r="E236" s="360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60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61">
        <v>4607091387353</v>
      </c>
      <c r="E237" s="360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60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61">
        <v>4607091386011</v>
      </c>
      <c r="E238" s="360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60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61">
        <v>4607091387308</v>
      </c>
      <c r="E239" s="360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60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61">
        <v>4607091387339</v>
      </c>
      <c r="E240" s="360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60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61">
        <v>4680115882638</v>
      </c>
      <c r="E241" s="360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60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61">
        <v>4680115881938</v>
      </c>
      <c r="E242" s="360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60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61">
        <v>4607091387346</v>
      </c>
      <c r="E243" s="360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60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61">
        <v>4607091389807</v>
      </c>
      <c r="E244" s="360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60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82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83"/>
      <c r="N245" s="369" t="s">
        <v>66</v>
      </c>
      <c r="O245" s="370"/>
      <c r="P245" s="370"/>
      <c r="Q245" s="370"/>
      <c r="R245" s="370"/>
      <c r="S245" s="370"/>
      <c r="T245" s="371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83"/>
      <c r="N246" s="369" t="s">
        <v>66</v>
      </c>
      <c r="O246" s="370"/>
      <c r="P246" s="370"/>
      <c r="Q246" s="370"/>
      <c r="R246" s="370"/>
      <c r="S246" s="370"/>
      <c r="T246" s="371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customHeight="1" x14ac:dyDescent="0.25">
      <c r="A247" s="376" t="s">
        <v>97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48"/>
      <c r="Z247" s="348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61">
        <v>4680115881914</v>
      </c>
      <c r="E248" s="360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60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82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83"/>
      <c r="N249" s="369" t="s">
        <v>66</v>
      </c>
      <c r="O249" s="370"/>
      <c r="P249" s="370"/>
      <c r="Q249" s="370"/>
      <c r="R249" s="370"/>
      <c r="S249" s="370"/>
      <c r="T249" s="371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83"/>
      <c r="N250" s="369" t="s">
        <v>66</v>
      </c>
      <c r="O250" s="370"/>
      <c r="P250" s="370"/>
      <c r="Q250" s="370"/>
      <c r="R250" s="370"/>
      <c r="S250" s="370"/>
      <c r="T250" s="371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76" t="s">
        <v>60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61">
        <v>4607091387193</v>
      </c>
      <c r="E252" s="360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60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61">
        <v>4607091387230</v>
      </c>
      <c r="E253" s="360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60"/>
      <c r="S253" s="34"/>
      <c r="T253" s="34"/>
      <c r="U253" s="35" t="s">
        <v>65</v>
      </c>
      <c r="V253" s="352">
        <v>8.3999999999999986</v>
      </c>
      <c r="W253" s="353">
        <f>IFERROR(IF(V253="",0,CEILING((V253/$H253),1)*$H253),"")</f>
        <v>8.4</v>
      </c>
      <c r="X253" s="36">
        <f>IFERROR(IF(W253=0,"",ROUNDUP(W253/H253,0)*0.00753),"")</f>
        <v>1.506E-2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61">
        <v>4607091387285</v>
      </c>
      <c r="E254" s="360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60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61">
        <v>4680115880481</v>
      </c>
      <c r="E255" s="360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8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60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82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83"/>
      <c r="N256" s="369" t="s">
        <v>66</v>
      </c>
      <c r="O256" s="370"/>
      <c r="P256" s="370"/>
      <c r="Q256" s="370"/>
      <c r="R256" s="370"/>
      <c r="S256" s="370"/>
      <c r="T256" s="371"/>
      <c r="U256" s="37" t="s">
        <v>67</v>
      </c>
      <c r="V256" s="354">
        <f>IFERROR(V252/H252,"0")+IFERROR(V253/H253,"0")+IFERROR(V254/H254,"0")+IFERROR(V255/H255,"0")</f>
        <v>1.9999999999999996</v>
      </c>
      <c r="W256" s="354">
        <f>IFERROR(W252/H252,"0")+IFERROR(W253/H253,"0")+IFERROR(W254/H254,"0")+IFERROR(W255/H255,"0")</f>
        <v>2</v>
      </c>
      <c r="X256" s="354">
        <f>IFERROR(IF(X252="",0,X252),"0")+IFERROR(IF(X253="",0,X253),"0")+IFERROR(IF(X254="",0,X254),"0")+IFERROR(IF(X255="",0,X255),"0")</f>
        <v>1.506E-2</v>
      </c>
      <c r="Y256" s="355"/>
      <c r="Z256" s="355"/>
    </row>
    <row r="257" spans="1:53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83"/>
      <c r="N257" s="369" t="s">
        <v>66</v>
      </c>
      <c r="O257" s="370"/>
      <c r="P257" s="370"/>
      <c r="Q257" s="370"/>
      <c r="R257" s="370"/>
      <c r="S257" s="370"/>
      <c r="T257" s="371"/>
      <c r="U257" s="37" t="s">
        <v>65</v>
      </c>
      <c r="V257" s="354">
        <f>IFERROR(SUM(V252:V255),"0")</f>
        <v>8.3999999999999986</v>
      </c>
      <c r="W257" s="354">
        <f>IFERROR(SUM(W252:W255),"0")</f>
        <v>8.4</v>
      </c>
      <c r="X257" s="37"/>
      <c r="Y257" s="355"/>
      <c r="Z257" s="355"/>
    </row>
    <row r="258" spans="1:53" ht="14.25" customHeight="1" x14ac:dyDescent="0.25">
      <c r="A258" s="376" t="s">
        <v>68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61">
        <v>4607091387766</v>
      </c>
      <c r="E259" s="360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60"/>
      <c r="S259" s="34"/>
      <c r="T259" s="34"/>
      <c r="U259" s="35" t="s">
        <v>65</v>
      </c>
      <c r="V259" s="352">
        <v>180</v>
      </c>
      <c r="W259" s="353">
        <f t="shared" ref="W259:W267" si="15">IFERROR(IF(V259="",0,CEILING((V259/$H259),1)*$H259),"")</f>
        <v>187.2</v>
      </c>
      <c r="X259" s="36">
        <f>IFERROR(IF(W259=0,"",ROUNDUP(W259/H259,0)*0.02175),"")</f>
        <v>0.52200000000000002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61">
        <v>4607091387957</v>
      </c>
      <c r="E260" s="360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60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61">
        <v>4607091387964</v>
      </c>
      <c r="E261" s="360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60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61">
        <v>4680115883567</v>
      </c>
      <c r="E262" s="360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7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59"/>
      <c r="P262" s="359"/>
      <c r="Q262" s="359"/>
      <c r="R262" s="360"/>
      <c r="S262" s="34"/>
      <c r="T262" s="34"/>
      <c r="U262" s="35" t="s">
        <v>65</v>
      </c>
      <c r="V262" s="352">
        <v>10.5</v>
      </c>
      <c r="W262" s="353">
        <f t="shared" si="15"/>
        <v>10.5</v>
      </c>
      <c r="X262" s="36">
        <f>IFERROR(IF(W262=0,"",ROUNDUP(W262/H262,0)*0.00753),"")</f>
        <v>3.7650000000000003E-2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61">
        <v>4607091381672</v>
      </c>
      <c r="E263" s="360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9"/>
      <c r="P263" s="359"/>
      <c r="Q263" s="359"/>
      <c r="R263" s="360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61">
        <v>4607091387537</v>
      </c>
      <c r="E264" s="360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9"/>
      <c r="P264" s="359"/>
      <c r="Q264" s="359"/>
      <c r="R264" s="360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61">
        <v>4607091387513</v>
      </c>
      <c r="E265" s="360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9"/>
      <c r="P265" s="359"/>
      <c r="Q265" s="359"/>
      <c r="R265" s="360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61">
        <v>4680115880511</v>
      </c>
      <c r="E266" s="360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9"/>
      <c r="P266" s="359"/>
      <c r="Q266" s="359"/>
      <c r="R266" s="360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61">
        <v>4680115880412</v>
      </c>
      <c r="E267" s="360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7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9"/>
      <c r="P267" s="359"/>
      <c r="Q267" s="359"/>
      <c r="R267" s="360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82"/>
      <c r="B268" s="377"/>
      <c r="C268" s="377"/>
      <c r="D268" s="377"/>
      <c r="E268" s="377"/>
      <c r="F268" s="377"/>
      <c r="G268" s="377"/>
      <c r="H268" s="377"/>
      <c r="I268" s="377"/>
      <c r="J268" s="377"/>
      <c r="K268" s="377"/>
      <c r="L268" s="377"/>
      <c r="M268" s="383"/>
      <c r="N268" s="369" t="s">
        <v>66</v>
      </c>
      <c r="O268" s="370"/>
      <c r="P268" s="370"/>
      <c r="Q268" s="370"/>
      <c r="R268" s="370"/>
      <c r="S268" s="370"/>
      <c r="T268" s="371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28.076923076923077</v>
      </c>
      <c r="W268" s="354">
        <f>IFERROR(W259/H259,"0")+IFERROR(W260/H260,"0")+IFERROR(W261/H261,"0")+IFERROR(W262/H262,"0")+IFERROR(W263/H263,"0")+IFERROR(W264/H264,"0")+IFERROR(W265/H265,"0")+IFERROR(W266/H266,"0")+IFERROR(W267/H267,"0")</f>
        <v>29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0.55964999999999998</v>
      </c>
      <c r="Y268" s="355"/>
      <c r="Z268" s="355"/>
    </row>
    <row r="269" spans="1:53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83"/>
      <c r="N269" s="369" t="s">
        <v>66</v>
      </c>
      <c r="O269" s="370"/>
      <c r="P269" s="370"/>
      <c r="Q269" s="370"/>
      <c r="R269" s="370"/>
      <c r="S269" s="370"/>
      <c r="T269" s="371"/>
      <c r="U269" s="37" t="s">
        <v>65</v>
      </c>
      <c r="V269" s="354">
        <f>IFERROR(SUM(V259:V267),"0")</f>
        <v>190.5</v>
      </c>
      <c r="W269" s="354">
        <f>IFERROR(SUM(W259:W267),"0")</f>
        <v>197.7</v>
      </c>
      <c r="X269" s="37"/>
      <c r="Y269" s="355"/>
      <c r="Z269" s="355"/>
    </row>
    <row r="270" spans="1:53" ht="14.25" customHeight="1" x14ac:dyDescent="0.25">
      <c r="A270" s="376" t="s">
        <v>203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61">
        <v>4607091380880</v>
      </c>
      <c r="E271" s="360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9"/>
      <c r="P271" s="359"/>
      <c r="Q271" s="359"/>
      <c r="R271" s="360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1">
        <v>4607091384482</v>
      </c>
      <c r="E272" s="360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3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9"/>
      <c r="P272" s="359"/>
      <c r="Q272" s="359"/>
      <c r="R272" s="360"/>
      <c r="S272" s="34"/>
      <c r="T272" s="34"/>
      <c r="U272" s="35" t="s">
        <v>65</v>
      </c>
      <c r="V272" s="352">
        <v>0</v>
      </c>
      <c r="W272" s="353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61">
        <v>4607091380897</v>
      </c>
      <c r="E273" s="360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6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9"/>
      <c r="P273" s="359"/>
      <c r="Q273" s="359"/>
      <c r="R273" s="360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82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83"/>
      <c r="N274" s="369" t="s">
        <v>66</v>
      </c>
      <c r="O274" s="370"/>
      <c r="P274" s="370"/>
      <c r="Q274" s="370"/>
      <c r="R274" s="370"/>
      <c r="S274" s="370"/>
      <c r="T274" s="371"/>
      <c r="U274" s="37" t="s">
        <v>67</v>
      </c>
      <c r="V274" s="354">
        <f>IFERROR(V271/H271,"0")+IFERROR(V272/H272,"0")+IFERROR(V273/H273,"0")</f>
        <v>0</v>
      </c>
      <c r="W274" s="354">
        <f>IFERROR(W271/H271,"0")+IFERROR(W272/H272,"0")+IFERROR(W273/H273,"0")</f>
        <v>0</v>
      </c>
      <c r="X274" s="354">
        <f>IFERROR(IF(X271="",0,X271),"0")+IFERROR(IF(X272="",0,X272),"0")+IFERROR(IF(X273="",0,X273),"0")</f>
        <v>0</v>
      </c>
      <c r="Y274" s="355"/>
      <c r="Z274" s="355"/>
    </row>
    <row r="275" spans="1:53" x14ac:dyDescent="0.2">
      <c r="A275" s="377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83"/>
      <c r="N275" s="369" t="s">
        <v>66</v>
      </c>
      <c r="O275" s="370"/>
      <c r="P275" s="370"/>
      <c r="Q275" s="370"/>
      <c r="R275" s="370"/>
      <c r="S275" s="370"/>
      <c r="T275" s="371"/>
      <c r="U275" s="37" t="s">
        <v>65</v>
      </c>
      <c r="V275" s="354">
        <f>IFERROR(SUM(V271:V273),"0")</f>
        <v>0</v>
      </c>
      <c r="W275" s="354">
        <f>IFERROR(SUM(W271:W273),"0")</f>
        <v>0</v>
      </c>
      <c r="X275" s="37"/>
      <c r="Y275" s="355"/>
      <c r="Z275" s="355"/>
    </row>
    <row r="276" spans="1:53" ht="14.25" customHeight="1" x14ac:dyDescent="0.25">
      <c r="A276" s="376" t="s">
        <v>83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61">
        <v>4607091388374</v>
      </c>
      <c r="E277" s="360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469" t="s">
        <v>416</v>
      </c>
      <c r="O277" s="359"/>
      <c r="P277" s="359"/>
      <c r="Q277" s="359"/>
      <c r="R277" s="360"/>
      <c r="S277" s="34"/>
      <c r="T277" s="34"/>
      <c r="U277" s="35" t="s">
        <v>65</v>
      </c>
      <c r="V277" s="352">
        <v>3.3</v>
      </c>
      <c r="W277" s="353">
        <f>IFERROR(IF(V277="",0,CEILING((V277/$H277),1)*$H277),"")</f>
        <v>6.08</v>
      </c>
      <c r="X277" s="36">
        <f>IFERROR(IF(W277=0,"",ROUNDUP(W277/H277,0)*0.00753),"")</f>
        <v>1.506E-2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61">
        <v>4607091388381</v>
      </c>
      <c r="E278" s="360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458" t="s">
        <v>419</v>
      </c>
      <c r="O278" s="359"/>
      <c r="P278" s="359"/>
      <c r="Q278" s="359"/>
      <c r="R278" s="360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61">
        <v>4607091388404</v>
      </c>
      <c r="E279" s="360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9"/>
      <c r="P279" s="359"/>
      <c r="Q279" s="359"/>
      <c r="R279" s="360"/>
      <c r="S279" s="34"/>
      <c r="T279" s="34"/>
      <c r="U279" s="35" t="s">
        <v>65</v>
      </c>
      <c r="V279" s="352">
        <v>5.3999999999999986</v>
      </c>
      <c r="W279" s="353">
        <f>IFERROR(IF(V279="",0,CEILING((V279/$H279),1)*$H279),"")</f>
        <v>7.6499999999999995</v>
      </c>
      <c r="X279" s="36">
        <f>IFERROR(IF(W279=0,"",ROUNDUP(W279/H279,0)*0.00753),"")</f>
        <v>2.2589999999999999E-2</v>
      </c>
      <c r="Y279" s="56"/>
      <c r="Z279" s="57"/>
      <c r="AD279" s="58"/>
      <c r="BA279" s="220" t="s">
        <v>1</v>
      </c>
    </row>
    <row r="280" spans="1:53" x14ac:dyDescent="0.2">
      <c r="A280" s="382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83"/>
      <c r="N280" s="369" t="s">
        <v>66</v>
      </c>
      <c r="O280" s="370"/>
      <c r="P280" s="370"/>
      <c r="Q280" s="370"/>
      <c r="R280" s="370"/>
      <c r="S280" s="370"/>
      <c r="T280" s="371"/>
      <c r="U280" s="37" t="s">
        <v>67</v>
      </c>
      <c r="V280" s="354">
        <f>IFERROR(V277/H277,"0")+IFERROR(V278/H278,"0")+IFERROR(V279/H279,"0")</f>
        <v>3.2031733746130024</v>
      </c>
      <c r="W280" s="354">
        <f>IFERROR(W277/H277,"0")+IFERROR(W278/H278,"0")+IFERROR(W279/H279,"0")</f>
        <v>5</v>
      </c>
      <c r="X280" s="354">
        <f>IFERROR(IF(X277="",0,X277),"0")+IFERROR(IF(X278="",0,X278),"0")+IFERROR(IF(X279="",0,X279),"0")</f>
        <v>3.7650000000000003E-2</v>
      </c>
      <c r="Y280" s="355"/>
      <c r="Z280" s="355"/>
    </row>
    <row r="281" spans="1:53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83"/>
      <c r="N281" s="369" t="s">
        <v>66</v>
      </c>
      <c r="O281" s="370"/>
      <c r="P281" s="370"/>
      <c r="Q281" s="370"/>
      <c r="R281" s="370"/>
      <c r="S281" s="370"/>
      <c r="T281" s="371"/>
      <c r="U281" s="37" t="s">
        <v>65</v>
      </c>
      <c r="V281" s="354">
        <f>IFERROR(SUM(V277:V279),"0")</f>
        <v>8.6999999999999993</v>
      </c>
      <c r="W281" s="354">
        <f>IFERROR(SUM(W277:W279),"0")</f>
        <v>13.73</v>
      </c>
      <c r="X281" s="37"/>
      <c r="Y281" s="355"/>
      <c r="Z281" s="355"/>
    </row>
    <row r="282" spans="1:53" ht="14.25" customHeight="1" x14ac:dyDescent="0.25">
      <c r="A282" s="376" t="s">
        <v>422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348"/>
      <c r="Z282" s="348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61">
        <v>4680115881808</v>
      </c>
      <c r="E283" s="360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9"/>
      <c r="P283" s="359"/>
      <c r="Q283" s="359"/>
      <c r="R283" s="360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61">
        <v>4680115881822</v>
      </c>
      <c r="E284" s="360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9"/>
      <c r="P284" s="359"/>
      <c r="Q284" s="359"/>
      <c r="R284" s="360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61">
        <v>4680115880016</v>
      </c>
      <c r="E285" s="360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9"/>
      <c r="P285" s="359"/>
      <c r="Q285" s="359"/>
      <c r="R285" s="360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82"/>
      <c r="B286" s="377"/>
      <c r="C286" s="377"/>
      <c r="D286" s="377"/>
      <c r="E286" s="377"/>
      <c r="F286" s="377"/>
      <c r="G286" s="377"/>
      <c r="H286" s="377"/>
      <c r="I286" s="377"/>
      <c r="J286" s="377"/>
      <c r="K286" s="377"/>
      <c r="L286" s="377"/>
      <c r="M286" s="383"/>
      <c r="N286" s="369" t="s">
        <v>66</v>
      </c>
      <c r="O286" s="370"/>
      <c r="P286" s="370"/>
      <c r="Q286" s="370"/>
      <c r="R286" s="370"/>
      <c r="S286" s="370"/>
      <c r="T286" s="371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77"/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83"/>
      <c r="N287" s="369" t="s">
        <v>66</v>
      </c>
      <c r="O287" s="370"/>
      <c r="P287" s="370"/>
      <c r="Q287" s="370"/>
      <c r="R287" s="370"/>
      <c r="S287" s="370"/>
      <c r="T287" s="371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405" t="s">
        <v>431</v>
      </c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77"/>
      <c r="N288" s="377"/>
      <c r="O288" s="377"/>
      <c r="P288" s="377"/>
      <c r="Q288" s="377"/>
      <c r="R288" s="377"/>
      <c r="S288" s="377"/>
      <c r="T288" s="377"/>
      <c r="U288" s="377"/>
      <c r="V288" s="377"/>
      <c r="W288" s="377"/>
      <c r="X288" s="377"/>
      <c r="Y288" s="347"/>
      <c r="Z288" s="347"/>
    </row>
    <row r="289" spans="1:53" ht="14.25" customHeight="1" x14ac:dyDescent="0.25">
      <c r="A289" s="376" t="s">
        <v>105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61">
        <v>4607091387421</v>
      </c>
      <c r="E290" s="360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60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61">
        <v>4607091387421</v>
      </c>
      <c r="E291" s="360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4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9"/>
      <c r="P291" s="359"/>
      <c r="Q291" s="359"/>
      <c r="R291" s="360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61">
        <v>4607091387452</v>
      </c>
      <c r="E292" s="360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3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60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61">
        <v>4607091387452</v>
      </c>
      <c r="E293" s="360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3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60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61">
        <v>4607091387452</v>
      </c>
      <c r="E294" s="360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9"/>
      <c r="P294" s="359"/>
      <c r="Q294" s="359"/>
      <c r="R294" s="360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61">
        <v>4607091385984</v>
      </c>
      <c r="E295" s="360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9"/>
      <c r="P295" s="359"/>
      <c r="Q295" s="359"/>
      <c r="R295" s="360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61">
        <v>4607091387438</v>
      </c>
      <c r="E296" s="360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4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9"/>
      <c r="P296" s="359"/>
      <c r="Q296" s="359"/>
      <c r="R296" s="360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61">
        <v>4607091387469</v>
      </c>
      <c r="E297" s="360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9"/>
      <c r="P297" s="359"/>
      <c r="Q297" s="359"/>
      <c r="R297" s="360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82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83"/>
      <c r="N298" s="369" t="s">
        <v>66</v>
      </c>
      <c r="O298" s="370"/>
      <c r="P298" s="370"/>
      <c r="Q298" s="370"/>
      <c r="R298" s="370"/>
      <c r="S298" s="370"/>
      <c r="T298" s="371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x14ac:dyDescent="0.2">
      <c r="A299" s="377"/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83"/>
      <c r="N299" s="369" t="s">
        <v>66</v>
      </c>
      <c r="O299" s="370"/>
      <c r="P299" s="370"/>
      <c r="Q299" s="370"/>
      <c r="R299" s="370"/>
      <c r="S299" s="370"/>
      <c r="T299" s="371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customHeight="1" x14ac:dyDescent="0.25">
      <c r="A300" s="376" t="s">
        <v>60</v>
      </c>
      <c r="B300" s="377"/>
      <c r="C300" s="377"/>
      <c r="D300" s="377"/>
      <c r="E300" s="377"/>
      <c r="F300" s="377"/>
      <c r="G300" s="377"/>
      <c r="H300" s="377"/>
      <c r="I300" s="377"/>
      <c r="J300" s="377"/>
      <c r="K300" s="377"/>
      <c r="L300" s="377"/>
      <c r="M300" s="377"/>
      <c r="N300" s="377"/>
      <c r="O300" s="377"/>
      <c r="P300" s="377"/>
      <c r="Q300" s="377"/>
      <c r="R300" s="377"/>
      <c r="S300" s="377"/>
      <c r="T300" s="377"/>
      <c r="U300" s="377"/>
      <c r="V300" s="377"/>
      <c r="W300" s="377"/>
      <c r="X300" s="377"/>
      <c r="Y300" s="348"/>
      <c r="Z300" s="348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61">
        <v>4607091387292</v>
      </c>
      <c r="E301" s="360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9"/>
      <c r="P301" s="359"/>
      <c r="Q301" s="359"/>
      <c r="R301" s="360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61">
        <v>4607091387315</v>
      </c>
      <c r="E302" s="360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9"/>
      <c r="P302" s="359"/>
      <c r="Q302" s="359"/>
      <c r="R302" s="360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82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83"/>
      <c r="N303" s="369" t="s">
        <v>66</v>
      </c>
      <c r="O303" s="370"/>
      <c r="P303" s="370"/>
      <c r="Q303" s="370"/>
      <c r="R303" s="370"/>
      <c r="S303" s="370"/>
      <c r="T303" s="371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77"/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83"/>
      <c r="N304" s="369" t="s">
        <v>66</v>
      </c>
      <c r="O304" s="370"/>
      <c r="P304" s="370"/>
      <c r="Q304" s="370"/>
      <c r="R304" s="370"/>
      <c r="S304" s="370"/>
      <c r="T304" s="371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405" t="s">
        <v>449</v>
      </c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77"/>
      <c r="N305" s="377"/>
      <c r="O305" s="377"/>
      <c r="P305" s="377"/>
      <c r="Q305" s="377"/>
      <c r="R305" s="377"/>
      <c r="S305" s="377"/>
      <c r="T305" s="377"/>
      <c r="U305" s="377"/>
      <c r="V305" s="377"/>
      <c r="W305" s="377"/>
      <c r="X305" s="377"/>
      <c r="Y305" s="347"/>
      <c r="Z305" s="347"/>
    </row>
    <row r="306" spans="1:53" ht="14.25" customHeight="1" x14ac:dyDescent="0.25">
      <c r="A306" s="376" t="s">
        <v>60</v>
      </c>
      <c r="B306" s="377"/>
      <c r="C306" s="377"/>
      <c r="D306" s="377"/>
      <c r="E306" s="377"/>
      <c r="F306" s="377"/>
      <c r="G306" s="377"/>
      <c r="H306" s="377"/>
      <c r="I306" s="377"/>
      <c r="J306" s="377"/>
      <c r="K306" s="377"/>
      <c r="L306" s="377"/>
      <c r="M306" s="377"/>
      <c r="N306" s="377"/>
      <c r="O306" s="377"/>
      <c r="P306" s="377"/>
      <c r="Q306" s="377"/>
      <c r="R306" s="377"/>
      <c r="S306" s="377"/>
      <c r="T306" s="377"/>
      <c r="U306" s="377"/>
      <c r="V306" s="377"/>
      <c r="W306" s="377"/>
      <c r="X306" s="377"/>
      <c r="Y306" s="348"/>
      <c r="Z306" s="348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61">
        <v>4607091383836</v>
      </c>
      <c r="E307" s="360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9"/>
      <c r="P307" s="359"/>
      <c r="Q307" s="359"/>
      <c r="R307" s="360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82"/>
      <c r="B308" s="377"/>
      <c r="C308" s="377"/>
      <c r="D308" s="377"/>
      <c r="E308" s="377"/>
      <c r="F308" s="377"/>
      <c r="G308" s="377"/>
      <c r="H308" s="377"/>
      <c r="I308" s="377"/>
      <c r="J308" s="377"/>
      <c r="K308" s="377"/>
      <c r="L308" s="377"/>
      <c r="M308" s="383"/>
      <c r="N308" s="369" t="s">
        <v>66</v>
      </c>
      <c r="O308" s="370"/>
      <c r="P308" s="370"/>
      <c r="Q308" s="370"/>
      <c r="R308" s="370"/>
      <c r="S308" s="370"/>
      <c r="T308" s="371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x14ac:dyDescent="0.2">
      <c r="A309" s="377"/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83"/>
      <c r="N309" s="369" t="s">
        <v>66</v>
      </c>
      <c r="O309" s="370"/>
      <c r="P309" s="370"/>
      <c r="Q309" s="370"/>
      <c r="R309" s="370"/>
      <c r="S309" s="370"/>
      <c r="T309" s="371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customHeight="1" x14ac:dyDescent="0.25">
      <c r="A310" s="376" t="s">
        <v>68</v>
      </c>
      <c r="B310" s="377"/>
      <c r="C310" s="377"/>
      <c r="D310" s="377"/>
      <c r="E310" s="377"/>
      <c r="F310" s="377"/>
      <c r="G310" s="377"/>
      <c r="H310" s="377"/>
      <c r="I310" s="377"/>
      <c r="J310" s="377"/>
      <c r="K310" s="377"/>
      <c r="L310" s="377"/>
      <c r="M310" s="377"/>
      <c r="N310" s="377"/>
      <c r="O310" s="377"/>
      <c r="P310" s="377"/>
      <c r="Q310" s="377"/>
      <c r="R310" s="377"/>
      <c r="S310" s="377"/>
      <c r="T310" s="377"/>
      <c r="U310" s="377"/>
      <c r="V310" s="377"/>
      <c r="W310" s="377"/>
      <c r="X310" s="377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61">
        <v>4607091387919</v>
      </c>
      <c r="E311" s="360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9"/>
      <c r="P311" s="359"/>
      <c r="Q311" s="359"/>
      <c r="R311" s="360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61">
        <v>4680115883604</v>
      </c>
      <c r="E312" s="360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4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9"/>
      <c r="P312" s="359"/>
      <c r="Q312" s="359"/>
      <c r="R312" s="360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82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83"/>
      <c r="N313" s="369" t="s">
        <v>66</v>
      </c>
      <c r="O313" s="370"/>
      <c r="P313" s="370"/>
      <c r="Q313" s="370"/>
      <c r="R313" s="370"/>
      <c r="S313" s="370"/>
      <c r="T313" s="371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83"/>
      <c r="N314" s="369" t="s">
        <v>66</v>
      </c>
      <c r="O314" s="370"/>
      <c r="P314" s="370"/>
      <c r="Q314" s="370"/>
      <c r="R314" s="370"/>
      <c r="S314" s="370"/>
      <c r="T314" s="371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customHeight="1" x14ac:dyDescent="0.25">
      <c r="A315" s="376" t="s">
        <v>203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48"/>
      <c r="Z315" s="348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61">
        <v>4607091388831</v>
      </c>
      <c r="E316" s="360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60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82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83"/>
      <c r="N317" s="369" t="s">
        <v>66</v>
      </c>
      <c r="O317" s="370"/>
      <c r="P317" s="370"/>
      <c r="Q317" s="370"/>
      <c r="R317" s="370"/>
      <c r="S317" s="370"/>
      <c r="T317" s="371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83"/>
      <c r="N318" s="369" t="s">
        <v>66</v>
      </c>
      <c r="O318" s="370"/>
      <c r="P318" s="370"/>
      <c r="Q318" s="370"/>
      <c r="R318" s="370"/>
      <c r="S318" s="370"/>
      <c r="T318" s="371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customHeight="1" x14ac:dyDescent="0.25">
      <c r="A319" s="376" t="s">
        <v>83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48"/>
      <c r="Z319" s="348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61">
        <v>4607091383102</v>
      </c>
      <c r="E320" s="360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60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82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83"/>
      <c r="N321" s="369" t="s">
        <v>66</v>
      </c>
      <c r="O321" s="370"/>
      <c r="P321" s="370"/>
      <c r="Q321" s="370"/>
      <c r="R321" s="370"/>
      <c r="S321" s="370"/>
      <c r="T321" s="371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83"/>
      <c r="N322" s="369" t="s">
        <v>66</v>
      </c>
      <c r="O322" s="370"/>
      <c r="P322" s="370"/>
      <c r="Q322" s="370"/>
      <c r="R322" s="370"/>
      <c r="S322" s="370"/>
      <c r="T322" s="371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67" t="s">
        <v>460</v>
      </c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68"/>
      <c r="N323" s="368"/>
      <c r="O323" s="368"/>
      <c r="P323" s="368"/>
      <c r="Q323" s="368"/>
      <c r="R323" s="368"/>
      <c r="S323" s="368"/>
      <c r="T323" s="368"/>
      <c r="U323" s="368"/>
      <c r="V323" s="368"/>
      <c r="W323" s="368"/>
      <c r="X323" s="368"/>
      <c r="Y323" s="48"/>
      <c r="Z323" s="48"/>
    </row>
    <row r="324" spans="1:53" ht="16.5" customHeight="1" x14ac:dyDescent="0.25">
      <c r="A324" s="405" t="s">
        <v>461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47"/>
      <c r="Z324" s="347"/>
    </row>
    <row r="325" spans="1:53" ht="14.25" customHeight="1" x14ac:dyDescent="0.25">
      <c r="A325" s="376" t="s">
        <v>68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48"/>
      <c r="Z325" s="348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61">
        <v>4607091383928</v>
      </c>
      <c r="E326" s="360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60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82"/>
      <c r="B327" s="377"/>
      <c r="C327" s="377"/>
      <c r="D327" s="377"/>
      <c r="E327" s="377"/>
      <c r="F327" s="377"/>
      <c r="G327" s="377"/>
      <c r="H327" s="377"/>
      <c r="I327" s="377"/>
      <c r="J327" s="377"/>
      <c r="K327" s="377"/>
      <c r="L327" s="377"/>
      <c r="M327" s="383"/>
      <c r="N327" s="369" t="s">
        <v>66</v>
      </c>
      <c r="O327" s="370"/>
      <c r="P327" s="370"/>
      <c r="Q327" s="370"/>
      <c r="R327" s="370"/>
      <c r="S327" s="370"/>
      <c r="T327" s="371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77"/>
      <c r="B328" s="377"/>
      <c r="C328" s="377"/>
      <c r="D328" s="377"/>
      <c r="E328" s="377"/>
      <c r="F328" s="377"/>
      <c r="G328" s="377"/>
      <c r="H328" s="377"/>
      <c r="I328" s="377"/>
      <c r="J328" s="377"/>
      <c r="K328" s="377"/>
      <c r="L328" s="377"/>
      <c r="M328" s="383"/>
      <c r="N328" s="369" t="s">
        <v>66</v>
      </c>
      <c r="O328" s="370"/>
      <c r="P328" s="370"/>
      <c r="Q328" s="370"/>
      <c r="R328" s="370"/>
      <c r="S328" s="370"/>
      <c r="T328" s="371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67" t="s">
        <v>464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48"/>
      <c r="Z329" s="48"/>
    </row>
    <row r="330" spans="1:53" ht="16.5" customHeight="1" x14ac:dyDescent="0.25">
      <c r="A330" s="405" t="s">
        <v>465</v>
      </c>
      <c r="B330" s="377"/>
      <c r="C330" s="377"/>
      <c r="D330" s="377"/>
      <c r="E330" s="377"/>
      <c r="F330" s="377"/>
      <c r="G330" s="377"/>
      <c r="H330" s="377"/>
      <c r="I330" s="377"/>
      <c r="J330" s="377"/>
      <c r="K330" s="377"/>
      <c r="L330" s="377"/>
      <c r="M330" s="377"/>
      <c r="N330" s="377"/>
      <c r="O330" s="377"/>
      <c r="P330" s="377"/>
      <c r="Q330" s="377"/>
      <c r="R330" s="377"/>
      <c r="S330" s="377"/>
      <c r="T330" s="377"/>
      <c r="U330" s="377"/>
      <c r="V330" s="377"/>
      <c r="W330" s="377"/>
      <c r="X330" s="377"/>
      <c r="Y330" s="347"/>
      <c r="Z330" s="347"/>
    </row>
    <row r="331" spans="1:53" ht="14.25" customHeight="1" x14ac:dyDescent="0.25">
      <c r="A331" s="376" t="s">
        <v>105</v>
      </c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7"/>
      <c r="N331" s="377"/>
      <c r="O331" s="377"/>
      <c r="P331" s="377"/>
      <c r="Q331" s="377"/>
      <c r="R331" s="377"/>
      <c r="S331" s="377"/>
      <c r="T331" s="377"/>
      <c r="U331" s="377"/>
      <c r="V331" s="377"/>
      <c r="W331" s="377"/>
      <c r="X331" s="377"/>
      <c r="Y331" s="348"/>
      <c r="Z331" s="348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61">
        <v>4607091383997</v>
      </c>
      <c r="E332" s="360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5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60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61">
        <v>4607091383997</v>
      </c>
      <c r="E333" s="360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60"/>
      <c r="S333" s="34"/>
      <c r="T333" s="34"/>
      <c r="U333" s="35" t="s">
        <v>65</v>
      </c>
      <c r="V333" s="352">
        <v>450</v>
      </c>
      <c r="W333" s="353">
        <f t="shared" si="17"/>
        <v>450</v>
      </c>
      <c r="X333" s="36">
        <f>IFERROR(IF(W333=0,"",ROUNDUP(W333/H333,0)*0.02175),"")</f>
        <v>0.65249999999999997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61">
        <v>4607091384130</v>
      </c>
      <c r="E334" s="360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6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60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61">
        <v>4607091384130</v>
      </c>
      <c r="E335" s="360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60"/>
      <c r="S335" s="34"/>
      <c r="T335" s="34"/>
      <c r="U335" s="35" t="s">
        <v>65</v>
      </c>
      <c r="V335" s="352">
        <v>80</v>
      </c>
      <c r="W335" s="353">
        <f t="shared" si="17"/>
        <v>90</v>
      </c>
      <c r="X335" s="36">
        <f>IFERROR(IF(W335=0,"",ROUNDUP(W335/H335,0)*0.02175),"")</f>
        <v>0.1305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61">
        <v>4607091384147</v>
      </c>
      <c r="E336" s="360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6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60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61">
        <v>4607091384147</v>
      </c>
      <c r="E337" s="360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60"/>
      <c r="S337" s="34"/>
      <c r="T337" s="34"/>
      <c r="U337" s="35" t="s">
        <v>65</v>
      </c>
      <c r="V337" s="352">
        <v>150</v>
      </c>
      <c r="W337" s="353">
        <f t="shared" si="17"/>
        <v>150</v>
      </c>
      <c r="X337" s="36">
        <f>IFERROR(IF(W337=0,"",ROUNDUP(W337/H337,0)*0.02175),"")</f>
        <v>0.21749999999999997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61">
        <v>4607091384154</v>
      </c>
      <c r="E338" s="360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60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61">
        <v>4607091384161</v>
      </c>
      <c r="E339" s="360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60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2"/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83"/>
      <c r="N340" s="369" t="s">
        <v>66</v>
      </c>
      <c r="O340" s="370"/>
      <c r="P340" s="370"/>
      <c r="Q340" s="370"/>
      <c r="R340" s="370"/>
      <c r="S340" s="370"/>
      <c r="T340" s="371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45.333333333333336</v>
      </c>
      <c r="W340" s="354">
        <f>IFERROR(W332/H332,"0")+IFERROR(W333/H333,"0")+IFERROR(W334/H334,"0")+IFERROR(W335/H335,"0")+IFERROR(W336/H336,"0")+IFERROR(W337/H337,"0")+IFERROR(W338/H338,"0")+IFERROR(W339/H339,"0")</f>
        <v>46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1.0004999999999999</v>
      </c>
      <c r="Y340" s="355"/>
      <c r="Z340" s="355"/>
    </row>
    <row r="341" spans="1:53" x14ac:dyDescent="0.2">
      <c r="A341" s="377"/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83"/>
      <c r="N341" s="369" t="s">
        <v>66</v>
      </c>
      <c r="O341" s="370"/>
      <c r="P341" s="370"/>
      <c r="Q341" s="370"/>
      <c r="R341" s="370"/>
      <c r="S341" s="370"/>
      <c r="T341" s="371"/>
      <c r="U341" s="37" t="s">
        <v>65</v>
      </c>
      <c r="V341" s="354">
        <f>IFERROR(SUM(V332:V339),"0")</f>
        <v>680</v>
      </c>
      <c r="W341" s="354">
        <f>IFERROR(SUM(W332:W339),"0")</f>
        <v>690</v>
      </c>
      <c r="X341" s="37"/>
      <c r="Y341" s="355"/>
      <c r="Z341" s="355"/>
    </row>
    <row r="342" spans="1:53" ht="14.25" customHeight="1" x14ac:dyDescent="0.25">
      <c r="A342" s="376" t="s">
        <v>97</v>
      </c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7"/>
      <c r="O342" s="377"/>
      <c r="P342" s="377"/>
      <c r="Q342" s="377"/>
      <c r="R342" s="377"/>
      <c r="S342" s="377"/>
      <c r="T342" s="377"/>
      <c r="U342" s="377"/>
      <c r="V342" s="377"/>
      <c r="W342" s="377"/>
      <c r="X342" s="377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61">
        <v>4607091383980</v>
      </c>
      <c r="E343" s="360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60"/>
      <c r="S343" s="34"/>
      <c r="T343" s="34"/>
      <c r="U343" s="35" t="s">
        <v>65</v>
      </c>
      <c r="V343" s="352">
        <v>200</v>
      </c>
      <c r="W343" s="353">
        <f>IFERROR(IF(V343="",0,CEILING((V343/$H343),1)*$H343),"")</f>
        <v>210</v>
      </c>
      <c r="X343" s="36">
        <f>IFERROR(IF(W343=0,"",ROUNDUP(W343/H343,0)*0.02175),"")</f>
        <v>0.30449999999999999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61">
        <v>4680115883314</v>
      </c>
      <c r="E344" s="360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41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60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61">
        <v>4607091384178</v>
      </c>
      <c r="E345" s="360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60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82"/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83"/>
      <c r="N346" s="369" t="s">
        <v>66</v>
      </c>
      <c r="O346" s="370"/>
      <c r="P346" s="370"/>
      <c r="Q346" s="370"/>
      <c r="R346" s="370"/>
      <c r="S346" s="370"/>
      <c r="T346" s="371"/>
      <c r="U346" s="37" t="s">
        <v>67</v>
      </c>
      <c r="V346" s="354">
        <f>IFERROR(V343/H343,"0")+IFERROR(V344/H344,"0")+IFERROR(V345/H345,"0")</f>
        <v>13.333333333333334</v>
      </c>
      <c r="W346" s="354">
        <f>IFERROR(W343/H343,"0")+IFERROR(W344/H344,"0")+IFERROR(W345/H345,"0")</f>
        <v>14</v>
      </c>
      <c r="X346" s="354">
        <f>IFERROR(IF(X343="",0,X343),"0")+IFERROR(IF(X344="",0,X344),"0")+IFERROR(IF(X345="",0,X345),"0")</f>
        <v>0.30449999999999999</v>
      </c>
      <c r="Y346" s="355"/>
      <c r="Z346" s="355"/>
    </row>
    <row r="347" spans="1:53" x14ac:dyDescent="0.2">
      <c r="A347" s="377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83"/>
      <c r="N347" s="369" t="s">
        <v>66</v>
      </c>
      <c r="O347" s="370"/>
      <c r="P347" s="370"/>
      <c r="Q347" s="370"/>
      <c r="R347" s="370"/>
      <c r="S347" s="370"/>
      <c r="T347" s="371"/>
      <c r="U347" s="37" t="s">
        <v>65</v>
      </c>
      <c r="V347" s="354">
        <f>IFERROR(SUM(V343:V345),"0")</f>
        <v>200</v>
      </c>
      <c r="W347" s="354">
        <f>IFERROR(SUM(W343:W345),"0")</f>
        <v>210</v>
      </c>
      <c r="X347" s="37"/>
      <c r="Y347" s="355"/>
      <c r="Z347" s="355"/>
    </row>
    <row r="348" spans="1:53" ht="14.25" customHeight="1" x14ac:dyDescent="0.25">
      <c r="A348" s="376" t="s">
        <v>68</v>
      </c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7"/>
      <c r="O348" s="377"/>
      <c r="P348" s="377"/>
      <c r="Q348" s="377"/>
      <c r="R348" s="377"/>
      <c r="S348" s="377"/>
      <c r="T348" s="377"/>
      <c r="U348" s="377"/>
      <c r="V348" s="377"/>
      <c r="W348" s="377"/>
      <c r="X348" s="377"/>
      <c r="Y348" s="348"/>
      <c r="Z348" s="348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61">
        <v>4607091383928</v>
      </c>
      <c r="E349" s="360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684" t="s">
        <v>487</v>
      </c>
      <c r="O349" s="359"/>
      <c r="P349" s="359"/>
      <c r="Q349" s="359"/>
      <c r="R349" s="360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61">
        <v>4607091384260</v>
      </c>
      <c r="E350" s="360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60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82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83"/>
      <c r="N351" s="369" t="s">
        <v>66</v>
      </c>
      <c r="O351" s="370"/>
      <c r="P351" s="370"/>
      <c r="Q351" s="370"/>
      <c r="R351" s="370"/>
      <c r="S351" s="370"/>
      <c r="T351" s="371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83"/>
      <c r="N352" s="369" t="s">
        <v>66</v>
      </c>
      <c r="O352" s="370"/>
      <c r="P352" s="370"/>
      <c r="Q352" s="370"/>
      <c r="R352" s="370"/>
      <c r="S352" s="370"/>
      <c r="T352" s="371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customHeight="1" x14ac:dyDescent="0.25">
      <c r="A353" s="376" t="s">
        <v>203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48"/>
      <c r="Z353" s="348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61">
        <v>4607091384673</v>
      </c>
      <c r="E354" s="360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60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82"/>
      <c r="B355" s="377"/>
      <c r="C355" s="377"/>
      <c r="D355" s="377"/>
      <c r="E355" s="377"/>
      <c r="F355" s="377"/>
      <c r="G355" s="377"/>
      <c r="H355" s="377"/>
      <c r="I355" s="377"/>
      <c r="J355" s="377"/>
      <c r="K355" s="377"/>
      <c r="L355" s="377"/>
      <c r="M355" s="383"/>
      <c r="N355" s="369" t="s">
        <v>66</v>
      </c>
      <c r="O355" s="370"/>
      <c r="P355" s="370"/>
      <c r="Q355" s="370"/>
      <c r="R355" s="370"/>
      <c r="S355" s="370"/>
      <c r="T355" s="371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x14ac:dyDescent="0.2">
      <c r="A356" s="377"/>
      <c r="B356" s="377"/>
      <c r="C356" s="377"/>
      <c r="D356" s="377"/>
      <c r="E356" s="377"/>
      <c r="F356" s="377"/>
      <c r="G356" s="377"/>
      <c r="H356" s="377"/>
      <c r="I356" s="377"/>
      <c r="J356" s="377"/>
      <c r="K356" s="377"/>
      <c r="L356" s="377"/>
      <c r="M356" s="383"/>
      <c r="N356" s="369" t="s">
        <v>66</v>
      </c>
      <c r="O356" s="370"/>
      <c r="P356" s="370"/>
      <c r="Q356" s="370"/>
      <c r="R356" s="370"/>
      <c r="S356" s="370"/>
      <c r="T356" s="371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customHeight="1" x14ac:dyDescent="0.25">
      <c r="A357" s="405" t="s">
        <v>492</v>
      </c>
      <c r="B357" s="377"/>
      <c r="C357" s="377"/>
      <c r="D357" s="377"/>
      <c r="E357" s="377"/>
      <c r="F357" s="377"/>
      <c r="G357" s="377"/>
      <c r="H357" s="377"/>
      <c r="I357" s="377"/>
      <c r="J357" s="377"/>
      <c r="K357" s="377"/>
      <c r="L357" s="377"/>
      <c r="M357" s="377"/>
      <c r="N357" s="377"/>
      <c r="O357" s="377"/>
      <c r="P357" s="377"/>
      <c r="Q357" s="377"/>
      <c r="R357" s="377"/>
      <c r="S357" s="377"/>
      <c r="T357" s="377"/>
      <c r="U357" s="377"/>
      <c r="V357" s="377"/>
      <c r="W357" s="377"/>
      <c r="X357" s="377"/>
      <c r="Y357" s="347"/>
      <c r="Z357" s="347"/>
    </row>
    <row r="358" spans="1:53" ht="14.25" customHeight="1" x14ac:dyDescent="0.25">
      <c r="A358" s="376" t="s">
        <v>105</v>
      </c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7"/>
      <c r="N358" s="377"/>
      <c r="O358" s="377"/>
      <c r="P358" s="377"/>
      <c r="Q358" s="377"/>
      <c r="R358" s="377"/>
      <c r="S358" s="377"/>
      <c r="T358" s="377"/>
      <c r="U358" s="377"/>
      <c r="V358" s="377"/>
      <c r="W358" s="377"/>
      <c r="X358" s="377"/>
      <c r="Y358" s="348"/>
      <c r="Z358" s="348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61">
        <v>4607091384185</v>
      </c>
      <c r="E359" s="360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60"/>
      <c r="S359" s="34"/>
      <c r="T359" s="34"/>
      <c r="U359" s="35" t="s">
        <v>65</v>
      </c>
      <c r="V359" s="352">
        <v>180</v>
      </c>
      <c r="W359" s="353">
        <f>IFERROR(IF(V359="",0,CEILING((V359/$H359),1)*$H359),"")</f>
        <v>180</v>
      </c>
      <c r="X359" s="36">
        <f>IFERROR(IF(W359=0,"",ROUNDUP(W359/H359,0)*0.02175),"")</f>
        <v>0.32624999999999998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61">
        <v>4607091384192</v>
      </c>
      <c r="E360" s="360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60"/>
      <c r="S360" s="34"/>
      <c r="T360" s="34"/>
      <c r="U360" s="35" t="s">
        <v>65</v>
      </c>
      <c r="V360" s="352">
        <v>90</v>
      </c>
      <c r="W360" s="353">
        <f>IFERROR(IF(V360="",0,CEILING((V360/$H360),1)*$H360),"")</f>
        <v>97.2</v>
      </c>
      <c r="X360" s="36">
        <f>IFERROR(IF(W360=0,"",ROUNDUP(W360/H360,0)*0.02175),"")</f>
        <v>0.19574999999999998</v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61">
        <v>4680115881907</v>
      </c>
      <c r="E361" s="360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60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61">
        <v>4680115883925</v>
      </c>
      <c r="E362" s="360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8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60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61">
        <v>4607091384680</v>
      </c>
      <c r="E363" s="360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60"/>
      <c r="S363" s="34"/>
      <c r="T363" s="34"/>
      <c r="U363" s="35" t="s">
        <v>65</v>
      </c>
      <c r="V363" s="352">
        <v>20</v>
      </c>
      <c r="W363" s="353">
        <f>IFERROR(IF(V363="",0,CEILING((V363/$H363),1)*$H363),"")</f>
        <v>20</v>
      </c>
      <c r="X363" s="36">
        <f>IFERROR(IF(W363=0,"",ROUNDUP(W363/H363,0)*0.00937),"")</f>
        <v>4.6850000000000003E-2</v>
      </c>
      <c r="Y363" s="56"/>
      <c r="Z363" s="57"/>
      <c r="AD363" s="58"/>
      <c r="BA363" s="258" t="s">
        <v>1</v>
      </c>
    </row>
    <row r="364" spans="1:53" x14ac:dyDescent="0.2">
      <c r="A364" s="382"/>
      <c r="B364" s="377"/>
      <c r="C364" s="377"/>
      <c r="D364" s="377"/>
      <c r="E364" s="377"/>
      <c r="F364" s="377"/>
      <c r="G364" s="377"/>
      <c r="H364" s="377"/>
      <c r="I364" s="377"/>
      <c r="J364" s="377"/>
      <c r="K364" s="377"/>
      <c r="L364" s="377"/>
      <c r="M364" s="383"/>
      <c r="N364" s="369" t="s">
        <v>66</v>
      </c>
      <c r="O364" s="370"/>
      <c r="P364" s="370"/>
      <c r="Q364" s="370"/>
      <c r="R364" s="370"/>
      <c r="S364" s="370"/>
      <c r="T364" s="371"/>
      <c r="U364" s="37" t="s">
        <v>67</v>
      </c>
      <c r="V364" s="354">
        <f>IFERROR(V359/H359,"0")+IFERROR(V360/H360,"0")+IFERROR(V361/H361,"0")+IFERROR(V362/H362,"0")+IFERROR(V363/H363,"0")</f>
        <v>28.333333333333332</v>
      </c>
      <c r="W364" s="354">
        <f>IFERROR(W359/H359,"0")+IFERROR(W360/H360,"0")+IFERROR(W361/H361,"0")+IFERROR(W362/H362,"0")+IFERROR(W363/H363,"0")</f>
        <v>29</v>
      </c>
      <c r="X364" s="354">
        <f>IFERROR(IF(X359="",0,X359),"0")+IFERROR(IF(X360="",0,X360),"0")+IFERROR(IF(X361="",0,X361),"0")+IFERROR(IF(X362="",0,X362),"0")+IFERROR(IF(X363="",0,X363),"0")</f>
        <v>0.56885000000000008</v>
      </c>
      <c r="Y364" s="355"/>
      <c r="Z364" s="355"/>
    </row>
    <row r="365" spans="1:53" x14ac:dyDescent="0.2">
      <c r="A365" s="377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83"/>
      <c r="N365" s="369" t="s">
        <v>66</v>
      </c>
      <c r="O365" s="370"/>
      <c r="P365" s="370"/>
      <c r="Q365" s="370"/>
      <c r="R365" s="370"/>
      <c r="S365" s="370"/>
      <c r="T365" s="371"/>
      <c r="U365" s="37" t="s">
        <v>65</v>
      </c>
      <c r="V365" s="354">
        <f>IFERROR(SUM(V359:V363),"0")</f>
        <v>290</v>
      </c>
      <c r="W365" s="354">
        <f>IFERROR(SUM(W359:W363),"0")</f>
        <v>297.2</v>
      </c>
      <c r="X365" s="37"/>
      <c r="Y365" s="355"/>
      <c r="Z365" s="355"/>
    </row>
    <row r="366" spans="1:53" ht="14.25" customHeight="1" x14ac:dyDescent="0.25">
      <c r="A366" s="376" t="s">
        <v>60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61">
        <v>4607091384802</v>
      </c>
      <c r="E367" s="360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60"/>
      <c r="S367" s="34"/>
      <c r="T367" s="34"/>
      <c r="U367" s="35" t="s">
        <v>65</v>
      </c>
      <c r="V367" s="352">
        <v>15</v>
      </c>
      <c r="W367" s="353">
        <f>IFERROR(IF(V367="",0,CEILING((V367/$H367),1)*$H367),"")</f>
        <v>17.52</v>
      </c>
      <c r="X367" s="36">
        <f>IFERROR(IF(W367=0,"",ROUNDUP(W367/H367,0)*0.00753),"")</f>
        <v>3.0120000000000001E-2</v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61">
        <v>4607091384826</v>
      </c>
      <c r="E368" s="360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60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82"/>
      <c r="B369" s="377"/>
      <c r="C369" s="377"/>
      <c r="D369" s="377"/>
      <c r="E369" s="377"/>
      <c r="F369" s="377"/>
      <c r="G369" s="377"/>
      <c r="H369" s="377"/>
      <c r="I369" s="377"/>
      <c r="J369" s="377"/>
      <c r="K369" s="377"/>
      <c r="L369" s="377"/>
      <c r="M369" s="383"/>
      <c r="N369" s="369" t="s">
        <v>66</v>
      </c>
      <c r="O369" s="370"/>
      <c r="P369" s="370"/>
      <c r="Q369" s="370"/>
      <c r="R369" s="370"/>
      <c r="S369" s="370"/>
      <c r="T369" s="371"/>
      <c r="U369" s="37" t="s">
        <v>67</v>
      </c>
      <c r="V369" s="354">
        <f>IFERROR(V367/H367,"0")+IFERROR(V368/H368,"0")</f>
        <v>3.4246575342465753</v>
      </c>
      <c r="W369" s="354">
        <f>IFERROR(W367/H367,"0")+IFERROR(W368/H368,"0")</f>
        <v>4</v>
      </c>
      <c r="X369" s="354">
        <f>IFERROR(IF(X367="",0,X367),"0")+IFERROR(IF(X368="",0,X368),"0")</f>
        <v>3.0120000000000001E-2</v>
      </c>
      <c r="Y369" s="355"/>
      <c r="Z369" s="355"/>
    </row>
    <row r="370" spans="1:53" x14ac:dyDescent="0.2">
      <c r="A370" s="377"/>
      <c r="B370" s="377"/>
      <c r="C370" s="377"/>
      <c r="D370" s="377"/>
      <c r="E370" s="377"/>
      <c r="F370" s="377"/>
      <c r="G370" s="377"/>
      <c r="H370" s="377"/>
      <c r="I370" s="377"/>
      <c r="J370" s="377"/>
      <c r="K370" s="377"/>
      <c r="L370" s="377"/>
      <c r="M370" s="383"/>
      <c r="N370" s="369" t="s">
        <v>66</v>
      </c>
      <c r="O370" s="370"/>
      <c r="P370" s="370"/>
      <c r="Q370" s="370"/>
      <c r="R370" s="370"/>
      <c r="S370" s="370"/>
      <c r="T370" s="371"/>
      <c r="U370" s="37" t="s">
        <v>65</v>
      </c>
      <c r="V370" s="354">
        <f>IFERROR(SUM(V367:V368),"0")</f>
        <v>15</v>
      </c>
      <c r="W370" s="354">
        <f>IFERROR(SUM(W367:W368),"0")</f>
        <v>17.52</v>
      </c>
      <c r="X370" s="37"/>
      <c r="Y370" s="355"/>
      <c r="Z370" s="355"/>
    </row>
    <row r="371" spans="1:53" ht="14.25" customHeight="1" x14ac:dyDescent="0.25">
      <c r="A371" s="376" t="s">
        <v>68</v>
      </c>
      <c r="B371" s="377"/>
      <c r="C371" s="377"/>
      <c r="D371" s="377"/>
      <c r="E371" s="377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  <c r="X371" s="377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61">
        <v>4607091384246</v>
      </c>
      <c r="E372" s="360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60"/>
      <c r="S372" s="34"/>
      <c r="T372" s="34"/>
      <c r="U372" s="35" t="s">
        <v>65</v>
      </c>
      <c r="V372" s="352">
        <v>350</v>
      </c>
      <c r="W372" s="353">
        <f>IFERROR(IF(V372="",0,CEILING((V372/$H372),1)*$H372),"")</f>
        <v>351</v>
      </c>
      <c r="X372" s="36">
        <f>IFERROR(IF(W372=0,"",ROUNDUP(W372/H372,0)*0.02175),"")</f>
        <v>0.9787499999999999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61">
        <v>4680115881976</v>
      </c>
      <c r="E373" s="360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60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61">
        <v>4607091384253</v>
      </c>
      <c r="E374" s="360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60"/>
      <c r="S374" s="34"/>
      <c r="T374" s="34"/>
      <c r="U374" s="35" t="s">
        <v>65</v>
      </c>
      <c r="V374" s="352">
        <v>60</v>
      </c>
      <c r="W374" s="353">
        <f>IFERROR(IF(V374="",0,CEILING((V374/$H374),1)*$H374),"")</f>
        <v>60</v>
      </c>
      <c r="X374" s="36">
        <f>IFERROR(IF(W374=0,"",ROUNDUP(W374/H374,0)*0.00753),"")</f>
        <v>0.18825</v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61">
        <v>4680115881969</v>
      </c>
      <c r="E375" s="360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60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82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83"/>
      <c r="N376" s="369" t="s">
        <v>66</v>
      </c>
      <c r="O376" s="370"/>
      <c r="P376" s="370"/>
      <c r="Q376" s="370"/>
      <c r="R376" s="370"/>
      <c r="S376" s="370"/>
      <c r="T376" s="371"/>
      <c r="U376" s="37" t="s">
        <v>67</v>
      </c>
      <c r="V376" s="354">
        <f>IFERROR(V372/H372,"0")+IFERROR(V373/H373,"0")+IFERROR(V374/H374,"0")+IFERROR(V375/H375,"0")</f>
        <v>69.871794871794876</v>
      </c>
      <c r="W376" s="354">
        <f>IFERROR(W372/H372,"0")+IFERROR(W373/H373,"0")+IFERROR(W374/H374,"0")+IFERROR(W375/H375,"0")</f>
        <v>70</v>
      </c>
      <c r="X376" s="354">
        <f>IFERROR(IF(X372="",0,X372),"0")+IFERROR(IF(X373="",0,X373),"0")+IFERROR(IF(X374="",0,X374),"0")+IFERROR(IF(X375="",0,X375),"0")</f>
        <v>1.1669999999999998</v>
      </c>
      <c r="Y376" s="355"/>
      <c r="Z376" s="355"/>
    </row>
    <row r="377" spans="1:53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83"/>
      <c r="N377" s="369" t="s">
        <v>66</v>
      </c>
      <c r="O377" s="370"/>
      <c r="P377" s="370"/>
      <c r="Q377" s="370"/>
      <c r="R377" s="370"/>
      <c r="S377" s="370"/>
      <c r="T377" s="371"/>
      <c r="U377" s="37" t="s">
        <v>65</v>
      </c>
      <c r="V377" s="354">
        <f>IFERROR(SUM(V372:V375),"0")</f>
        <v>410</v>
      </c>
      <c r="W377" s="354">
        <f>IFERROR(SUM(W372:W375),"0")</f>
        <v>411</v>
      </c>
      <c r="X377" s="37"/>
      <c r="Y377" s="355"/>
      <c r="Z377" s="355"/>
    </row>
    <row r="378" spans="1:53" ht="14.25" customHeight="1" x14ac:dyDescent="0.25">
      <c r="A378" s="376" t="s">
        <v>203</v>
      </c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  <c r="X378" s="377"/>
      <c r="Y378" s="348"/>
      <c r="Z378" s="348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61">
        <v>4607091389357</v>
      </c>
      <c r="E379" s="360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60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82"/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83"/>
      <c r="N380" s="369" t="s">
        <v>66</v>
      </c>
      <c r="O380" s="370"/>
      <c r="P380" s="370"/>
      <c r="Q380" s="370"/>
      <c r="R380" s="370"/>
      <c r="S380" s="370"/>
      <c r="T380" s="371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77"/>
      <c r="B381" s="377"/>
      <c r="C381" s="377"/>
      <c r="D381" s="377"/>
      <c r="E381" s="377"/>
      <c r="F381" s="377"/>
      <c r="G381" s="377"/>
      <c r="H381" s="377"/>
      <c r="I381" s="377"/>
      <c r="J381" s="377"/>
      <c r="K381" s="377"/>
      <c r="L381" s="377"/>
      <c r="M381" s="383"/>
      <c r="N381" s="369" t="s">
        <v>66</v>
      </c>
      <c r="O381" s="370"/>
      <c r="P381" s="370"/>
      <c r="Q381" s="370"/>
      <c r="R381" s="370"/>
      <c r="S381" s="370"/>
      <c r="T381" s="371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67" t="s">
        <v>517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48"/>
      <c r="Z382" s="48"/>
    </row>
    <row r="383" spans="1:53" ht="16.5" customHeight="1" x14ac:dyDescent="0.25">
      <c r="A383" s="405" t="s">
        <v>518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377"/>
      <c r="Y383" s="347"/>
      <c r="Z383" s="347"/>
    </row>
    <row r="384" spans="1:53" ht="14.25" customHeight="1" x14ac:dyDescent="0.25">
      <c r="A384" s="376" t="s">
        <v>105</v>
      </c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  <c r="X384" s="377"/>
      <c r="Y384" s="348"/>
      <c r="Z384" s="348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61">
        <v>4607091389708</v>
      </c>
      <c r="E385" s="360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60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61">
        <v>4607091389692</v>
      </c>
      <c r="E386" s="360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60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82"/>
      <c r="B387" s="377"/>
      <c r="C387" s="377"/>
      <c r="D387" s="377"/>
      <c r="E387" s="377"/>
      <c r="F387" s="377"/>
      <c r="G387" s="377"/>
      <c r="H387" s="377"/>
      <c r="I387" s="377"/>
      <c r="J387" s="377"/>
      <c r="K387" s="377"/>
      <c r="L387" s="377"/>
      <c r="M387" s="383"/>
      <c r="N387" s="369" t="s">
        <v>66</v>
      </c>
      <c r="O387" s="370"/>
      <c r="P387" s="370"/>
      <c r="Q387" s="370"/>
      <c r="R387" s="370"/>
      <c r="S387" s="370"/>
      <c r="T387" s="371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x14ac:dyDescent="0.2">
      <c r="A388" s="377"/>
      <c r="B388" s="377"/>
      <c r="C388" s="377"/>
      <c r="D388" s="377"/>
      <c r="E388" s="377"/>
      <c r="F388" s="377"/>
      <c r="G388" s="377"/>
      <c r="H388" s="377"/>
      <c r="I388" s="377"/>
      <c r="J388" s="377"/>
      <c r="K388" s="377"/>
      <c r="L388" s="377"/>
      <c r="M388" s="383"/>
      <c r="N388" s="369" t="s">
        <v>66</v>
      </c>
      <c r="O388" s="370"/>
      <c r="P388" s="370"/>
      <c r="Q388" s="370"/>
      <c r="R388" s="370"/>
      <c r="S388" s="370"/>
      <c r="T388" s="371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customHeight="1" x14ac:dyDescent="0.25">
      <c r="A389" s="376" t="s">
        <v>60</v>
      </c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  <c r="X389" s="377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61">
        <v>4607091389753</v>
      </c>
      <c r="E390" s="360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60"/>
      <c r="S390" s="34"/>
      <c r="T390" s="34"/>
      <c r="U390" s="35" t="s">
        <v>65</v>
      </c>
      <c r="V390" s="352">
        <v>4</v>
      </c>
      <c r="W390" s="353">
        <f t="shared" ref="W390:W402" si="18">IFERROR(IF(V390="",0,CEILING((V390/$H390),1)*$H390),"")</f>
        <v>4.2</v>
      </c>
      <c r="X390" s="36">
        <f>IFERROR(IF(W390=0,"",ROUNDUP(W390/H390,0)*0.00753),"")</f>
        <v>7.5300000000000002E-3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61">
        <v>4607091389760</v>
      </c>
      <c r="E391" s="360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60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61">
        <v>4607091389746</v>
      </c>
      <c r="E392" s="360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60"/>
      <c r="S392" s="34"/>
      <c r="T392" s="34"/>
      <c r="U392" s="35" t="s">
        <v>65</v>
      </c>
      <c r="V392" s="352">
        <v>8.3999999999999986</v>
      </c>
      <c r="W392" s="353">
        <f t="shared" si="18"/>
        <v>8.4</v>
      </c>
      <c r="X392" s="36">
        <f>IFERROR(IF(W392=0,"",ROUNDUP(W392/H392,0)*0.00753),"")</f>
        <v>1.506E-2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61">
        <v>4680115882928</v>
      </c>
      <c r="E393" s="360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60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61">
        <v>4680115883147</v>
      </c>
      <c r="E394" s="360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60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61">
        <v>4607091384338</v>
      </c>
      <c r="E395" s="360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60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61">
        <v>4680115883154</v>
      </c>
      <c r="E396" s="360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60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61">
        <v>4607091389524</v>
      </c>
      <c r="E397" s="360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60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61">
        <v>4680115883161</v>
      </c>
      <c r="E398" s="360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60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61">
        <v>4607091384345</v>
      </c>
      <c r="E399" s="360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60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61">
        <v>4680115883178</v>
      </c>
      <c r="E400" s="360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60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61">
        <v>4607091389531</v>
      </c>
      <c r="E401" s="360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60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61">
        <v>4680115883185</v>
      </c>
      <c r="E402" s="360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71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60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2"/>
      <c r="B403" s="377"/>
      <c r="C403" s="377"/>
      <c r="D403" s="377"/>
      <c r="E403" s="377"/>
      <c r="F403" s="377"/>
      <c r="G403" s="377"/>
      <c r="H403" s="377"/>
      <c r="I403" s="377"/>
      <c r="J403" s="377"/>
      <c r="K403" s="377"/>
      <c r="L403" s="377"/>
      <c r="M403" s="383"/>
      <c r="N403" s="369" t="s">
        <v>66</v>
      </c>
      <c r="O403" s="370"/>
      <c r="P403" s="370"/>
      <c r="Q403" s="370"/>
      <c r="R403" s="370"/>
      <c r="S403" s="370"/>
      <c r="T403" s="371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2.9523809523809517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2.2589999999999999E-2</v>
      </c>
      <c r="Y403" s="355"/>
      <c r="Z403" s="355"/>
    </row>
    <row r="404" spans="1:53" x14ac:dyDescent="0.2">
      <c r="A404" s="377"/>
      <c r="B404" s="377"/>
      <c r="C404" s="377"/>
      <c r="D404" s="377"/>
      <c r="E404" s="377"/>
      <c r="F404" s="377"/>
      <c r="G404" s="377"/>
      <c r="H404" s="377"/>
      <c r="I404" s="377"/>
      <c r="J404" s="377"/>
      <c r="K404" s="377"/>
      <c r="L404" s="377"/>
      <c r="M404" s="383"/>
      <c r="N404" s="369" t="s">
        <v>66</v>
      </c>
      <c r="O404" s="370"/>
      <c r="P404" s="370"/>
      <c r="Q404" s="370"/>
      <c r="R404" s="370"/>
      <c r="S404" s="370"/>
      <c r="T404" s="371"/>
      <c r="U404" s="37" t="s">
        <v>65</v>
      </c>
      <c r="V404" s="354">
        <f>IFERROR(SUM(V390:V402),"0")</f>
        <v>12.399999999999999</v>
      </c>
      <c r="W404" s="354">
        <f>IFERROR(SUM(W390:W402),"0")</f>
        <v>12.600000000000001</v>
      </c>
      <c r="X404" s="37"/>
      <c r="Y404" s="355"/>
      <c r="Z404" s="355"/>
    </row>
    <row r="405" spans="1:53" ht="14.25" customHeight="1" x14ac:dyDescent="0.25">
      <c r="A405" s="376" t="s">
        <v>68</v>
      </c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  <c r="X405" s="377"/>
      <c r="Y405" s="348"/>
      <c r="Z405" s="348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61">
        <v>4607091389685</v>
      </c>
      <c r="E406" s="360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60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61">
        <v>4607091389654</v>
      </c>
      <c r="E407" s="360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60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61">
        <v>4607091384352</v>
      </c>
      <c r="E408" s="360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60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61">
        <v>4607091389661</v>
      </c>
      <c r="E409" s="360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6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60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82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83"/>
      <c r="N410" s="369" t="s">
        <v>66</v>
      </c>
      <c r="O410" s="370"/>
      <c r="P410" s="370"/>
      <c r="Q410" s="370"/>
      <c r="R410" s="370"/>
      <c r="S410" s="370"/>
      <c r="T410" s="371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77"/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83"/>
      <c r="N411" s="369" t="s">
        <v>66</v>
      </c>
      <c r="O411" s="370"/>
      <c r="P411" s="370"/>
      <c r="Q411" s="370"/>
      <c r="R411" s="370"/>
      <c r="S411" s="370"/>
      <c r="T411" s="371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76" t="s">
        <v>203</v>
      </c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  <c r="X412" s="377"/>
      <c r="Y412" s="348"/>
      <c r="Z412" s="348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61">
        <v>4680115881648</v>
      </c>
      <c r="E413" s="360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60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82"/>
      <c r="B414" s="377"/>
      <c r="C414" s="377"/>
      <c r="D414" s="377"/>
      <c r="E414" s="377"/>
      <c r="F414" s="377"/>
      <c r="G414" s="377"/>
      <c r="H414" s="377"/>
      <c r="I414" s="377"/>
      <c r="J414" s="377"/>
      <c r="K414" s="377"/>
      <c r="L414" s="377"/>
      <c r="M414" s="383"/>
      <c r="N414" s="369" t="s">
        <v>66</v>
      </c>
      <c r="O414" s="370"/>
      <c r="P414" s="370"/>
      <c r="Q414" s="370"/>
      <c r="R414" s="370"/>
      <c r="S414" s="370"/>
      <c r="T414" s="371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77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83"/>
      <c r="N415" s="369" t="s">
        <v>66</v>
      </c>
      <c r="O415" s="370"/>
      <c r="P415" s="370"/>
      <c r="Q415" s="370"/>
      <c r="R415" s="370"/>
      <c r="S415" s="370"/>
      <c r="T415" s="371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76" t="s">
        <v>83</v>
      </c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  <c r="X416" s="377"/>
      <c r="Y416" s="348"/>
      <c r="Z416" s="348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61">
        <v>4680115884335</v>
      </c>
      <c r="E417" s="360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60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61">
        <v>4680115884342</v>
      </c>
      <c r="E418" s="360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4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60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61">
        <v>4680115884113</v>
      </c>
      <c r="E419" s="360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4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60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82"/>
      <c r="B420" s="377"/>
      <c r="C420" s="377"/>
      <c r="D420" s="377"/>
      <c r="E420" s="377"/>
      <c r="F420" s="377"/>
      <c r="G420" s="377"/>
      <c r="H420" s="377"/>
      <c r="I420" s="377"/>
      <c r="J420" s="377"/>
      <c r="K420" s="377"/>
      <c r="L420" s="377"/>
      <c r="M420" s="383"/>
      <c r="N420" s="369" t="s">
        <v>66</v>
      </c>
      <c r="O420" s="370"/>
      <c r="P420" s="370"/>
      <c r="Q420" s="370"/>
      <c r="R420" s="370"/>
      <c r="S420" s="370"/>
      <c r="T420" s="371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x14ac:dyDescent="0.2">
      <c r="A421" s="377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83"/>
      <c r="N421" s="369" t="s">
        <v>66</v>
      </c>
      <c r="O421" s="370"/>
      <c r="P421" s="370"/>
      <c r="Q421" s="370"/>
      <c r="R421" s="370"/>
      <c r="S421" s="370"/>
      <c r="T421" s="371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customHeight="1" x14ac:dyDescent="0.25">
      <c r="A422" s="405" t="s">
        <v>567</v>
      </c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77"/>
      <c r="N422" s="377"/>
      <c r="O422" s="377"/>
      <c r="P422" s="377"/>
      <c r="Q422" s="377"/>
      <c r="R422" s="377"/>
      <c r="S422" s="377"/>
      <c r="T422" s="377"/>
      <c r="U422" s="377"/>
      <c r="V422" s="377"/>
      <c r="W422" s="377"/>
      <c r="X422" s="377"/>
      <c r="Y422" s="347"/>
      <c r="Z422" s="347"/>
    </row>
    <row r="423" spans="1:53" ht="14.25" customHeight="1" x14ac:dyDescent="0.25">
      <c r="A423" s="376" t="s">
        <v>97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48"/>
      <c r="Z423" s="348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61">
        <v>4607091389388</v>
      </c>
      <c r="E424" s="360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60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61">
        <v>4607091389364</v>
      </c>
      <c r="E425" s="360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4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60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82"/>
      <c r="B426" s="377"/>
      <c r="C426" s="377"/>
      <c r="D426" s="377"/>
      <c r="E426" s="377"/>
      <c r="F426" s="377"/>
      <c r="G426" s="377"/>
      <c r="H426" s="377"/>
      <c r="I426" s="377"/>
      <c r="J426" s="377"/>
      <c r="K426" s="377"/>
      <c r="L426" s="377"/>
      <c r="M426" s="383"/>
      <c r="N426" s="369" t="s">
        <v>66</v>
      </c>
      <c r="O426" s="370"/>
      <c r="P426" s="370"/>
      <c r="Q426" s="370"/>
      <c r="R426" s="370"/>
      <c r="S426" s="370"/>
      <c r="T426" s="371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77"/>
      <c r="B427" s="377"/>
      <c r="C427" s="377"/>
      <c r="D427" s="377"/>
      <c r="E427" s="377"/>
      <c r="F427" s="377"/>
      <c r="G427" s="377"/>
      <c r="H427" s="377"/>
      <c r="I427" s="377"/>
      <c r="J427" s="377"/>
      <c r="K427" s="377"/>
      <c r="L427" s="377"/>
      <c r="M427" s="383"/>
      <c r="N427" s="369" t="s">
        <v>66</v>
      </c>
      <c r="O427" s="370"/>
      <c r="P427" s="370"/>
      <c r="Q427" s="370"/>
      <c r="R427" s="370"/>
      <c r="S427" s="370"/>
      <c r="T427" s="371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76" t="s">
        <v>60</v>
      </c>
      <c r="B428" s="377"/>
      <c r="C428" s="377"/>
      <c r="D428" s="377"/>
      <c r="E428" s="377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  <c r="X428" s="377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61">
        <v>4607091389739</v>
      </c>
      <c r="E429" s="360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60"/>
      <c r="S429" s="34"/>
      <c r="T429" s="34"/>
      <c r="U429" s="35" t="s">
        <v>65</v>
      </c>
      <c r="V429" s="352">
        <v>14</v>
      </c>
      <c r="W429" s="353">
        <f t="shared" ref="W429:W435" si="20">IFERROR(IF(V429="",0,CEILING((V429/$H429),1)*$H429),"")</f>
        <v>16.8</v>
      </c>
      <c r="X429" s="36">
        <f>IFERROR(IF(W429=0,"",ROUNDUP(W429/H429,0)*0.00753),"")</f>
        <v>3.0120000000000001E-2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61">
        <v>4680115883048</v>
      </c>
      <c r="E430" s="360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4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60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61">
        <v>4607091389425</v>
      </c>
      <c r="E431" s="360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6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60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61">
        <v>4680115882911</v>
      </c>
      <c r="E432" s="360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60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61">
        <v>4680115880771</v>
      </c>
      <c r="E433" s="360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60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61">
        <v>4607091389500</v>
      </c>
      <c r="E434" s="360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60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61">
        <v>4680115881983</v>
      </c>
      <c r="E435" s="360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60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82"/>
      <c r="B436" s="377"/>
      <c r="C436" s="377"/>
      <c r="D436" s="377"/>
      <c r="E436" s="377"/>
      <c r="F436" s="377"/>
      <c r="G436" s="377"/>
      <c r="H436" s="377"/>
      <c r="I436" s="377"/>
      <c r="J436" s="377"/>
      <c r="K436" s="377"/>
      <c r="L436" s="377"/>
      <c r="M436" s="383"/>
      <c r="N436" s="369" t="s">
        <v>66</v>
      </c>
      <c r="O436" s="370"/>
      <c r="P436" s="370"/>
      <c r="Q436" s="370"/>
      <c r="R436" s="370"/>
      <c r="S436" s="370"/>
      <c r="T436" s="371"/>
      <c r="U436" s="37" t="s">
        <v>67</v>
      </c>
      <c r="V436" s="354">
        <f>IFERROR(V429/H429,"0")+IFERROR(V430/H430,"0")+IFERROR(V431/H431,"0")+IFERROR(V432/H432,"0")+IFERROR(V433/H433,"0")+IFERROR(V434/H434,"0")+IFERROR(V435/H435,"0")</f>
        <v>3.333333333333333</v>
      </c>
      <c r="W436" s="354">
        <f>IFERROR(W429/H429,"0")+IFERROR(W430/H430,"0")+IFERROR(W431/H431,"0")+IFERROR(W432/H432,"0")+IFERROR(W433/H433,"0")+IFERROR(W434/H434,"0")+IFERROR(W435/H435,"0")</f>
        <v>4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3.0120000000000001E-2</v>
      </c>
      <c r="Y436" s="355"/>
      <c r="Z436" s="355"/>
    </row>
    <row r="437" spans="1:53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83"/>
      <c r="N437" s="369" t="s">
        <v>66</v>
      </c>
      <c r="O437" s="370"/>
      <c r="P437" s="370"/>
      <c r="Q437" s="370"/>
      <c r="R437" s="370"/>
      <c r="S437" s="370"/>
      <c r="T437" s="371"/>
      <c r="U437" s="37" t="s">
        <v>65</v>
      </c>
      <c r="V437" s="354">
        <f>IFERROR(SUM(V429:V435),"0")</f>
        <v>14</v>
      </c>
      <c r="W437" s="354">
        <f>IFERROR(SUM(W429:W435),"0")</f>
        <v>16.8</v>
      </c>
      <c r="X437" s="37"/>
      <c r="Y437" s="355"/>
      <c r="Z437" s="355"/>
    </row>
    <row r="438" spans="1:53" ht="14.25" customHeight="1" x14ac:dyDescent="0.25">
      <c r="A438" s="376" t="s">
        <v>92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348"/>
      <c r="Z438" s="348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61">
        <v>4680115884090</v>
      </c>
      <c r="E439" s="360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4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60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82"/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83"/>
      <c r="N440" s="369" t="s">
        <v>66</v>
      </c>
      <c r="O440" s="370"/>
      <c r="P440" s="370"/>
      <c r="Q440" s="370"/>
      <c r="R440" s="370"/>
      <c r="S440" s="370"/>
      <c r="T440" s="371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x14ac:dyDescent="0.2">
      <c r="A441" s="377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83"/>
      <c r="N441" s="369" t="s">
        <v>66</v>
      </c>
      <c r="O441" s="370"/>
      <c r="P441" s="370"/>
      <c r="Q441" s="370"/>
      <c r="R441" s="370"/>
      <c r="S441" s="370"/>
      <c r="T441" s="371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customHeight="1" x14ac:dyDescent="0.25">
      <c r="A442" s="376" t="s">
        <v>588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348"/>
      <c r="Z442" s="348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61">
        <v>4680115884564</v>
      </c>
      <c r="E443" s="360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7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60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82"/>
      <c r="B444" s="377"/>
      <c r="C444" s="377"/>
      <c r="D444" s="377"/>
      <c r="E444" s="377"/>
      <c r="F444" s="377"/>
      <c r="G444" s="377"/>
      <c r="H444" s="377"/>
      <c r="I444" s="377"/>
      <c r="J444" s="377"/>
      <c r="K444" s="377"/>
      <c r="L444" s="377"/>
      <c r="M444" s="383"/>
      <c r="N444" s="369" t="s">
        <v>66</v>
      </c>
      <c r="O444" s="370"/>
      <c r="P444" s="370"/>
      <c r="Q444" s="370"/>
      <c r="R444" s="370"/>
      <c r="S444" s="370"/>
      <c r="T444" s="371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77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83"/>
      <c r="N445" s="369" t="s">
        <v>66</v>
      </c>
      <c r="O445" s="370"/>
      <c r="P445" s="370"/>
      <c r="Q445" s="370"/>
      <c r="R445" s="370"/>
      <c r="S445" s="370"/>
      <c r="T445" s="371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67" t="s">
        <v>591</v>
      </c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68"/>
      <c r="N446" s="368"/>
      <c r="O446" s="368"/>
      <c r="P446" s="368"/>
      <c r="Q446" s="368"/>
      <c r="R446" s="368"/>
      <c r="S446" s="368"/>
      <c r="T446" s="368"/>
      <c r="U446" s="368"/>
      <c r="V446" s="368"/>
      <c r="W446" s="368"/>
      <c r="X446" s="368"/>
      <c r="Y446" s="48"/>
      <c r="Z446" s="48"/>
    </row>
    <row r="447" spans="1:53" ht="16.5" customHeight="1" x14ac:dyDescent="0.25">
      <c r="A447" s="405" t="s">
        <v>591</v>
      </c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  <c r="X447" s="377"/>
      <c r="Y447" s="347"/>
      <c r="Z447" s="347"/>
    </row>
    <row r="448" spans="1:53" ht="14.25" customHeight="1" x14ac:dyDescent="0.25">
      <c r="A448" s="376" t="s">
        <v>105</v>
      </c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  <c r="X448" s="377"/>
      <c r="Y448" s="348"/>
      <c r="Z448" s="348"/>
    </row>
    <row r="449" spans="1:53" ht="27" customHeight="1" x14ac:dyDescent="0.25">
      <c r="A449" s="54" t="s">
        <v>592</v>
      </c>
      <c r="B449" s="54" t="s">
        <v>593</v>
      </c>
      <c r="C449" s="31">
        <v>4301011795</v>
      </c>
      <c r="D449" s="361">
        <v>4607091389067</v>
      </c>
      <c r="E449" s="360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85" t="s">
        <v>594</v>
      </c>
      <c r="O449" s="359"/>
      <c r="P449" s="359"/>
      <c r="Q449" s="359"/>
      <c r="R449" s="360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61">
        <v>4607091389067</v>
      </c>
      <c r="E450" s="360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6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59"/>
      <c r="P450" s="359"/>
      <c r="Q450" s="359"/>
      <c r="R450" s="360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4301011779</v>
      </c>
      <c r="D451" s="361">
        <v>4607091383522</v>
      </c>
      <c r="E451" s="360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3" t="s">
        <v>598</v>
      </c>
      <c r="O451" s="359"/>
      <c r="P451" s="359"/>
      <c r="Q451" s="359"/>
      <c r="R451" s="360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61">
        <v>4607091383522</v>
      </c>
      <c r="E452" s="360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9"/>
      <c r="P452" s="359"/>
      <c r="Q452" s="359"/>
      <c r="R452" s="360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61">
        <v>4607091384437</v>
      </c>
      <c r="E453" s="360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48" t="s">
        <v>602</v>
      </c>
      <c r="O453" s="359"/>
      <c r="P453" s="359"/>
      <c r="Q453" s="359"/>
      <c r="R453" s="360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61">
        <v>4680115884502</v>
      </c>
      <c r="E454" s="360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1" t="s">
        <v>605</v>
      </c>
      <c r="O454" s="359"/>
      <c r="P454" s="359"/>
      <c r="Q454" s="359"/>
      <c r="R454" s="360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4301011771</v>
      </c>
      <c r="D455" s="361">
        <v>4607091389104</v>
      </c>
      <c r="E455" s="360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23" t="s">
        <v>608</v>
      </c>
      <c r="O455" s="359"/>
      <c r="P455" s="359"/>
      <c r="Q455" s="359"/>
      <c r="R455" s="360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61">
        <v>4607091389104</v>
      </c>
      <c r="E456" s="360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59"/>
      <c r="P456" s="359"/>
      <c r="Q456" s="359"/>
      <c r="R456" s="360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61">
        <v>4680115884519</v>
      </c>
      <c r="E457" s="360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11" t="s">
        <v>612</v>
      </c>
      <c r="O457" s="359"/>
      <c r="P457" s="359"/>
      <c r="Q457" s="359"/>
      <c r="R457" s="360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4301011778</v>
      </c>
      <c r="D458" s="361">
        <v>4680115880603</v>
      </c>
      <c r="E458" s="360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9" t="s">
        <v>615</v>
      </c>
      <c r="O458" s="359"/>
      <c r="P458" s="359"/>
      <c r="Q458" s="359"/>
      <c r="R458" s="360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616</v>
      </c>
      <c r="C459" s="31">
        <v>4301011367</v>
      </c>
      <c r="D459" s="361">
        <v>4680115880603</v>
      </c>
      <c r="E459" s="360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5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59"/>
      <c r="P459" s="359"/>
      <c r="Q459" s="359"/>
      <c r="R459" s="360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4301011775</v>
      </c>
      <c r="D460" s="361">
        <v>4607091389999</v>
      </c>
      <c r="E460" s="360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7" t="s">
        <v>619</v>
      </c>
      <c r="O460" s="359"/>
      <c r="P460" s="359"/>
      <c r="Q460" s="359"/>
      <c r="R460" s="360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620</v>
      </c>
      <c r="C461" s="31">
        <v>4301011168</v>
      </c>
      <c r="D461" s="361">
        <v>4607091389999</v>
      </c>
      <c r="E461" s="360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59"/>
      <c r="P461" s="359"/>
      <c r="Q461" s="359"/>
      <c r="R461" s="360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4301011770</v>
      </c>
      <c r="D462" s="361">
        <v>4680115882782</v>
      </c>
      <c r="E462" s="360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1" t="s">
        <v>623</v>
      </c>
      <c r="O462" s="359"/>
      <c r="P462" s="359"/>
      <c r="Q462" s="359"/>
      <c r="R462" s="360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624</v>
      </c>
      <c r="C463" s="31">
        <v>4301011372</v>
      </c>
      <c r="D463" s="361">
        <v>4680115882782</v>
      </c>
      <c r="E463" s="360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6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59"/>
      <c r="P463" s="359"/>
      <c r="Q463" s="359"/>
      <c r="R463" s="360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61">
        <v>4607091389098</v>
      </c>
      <c r="E464" s="360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4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59"/>
      <c r="P464" s="359"/>
      <c r="Q464" s="359"/>
      <c r="R464" s="360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4301011784</v>
      </c>
      <c r="D465" s="361">
        <v>4607091389982</v>
      </c>
      <c r="E465" s="360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97" t="s">
        <v>629</v>
      </c>
      <c r="O465" s="359"/>
      <c r="P465" s="359"/>
      <c r="Q465" s="359"/>
      <c r="R465" s="360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630</v>
      </c>
      <c r="C466" s="31">
        <v>4301011366</v>
      </c>
      <c r="D466" s="361">
        <v>4607091389982</v>
      </c>
      <c r="E466" s="360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3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59"/>
      <c r="P466" s="359"/>
      <c r="Q466" s="359"/>
      <c r="R466" s="360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82"/>
      <c r="B467" s="377"/>
      <c r="C467" s="377"/>
      <c r="D467" s="377"/>
      <c r="E467" s="377"/>
      <c r="F467" s="377"/>
      <c r="G467" s="377"/>
      <c r="H467" s="377"/>
      <c r="I467" s="377"/>
      <c r="J467" s="377"/>
      <c r="K467" s="377"/>
      <c r="L467" s="377"/>
      <c r="M467" s="383"/>
      <c r="N467" s="369" t="s">
        <v>66</v>
      </c>
      <c r="O467" s="370"/>
      <c r="P467" s="370"/>
      <c r="Q467" s="370"/>
      <c r="R467" s="370"/>
      <c r="S467" s="370"/>
      <c r="T467" s="371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355"/>
      <c r="Z467" s="355"/>
    </row>
    <row r="468" spans="1:53" x14ac:dyDescent="0.2">
      <c r="A468" s="377"/>
      <c r="B468" s="377"/>
      <c r="C468" s="377"/>
      <c r="D468" s="377"/>
      <c r="E468" s="377"/>
      <c r="F468" s="377"/>
      <c r="G468" s="377"/>
      <c r="H468" s="377"/>
      <c r="I468" s="377"/>
      <c r="J468" s="377"/>
      <c r="K468" s="377"/>
      <c r="L468" s="377"/>
      <c r="M468" s="383"/>
      <c r="N468" s="369" t="s">
        <v>66</v>
      </c>
      <c r="O468" s="370"/>
      <c r="P468" s="370"/>
      <c r="Q468" s="370"/>
      <c r="R468" s="370"/>
      <c r="S468" s="370"/>
      <c r="T468" s="371"/>
      <c r="U468" s="37" t="s">
        <v>65</v>
      </c>
      <c r="V468" s="354">
        <f>IFERROR(SUM(V449:V466),"0")</f>
        <v>0</v>
      </c>
      <c r="W468" s="354">
        <f>IFERROR(SUM(W449:W466),"0")</f>
        <v>0</v>
      </c>
      <c r="X468" s="37"/>
      <c r="Y468" s="355"/>
      <c r="Z468" s="355"/>
    </row>
    <row r="469" spans="1:53" ht="14.25" customHeight="1" x14ac:dyDescent="0.25">
      <c r="A469" s="376" t="s">
        <v>97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61">
        <v>4607091388930</v>
      </c>
      <c r="E470" s="360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4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59"/>
      <c r="P470" s="359"/>
      <c r="Q470" s="359"/>
      <c r="R470" s="360"/>
      <c r="S470" s="34"/>
      <c r="T470" s="34"/>
      <c r="U470" s="35" t="s">
        <v>65</v>
      </c>
      <c r="V470" s="352">
        <v>0</v>
      </c>
      <c r="W470" s="353">
        <f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61">
        <v>4680115880054</v>
      </c>
      <c r="E471" s="360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59"/>
      <c r="P471" s="359"/>
      <c r="Q471" s="359"/>
      <c r="R471" s="360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82"/>
      <c r="B472" s="377"/>
      <c r="C472" s="377"/>
      <c r="D472" s="377"/>
      <c r="E472" s="377"/>
      <c r="F472" s="377"/>
      <c r="G472" s="377"/>
      <c r="H472" s="377"/>
      <c r="I472" s="377"/>
      <c r="J472" s="377"/>
      <c r="K472" s="377"/>
      <c r="L472" s="377"/>
      <c r="M472" s="383"/>
      <c r="N472" s="369" t="s">
        <v>66</v>
      </c>
      <c r="O472" s="370"/>
      <c r="P472" s="370"/>
      <c r="Q472" s="370"/>
      <c r="R472" s="370"/>
      <c r="S472" s="370"/>
      <c r="T472" s="371"/>
      <c r="U472" s="37" t="s">
        <v>67</v>
      </c>
      <c r="V472" s="354">
        <f>IFERROR(V470/H470,"0")+IFERROR(V471/H471,"0")</f>
        <v>0</v>
      </c>
      <c r="W472" s="354">
        <f>IFERROR(W470/H470,"0")+IFERROR(W471/H471,"0")</f>
        <v>0</v>
      </c>
      <c r="X472" s="354">
        <f>IFERROR(IF(X470="",0,X470),"0")+IFERROR(IF(X471="",0,X471),"0")</f>
        <v>0</v>
      </c>
      <c r="Y472" s="355"/>
      <c r="Z472" s="355"/>
    </row>
    <row r="473" spans="1:53" x14ac:dyDescent="0.2">
      <c r="A473" s="377"/>
      <c r="B473" s="377"/>
      <c r="C473" s="377"/>
      <c r="D473" s="377"/>
      <c r="E473" s="377"/>
      <c r="F473" s="377"/>
      <c r="G473" s="377"/>
      <c r="H473" s="377"/>
      <c r="I473" s="377"/>
      <c r="J473" s="377"/>
      <c r="K473" s="377"/>
      <c r="L473" s="377"/>
      <c r="M473" s="383"/>
      <c r="N473" s="369" t="s">
        <v>66</v>
      </c>
      <c r="O473" s="370"/>
      <c r="P473" s="370"/>
      <c r="Q473" s="370"/>
      <c r="R473" s="370"/>
      <c r="S473" s="370"/>
      <c r="T473" s="371"/>
      <c r="U473" s="37" t="s">
        <v>65</v>
      </c>
      <c r="V473" s="354">
        <f>IFERROR(SUM(V470:V471),"0")</f>
        <v>0</v>
      </c>
      <c r="W473" s="354">
        <f>IFERROR(SUM(W470:W471),"0")</f>
        <v>0</v>
      </c>
      <c r="X473" s="37"/>
      <c r="Y473" s="355"/>
      <c r="Z473" s="355"/>
    </row>
    <row r="474" spans="1:53" ht="14.25" customHeight="1" x14ac:dyDescent="0.25">
      <c r="A474" s="376" t="s">
        <v>60</v>
      </c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  <c r="X474" s="377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61">
        <v>4680115883116</v>
      </c>
      <c r="E475" s="360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7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59"/>
      <c r="P475" s="359"/>
      <c r="Q475" s="359"/>
      <c r="R475" s="360"/>
      <c r="S475" s="34"/>
      <c r="T475" s="34"/>
      <c r="U475" s="35" t="s">
        <v>65</v>
      </c>
      <c r="V475" s="352">
        <v>10</v>
      </c>
      <c r="W475" s="353">
        <f t="shared" ref="W475:W480" si="24">IFERROR(IF(V475="",0,CEILING((V475/$H475),1)*$H475),"")</f>
        <v>10.56</v>
      </c>
      <c r="X475" s="36">
        <f>IFERROR(IF(W475=0,"",ROUNDUP(W475/H475,0)*0.01196),"")</f>
        <v>2.392E-2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61">
        <v>4680115883093</v>
      </c>
      <c r="E476" s="360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6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59"/>
      <c r="P476" s="359"/>
      <c r="Q476" s="359"/>
      <c r="R476" s="360"/>
      <c r="S476" s="34"/>
      <c r="T476" s="34"/>
      <c r="U476" s="35" t="s">
        <v>65</v>
      </c>
      <c r="V476" s="352">
        <v>0</v>
      </c>
      <c r="W476" s="353">
        <f t="shared" si="24"/>
        <v>0</v>
      </c>
      <c r="X476" s="36" t="str">
        <f>IFERROR(IF(W476=0,"",ROUNDUP(W476/H476,0)*0.01196),"")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61">
        <v>4680115883109</v>
      </c>
      <c r="E477" s="360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59"/>
      <c r="P477" s="359"/>
      <c r="Q477" s="359"/>
      <c r="R477" s="360"/>
      <c r="S477" s="34"/>
      <c r="T477" s="34"/>
      <c r="U477" s="35" t="s">
        <v>65</v>
      </c>
      <c r="V477" s="352">
        <v>12</v>
      </c>
      <c r="W477" s="353">
        <f t="shared" si="24"/>
        <v>15.84</v>
      </c>
      <c r="X477" s="36">
        <f>IFERROR(IF(W477=0,"",ROUNDUP(W477/H477,0)*0.01196),"")</f>
        <v>3.5880000000000002E-2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61">
        <v>4680115882072</v>
      </c>
      <c r="E478" s="360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6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59"/>
      <c r="P478" s="359"/>
      <c r="Q478" s="359"/>
      <c r="R478" s="360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61">
        <v>4680115882102</v>
      </c>
      <c r="E479" s="360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7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59"/>
      <c r="P479" s="359"/>
      <c r="Q479" s="359"/>
      <c r="R479" s="360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61">
        <v>4680115882096</v>
      </c>
      <c r="E480" s="360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3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59"/>
      <c r="P480" s="359"/>
      <c r="Q480" s="359"/>
      <c r="R480" s="360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82"/>
      <c r="B481" s="377"/>
      <c r="C481" s="377"/>
      <c r="D481" s="377"/>
      <c r="E481" s="377"/>
      <c r="F481" s="377"/>
      <c r="G481" s="377"/>
      <c r="H481" s="377"/>
      <c r="I481" s="377"/>
      <c r="J481" s="377"/>
      <c r="K481" s="377"/>
      <c r="L481" s="377"/>
      <c r="M481" s="383"/>
      <c r="N481" s="369" t="s">
        <v>66</v>
      </c>
      <c r="O481" s="370"/>
      <c r="P481" s="370"/>
      <c r="Q481" s="370"/>
      <c r="R481" s="370"/>
      <c r="S481" s="370"/>
      <c r="T481" s="371"/>
      <c r="U481" s="37" t="s">
        <v>67</v>
      </c>
      <c r="V481" s="354">
        <f>IFERROR(V475/H475,"0")+IFERROR(V476/H476,"0")+IFERROR(V477/H477,"0")+IFERROR(V478/H478,"0")+IFERROR(V479/H479,"0")+IFERROR(V480/H480,"0")</f>
        <v>4.1666666666666661</v>
      </c>
      <c r="W481" s="354">
        <f>IFERROR(W475/H475,"0")+IFERROR(W476/H476,"0")+IFERROR(W477/H477,"0")+IFERROR(W478/H478,"0")+IFERROR(W479/H479,"0")+IFERROR(W480/H480,"0")</f>
        <v>5</v>
      </c>
      <c r="X481" s="354">
        <f>IFERROR(IF(X475="",0,X475),"0")+IFERROR(IF(X476="",0,X476),"0")+IFERROR(IF(X477="",0,X477),"0")+IFERROR(IF(X478="",0,X478),"0")+IFERROR(IF(X479="",0,X479),"0")+IFERROR(IF(X480="",0,X480),"0")</f>
        <v>5.9800000000000006E-2</v>
      </c>
      <c r="Y481" s="355"/>
      <c r="Z481" s="355"/>
    </row>
    <row r="482" spans="1:53" x14ac:dyDescent="0.2">
      <c r="A482" s="377"/>
      <c r="B482" s="377"/>
      <c r="C482" s="377"/>
      <c r="D482" s="377"/>
      <c r="E482" s="377"/>
      <c r="F482" s="377"/>
      <c r="G482" s="377"/>
      <c r="H482" s="377"/>
      <c r="I482" s="377"/>
      <c r="J482" s="377"/>
      <c r="K482" s="377"/>
      <c r="L482" s="377"/>
      <c r="M482" s="383"/>
      <c r="N482" s="369" t="s">
        <v>66</v>
      </c>
      <c r="O482" s="370"/>
      <c r="P482" s="370"/>
      <c r="Q482" s="370"/>
      <c r="R482" s="370"/>
      <c r="S482" s="370"/>
      <c r="T482" s="371"/>
      <c r="U482" s="37" t="s">
        <v>65</v>
      </c>
      <c r="V482" s="354">
        <f>IFERROR(SUM(V475:V480),"0")</f>
        <v>22</v>
      </c>
      <c r="W482" s="354">
        <f>IFERROR(SUM(W475:W480),"0")</f>
        <v>26.4</v>
      </c>
      <c r="X482" s="37"/>
      <c r="Y482" s="355"/>
      <c r="Z482" s="355"/>
    </row>
    <row r="483" spans="1:53" ht="14.25" customHeight="1" x14ac:dyDescent="0.25">
      <c r="A483" s="376" t="s">
        <v>68</v>
      </c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  <c r="X483" s="377"/>
      <c r="Y483" s="348"/>
      <c r="Z483" s="348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61">
        <v>4607091383409</v>
      </c>
      <c r="E484" s="360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59"/>
      <c r="P484" s="359"/>
      <c r="Q484" s="359"/>
      <c r="R484" s="360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61">
        <v>4607091383416</v>
      </c>
      <c r="E485" s="360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59"/>
      <c r="P485" s="359"/>
      <c r="Q485" s="359"/>
      <c r="R485" s="360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82"/>
      <c r="B486" s="377"/>
      <c r="C486" s="377"/>
      <c r="D486" s="377"/>
      <c r="E486" s="377"/>
      <c r="F486" s="377"/>
      <c r="G486" s="377"/>
      <c r="H486" s="377"/>
      <c r="I486" s="377"/>
      <c r="J486" s="377"/>
      <c r="K486" s="377"/>
      <c r="L486" s="377"/>
      <c r="M486" s="383"/>
      <c r="N486" s="369" t="s">
        <v>66</v>
      </c>
      <c r="O486" s="370"/>
      <c r="P486" s="370"/>
      <c r="Q486" s="370"/>
      <c r="R486" s="370"/>
      <c r="S486" s="370"/>
      <c r="T486" s="371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77"/>
      <c r="B487" s="377"/>
      <c r="C487" s="377"/>
      <c r="D487" s="377"/>
      <c r="E487" s="377"/>
      <c r="F487" s="377"/>
      <c r="G487" s="377"/>
      <c r="H487" s="377"/>
      <c r="I487" s="377"/>
      <c r="J487" s="377"/>
      <c r="K487" s="377"/>
      <c r="L487" s="377"/>
      <c r="M487" s="383"/>
      <c r="N487" s="369" t="s">
        <v>66</v>
      </c>
      <c r="O487" s="370"/>
      <c r="P487" s="370"/>
      <c r="Q487" s="370"/>
      <c r="R487" s="370"/>
      <c r="S487" s="370"/>
      <c r="T487" s="371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67" t="s">
        <v>651</v>
      </c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68"/>
      <c r="N488" s="368"/>
      <c r="O488" s="368"/>
      <c r="P488" s="368"/>
      <c r="Q488" s="368"/>
      <c r="R488" s="368"/>
      <c r="S488" s="368"/>
      <c r="T488" s="368"/>
      <c r="U488" s="368"/>
      <c r="V488" s="368"/>
      <c r="W488" s="368"/>
      <c r="X488" s="368"/>
      <c r="Y488" s="48"/>
      <c r="Z488" s="48"/>
    </row>
    <row r="489" spans="1:53" ht="16.5" customHeight="1" x14ac:dyDescent="0.25">
      <c r="A489" s="405" t="s">
        <v>652</v>
      </c>
      <c r="B489" s="377"/>
      <c r="C489" s="377"/>
      <c r="D489" s="377"/>
      <c r="E489" s="377"/>
      <c r="F489" s="377"/>
      <c r="G489" s="377"/>
      <c r="H489" s="377"/>
      <c r="I489" s="377"/>
      <c r="J489" s="377"/>
      <c r="K489" s="377"/>
      <c r="L489" s="377"/>
      <c r="M489" s="377"/>
      <c r="N489" s="377"/>
      <c r="O489" s="377"/>
      <c r="P489" s="377"/>
      <c r="Q489" s="377"/>
      <c r="R489" s="377"/>
      <c r="S489" s="377"/>
      <c r="T489" s="377"/>
      <c r="U489" s="377"/>
      <c r="V489" s="377"/>
      <c r="W489" s="377"/>
      <c r="X489" s="377"/>
      <c r="Y489" s="347"/>
      <c r="Z489" s="347"/>
    </row>
    <row r="490" spans="1:53" ht="14.25" customHeight="1" x14ac:dyDescent="0.25">
      <c r="A490" s="376" t="s">
        <v>105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348"/>
      <c r="Z490" s="348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61">
        <v>4640242181011</v>
      </c>
      <c r="E491" s="360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705" t="s">
        <v>655</v>
      </c>
      <c r="O491" s="359"/>
      <c r="P491" s="359"/>
      <c r="Q491" s="359"/>
      <c r="R491" s="360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61">
        <v>4640242180441</v>
      </c>
      <c r="E492" s="360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658</v>
      </c>
      <c r="O492" s="359"/>
      <c r="P492" s="359"/>
      <c r="Q492" s="359"/>
      <c r="R492" s="360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61">
        <v>4640242180564</v>
      </c>
      <c r="E493" s="360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79" t="s">
        <v>661</v>
      </c>
      <c r="O493" s="359"/>
      <c r="P493" s="359"/>
      <c r="Q493" s="359"/>
      <c r="R493" s="360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61">
        <v>4640242180922</v>
      </c>
      <c r="E494" s="360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54" t="s">
        <v>664</v>
      </c>
      <c r="O494" s="359"/>
      <c r="P494" s="359"/>
      <c r="Q494" s="359"/>
      <c r="R494" s="360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61">
        <v>4640242180038</v>
      </c>
      <c r="E495" s="360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513" t="s">
        <v>667</v>
      </c>
      <c r="O495" s="359"/>
      <c r="P495" s="359"/>
      <c r="Q495" s="359"/>
      <c r="R495" s="360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82"/>
      <c r="B496" s="377"/>
      <c r="C496" s="377"/>
      <c r="D496" s="377"/>
      <c r="E496" s="377"/>
      <c r="F496" s="377"/>
      <c r="G496" s="377"/>
      <c r="H496" s="377"/>
      <c r="I496" s="377"/>
      <c r="J496" s="377"/>
      <c r="K496" s="377"/>
      <c r="L496" s="377"/>
      <c r="M496" s="383"/>
      <c r="N496" s="369" t="s">
        <v>66</v>
      </c>
      <c r="O496" s="370"/>
      <c r="P496" s="370"/>
      <c r="Q496" s="370"/>
      <c r="R496" s="370"/>
      <c r="S496" s="370"/>
      <c r="T496" s="371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x14ac:dyDescent="0.2">
      <c r="A497" s="377"/>
      <c r="B497" s="377"/>
      <c r="C497" s="377"/>
      <c r="D497" s="377"/>
      <c r="E497" s="377"/>
      <c r="F497" s="377"/>
      <c r="G497" s="377"/>
      <c r="H497" s="377"/>
      <c r="I497" s="377"/>
      <c r="J497" s="377"/>
      <c r="K497" s="377"/>
      <c r="L497" s="377"/>
      <c r="M497" s="383"/>
      <c r="N497" s="369" t="s">
        <v>66</v>
      </c>
      <c r="O497" s="370"/>
      <c r="P497" s="370"/>
      <c r="Q497" s="370"/>
      <c r="R497" s="370"/>
      <c r="S497" s="370"/>
      <c r="T497" s="371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customHeight="1" x14ac:dyDescent="0.25">
      <c r="A498" s="376" t="s">
        <v>97</v>
      </c>
      <c r="B498" s="377"/>
      <c r="C498" s="377"/>
      <c r="D498" s="377"/>
      <c r="E498" s="377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  <c r="X498" s="377"/>
      <c r="Y498" s="348"/>
      <c r="Z498" s="348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61">
        <v>4640242180526</v>
      </c>
      <c r="E499" s="360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83" t="s">
        <v>670</v>
      </c>
      <c r="O499" s="359"/>
      <c r="P499" s="359"/>
      <c r="Q499" s="359"/>
      <c r="R499" s="360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61">
        <v>4640242180519</v>
      </c>
      <c r="E500" s="360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52" t="s">
        <v>673</v>
      </c>
      <c r="O500" s="359"/>
      <c r="P500" s="359"/>
      <c r="Q500" s="359"/>
      <c r="R500" s="360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61">
        <v>4640242180090</v>
      </c>
      <c r="E501" s="360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23" t="s">
        <v>676</v>
      </c>
      <c r="O501" s="359"/>
      <c r="P501" s="359"/>
      <c r="Q501" s="359"/>
      <c r="R501" s="360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82"/>
      <c r="B502" s="377"/>
      <c r="C502" s="377"/>
      <c r="D502" s="377"/>
      <c r="E502" s="377"/>
      <c r="F502" s="377"/>
      <c r="G502" s="377"/>
      <c r="H502" s="377"/>
      <c r="I502" s="377"/>
      <c r="J502" s="377"/>
      <c r="K502" s="377"/>
      <c r="L502" s="377"/>
      <c r="M502" s="383"/>
      <c r="N502" s="369" t="s">
        <v>66</v>
      </c>
      <c r="O502" s="370"/>
      <c r="P502" s="370"/>
      <c r="Q502" s="370"/>
      <c r="R502" s="370"/>
      <c r="S502" s="370"/>
      <c r="T502" s="371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77"/>
      <c r="B503" s="377"/>
      <c r="C503" s="377"/>
      <c r="D503" s="377"/>
      <c r="E503" s="377"/>
      <c r="F503" s="377"/>
      <c r="G503" s="377"/>
      <c r="H503" s="377"/>
      <c r="I503" s="377"/>
      <c r="J503" s="377"/>
      <c r="K503" s="377"/>
      <c r="L503" s="377"/>
      <c r="M503" s="383"/>
      <c r="N503" s="369" t="s">
        <v>66</v>
      </c>
      <c r="O503" s="370"/>
      <c r="P503" s="370"/>
      <c r="Q503" s="370"/>
      <c r="R503" s="370"/>
      <c r="S503" s="370"/>
      <c r="T503" s="371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76" t="s">
        <v>60</v>
      </c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  <c r="X504" s="377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61">
        <v>4640242180816</v>
      </c>
      <c r="E505" s="360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671" t="s">
        <v>679</v>
      </c>
      <c r="O505" s="359"/>
      <c r="P505" s="359"/>
      <c r="Q505" s="359"/>
      <c r="R505" s="360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61">
        <v>4640242180595</v>
      </c>
      <c r="E506" s="360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726" t="s">
        <v>682</v>
      </c>
      <c r="O506" s="359"/>
      <c r="P506" s="359"/>
      <c r="Q506" s="359"/>
      <c r="R506" s="360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61">
        <v>4640242180908</v>
      </c>
      <c r="E507" s="360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727" t="s">
        <v>685</v>
      </c>
      <c r="O507" s="359"/>
      <c r="P507" s="359"/>
      <c r="Q507" s="359"/>
      <c r="R507" s="360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61">
        <v>4640242180489</v>
      </c>
      <c r="E508" s="360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730" t="s">
        <v>688</v>
      </c>
      <c r="O508" s="359"/>
      <c r="P508" s="359"/>
      <c r="Q508" s="359"/>
      <c r="R508" s="360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82"/>
      <c r="B509" s="377"/>
      <c r="C509" s="377"/>
      <c r="D509" s="377"/>
      <c r="E509" s="377"/>
      <c r="F509" s="377"/>
      <c r="G509" s="377"/>
      <c r="H509" s="377"/>
      <c r="I509" s="377"/>
      <c r="J509" s="377"/>
      <c r="K509" s="377"/>
      <c r="L509" s="377"/>
      <c r="M509" s="383"/>
      <c r="N509" s="369" t="s">
        <v>66</v>
      </c>
      <c r="O509" s="370"/>
      <c r="P509" s="370"/>
      <c r="Q509" s="370"/>
      <c r="R509" s="370"/>
      <c r="S509" s="370"/>
      <c r="T509" s="371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x14ac:dyDescent="0.2">
      <c r="A510" s="377"/>
      <c r="B510" s="377"/>
      <c r="C510" s="377"/>
      <c r="D510" s="377"/>
      <c r="E510" s="377"/>
      <c r="F510" s="377"/>
      <c r="G510" s="377"/>
      <c r="H510" s="377"/>
      <c r="I510" s="377"/>
      <c r="J510" s="377"/>
      <c r="K510" s="377"/>
      <c r="L510" s="377"/>
      <c r="M510" s="383"/>
      <c r="N510" s="369" t="s">
        <v>66</v>
      </c>
      <c r="O510" s="370"/>
      <c r="P510" s="370"/>
      <c r="Q510" s="370"/>
      <c r="R510" s="370"/>
      <c r="S510" s="370"/>
      <c r="T510" s="371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customHeight="1" x14ac:dyDescent="0.25">
      <c r="A511" s="376" t="s">
        <v>68</v>
      </c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  <c r="X511" s="377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61">
        <v>4680115880870</v>
      </c>
      <c r="E512" s="360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59"/>
      <c r="P512" s="359"/>
      <c r="Q512" s="359"/>
      <c r="R512" s="360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61">
        <v>4640242180540</v>
      </c>
      <c r="E513" s="360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91" t="s">
        <v>693</v>
      </c>
      <c r="O513" s="359"/>
      <c r="P513" s="359"/>
      <c r="Q513" s="359"/>
      <c r="R513" s="360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61">
        <v>4640242181233</v>
      </c>
      <c r="E514" s="360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0" t="s">
        <v>696</v>
      </c>
      <c r="O514" s="359"/>
      <c r="P514" s="359"/>
      <c r="Q514" s="359"/>
      <c r="R514" s="360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61">
        <v>4640242180557</v>
      </c>
      <c r="E515" s="360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729" t="s">
        <v>699</v>
      </c>
      <c r="O515" s="359"/>
      <c r="P515" s="359"/>
      <c r="Q515" s="359"/>
      <c r="R515" s="360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61">
        <v>4640242181226</v>
      </c>
      <c r="E516" s="360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497" t="s">
        <v>702</v>
      </c>
      <c r="O516" s="359"/>
      <c r="P516" s="359"/>
      <c r="Q516" s="359"/>
      <c r="R516" s="360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82"/>
      <c r="B517" s="377"/>
      <c r="C517" s="377"/>
      <c r="D517" s="377"/>
      <c r="E517" s="377"/>
      <c r="F517" s="377"/>
      <c r="G517" s="377"/>
      <c r="H517" s="377"/>
      <c r="I517" s="377"/>
      <c r="J517" s="377"/>
      <c r="K517" s="377"/>
      <c r="L517" s="377"/>
      <c r="M517" s="383"/>
      <c r="N517" s="369" t="s">
        <v>66</v>
      </c>
      <c r="O517" s="370"/>
      <c r="P517" s="370"/>
      <c r="Q517" s="370"/>
      <c r="R517" s="370"/>
      <c r="S517" s="370"/>
      <c r="T517" s="371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x14ac:dyDescent="0.2">
      <c r="A518" s="377"/>
      <c r="B518" s="377"/>
      <c r="C518" s="377"/>
      <c r="D518" s="377"/>
      <c r="E518" s="377"/>
      <c r="F518" s="377"/>
      <c r="G518" s="377"/>
      <c r="H518" s="377"/>
      <c r="I518" s="377"/>
      <c r="J518" s="377"/>
      <c r="K518" s="377"/>
      <c r="L518" s="377"/>
      <c r="M518" s="383"/>
      <c r="N518" s="369" t="s">
        <v>66</v>
      </c>
      <c r="O518" s="370"/>
      <c r="P518" s="370"/>
      <c r="Q518" s="370"/>
      <c r="R518" s="370"/>
      <c r="S518" s="370"/>
      <c r="T518" s="371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728"/>
      <c r="B519" s="377"/>
      <c r="C519" s="377"/>
      <c r="D519" s="377"/>
      <c r="E519" s="377"/>
      <c r="F519" s="377"/>
      <c r="G519" s="377"/>
      <c r="H519" s="377"/>
      <c r="I519" s="377"/>
      <c r="J519" s="377"/>
      <c r="K519" s="377"/>
      <c r="L519" s="377"/>
      <c r="M519" s="391"/>
      <c r="N519" s="394" t="s">
        <v>703</v>
      </c>
      <c r="O519" s="395"/>
      <c r="P519" s="395"/>
      <c r="Q519" s="395"/>
      <c r="R519" s="395"/>
      <c r="S519" s="395"/>
      <c r="T519" s="396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2640.5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2734.85</v>
      </c>
      <c r="X519" s="37"/>
      <c r="Y519" s="355"/>
      <c r="Z519" s="355"/>
    </row>
    <row r="520" spans="1:53" x14ac:dyDescent="0.2">
      <c r="A520" s="377"/>
      <c r="B520" s="377"/>
      <c r="C520" s="377"/>
      <c r="D520" s="377"/>
      <c r="E520" s="377"/>
      <c r="F520" s="377"/>
      <c r="G520" s="377"/>
      <c r="H520" s="377"/>
      <c r="I520" s="377"/>
      <c r="J520" s="377"/>
      <c r="K520" s="377"/>
      <c r="L520" s="377"/>
      <c r="M520" s="391"/>
      <c r="N520" s="394" t="s">
        <v>704</v>
      </c>
      <c r="O520" s="395"/>
      <c r="P520" s="395"/>
      <c r="Q520" s="395"/>
      <c r="R520" s="395"/>
      <c r="S520" s="395"/>
      <c r="T520" s="396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2771.8650592016525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2871.17</v>
      </c>
      <c r="X520" s="37"/>
      <c r="Y520" s="355"/>
      <c r="Z520" s="355"/>
    </row>
    <row r="521" spans="1:53" x14ac:dyDescent="0.2">
      <c r="A521" s="377"/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  <c r="M521" s="391"/>
      <c r="N521" s="394" t="s">
        <v>705</v>
      </c>
      <c r="O521" s="395"/>
      <c r="P521" s="395"/>
      <c r="Q521" s="395"/>
      <c r="R521" s="395"/>
      <c r="S521" s="395"/>
      <c r="T521" s="396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5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5</v>
      </c>
      <c r="X521" s="37"/>
      <c r="Y521" s="355"/>
      <c r="Z521" s="355"/>
    </row>
    <row r="522" spans="1:53" x14ac:dyDescent="0.2">
      <c r="A522" s="377"/>
      <c r="B522" s="377"/>
      <c r="C522" s="377"/>
      <c r="D522" s="377"/>
      <c r="E522" s="377"/>
      <c r="F522" s="377"/>
      <c r="G522" s="377"/>
      <c r="H522" s="377"/>
      <c r="I522" s="377"/>
      <c r="J522" s="377"/>
      <c r="K522" s="377"/>
      <c r="L522" s="377"/>
      <c r="M522" s="391"/>
      <c r="N522" s="394" t="s">
        <v>707</v>
      </c>
      <c r="O522" s="395"/>
      <c r="P522" s="395"/>
      <c r="Q522" s="395"/>
      <c r="R522" s="395"/>
      <c r="S522" s="395"/>
      <c r="T522" s="396"/>
      <c r="U522" s="37" t="s">
        <v>65</v>
      </c>
      <c r="V522" s="354">
        <f>GrossWeightTotal+PalletQtyTotal*25</f>
        <v>2896.8650592016525</v>
      </c>
      <c r="W522" s="354">
        <f>GrossWeightTotalR+PalletQtyTotalR*25</f>
        <v>2996.17</v>
      </c>
      <c r="X522" s="37"/>
      <c r="Y522" s="355"/>
      <c r="Z522" s="355"/>
    </row>
    <row r="523" spans="1:53" x14ac:dyDescent="0.2">
      <c r="A523" s="377"/>
      <c r="B523" s="377"/>
      <c r="C523" s="377"/>
      <c r="D523" s="377"/>
      <c r="E523" s="377"/>
      <c r="F523" s="377"/>
      <c r="G523" s="377"/>
      <c r="H523" s="377"/>
      <c r="I523" s="377"/>
      <c r="J523" s="377"/>
      <c r="K523" s="377"/>
      <c r="L523" s="377"/>
      <c r="M523" s="391"/>
      <c r="N523" s="394" t="s">
        <v>708</v>
      </c>
      <c r="O523" s="395"/>
      <c r="P523" s="395"/>
      <c r="Q523" s="395"/>
      <c r="R523" s="395"/>
      <c r="S523" s="395"/>
      <c r="T523" s="396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313.6817075877363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326</v>
      </c>
      <c r="X523" s="37"/>
      <c r="Y523" s="355"/>
      <c r="Z523" s="355"/>
    </row>
    <row r="524" spans="1:53" ht="14.25" customHeight="1" x14ac:dyDescent="0.2">
      <c r="A524" s="377"/>
      <c r="B524" s="377"/>
      <c r="C524" s="377"/>
      <c r="D524" s="377"/>
      <c r="E524" s="377"/>
      <c r="F524" s="377"/>
      <c r="G524" s="377"/>
      <c r="H524" s="377"/>
      <c r="I524" s="377"/>
      <c r="J524" s="377"/>
      <c r="K524" s="377"/>
      <c r="L524" s="377"/>
      <c r="M524" s="391"/>
      <c r="N524" s="394" t="s">
        <v>709</v>
      </c>
      <c r="O524" s="395"/>
      <c r="P524" s="395"/>
      <c r="Q524" s="395"/>
      <c r="R524" s="395"/>
      <c r="S524" s="395"/>
      <c r="T524" s="396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5.5581400000000007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410" t="s">
        <v>95</v>
      </c>
      <c r="D526" s="579"/>
      <c r="E526" s="579"/>
      <c r="F526" s="580"/>
      <c r="G526" s="410" t="s">
        <v>225</v>
      </c>
      <c r="H526" s="579"/>
      <c r="I526" s="579"/>
      <c r="J526" s="579"/>
      <c r="K526" s="579"/>
      <c r="L526" s="579"/>
      <c r="M526" s="579"/>
      <c r="N526" s="579"/>
      <c r="O526" s="580"/>
      <c r="P526" s="349" t="s">
        <v>460</v>
      </c>
      <c r="Q526" s="410" t="s">
        <v>464</v>
      </c>
      <c r="R526" s="580"/>
      <c r="S526" s="410" t="s">
        <v>517</v>
      </c>
      <c r="T526" s="580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627" t="s">
        <v>712</v>
      </c>
      <c r="B527" s="410" t="s">
        <v>59</v>
      </c>
      <c r="C527" s="410" t="s">
        <v>96</v>
      </c>
      <c r="D527" s="410" t="s">
        <v>104</v>
      </c>
      <c r="E527" s="410" t="s">
        <v>95</v>
      </c>
      <c r="F527" s="410" t="s">
        <v>217</v>
      </c>
      <c r="G527" s="410" t="s">
        <v>226</v>
      </c>
      <c r="H527" s="410" t="s">
        <v>233</v>
      </c>
      <c r="I527" s="410" t="s">
        <v>252</v>
      </c>
      <c r="J527" s="410" t="s">
        <v>311</v>
      </c>
      <c r="K527" s="350"/>
      <c r="L527" s="410" t="s">
        <v>332</v>
      </c>
      <c r="M527" s="410" t="s">
        <v>351</v>
      </c>
      <c r="N527" s="410" t="s">
        <v>431</v>
      </c>
      <c r="O527" s="410" t="s">
        <v>449</v>
      </c>
      <c r="P527" s="410" t="s">
        <v>461</v>
      </c>
      <c r="Q527" s="410" t="s">
        <v>465</v>
      </c>
      <c r="R527" s="410" t="s">
        <v>492</v>
      </c>
      <c r="S527" s="410" t="s">
        <v>518</v>
      </c>
      <c r="T527" s="410" t="s">
        <v>567</v>
      </c>
      <c r="U527" s="410" t="s">
        <v>591</v>
      </c>
      <c r="V527" s="410" t="s">
        <v>652</v>
      </c>
      <c r="Z527" s="52"/>
      <c r="AC527" s="350"/>
    </row>
    <row r="528" spans="1:53" ht="13.5" customHeight="1" thickBot="1" x14ac:dyDescent="0.25">
      <c r="A528" s="628"/>
      <c r="B528" s="411"/>
      <c r="C528" s="411"/>
      <c r="D528" s="411"/>
      <c r="E528" s="411"/>
      <c r="F528" s="411"/>
      <c r="G528" s="411"/>
      <c r="H528" s="411"/>
      <c r="I528" s="411"/>
      <c r="J528" s="411"/>
      <c r="K528" s="350"/>
      <c r="L528" s="411"/>
      <c r="M528" s="411"/>
      <c r="N528" s="411"/>
      <c r="O528" s="411"/>
      <c r="P528" s="411"/>
      <c r="Q528" s="411"/>
      <c r="R528" s="411"/>
      <c r="S528" s="411"/>
      <c r="T528" s="411"/>
      <c r="U528" s="411"/>
      <c r="V528" s="411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99.9</v>
      </c>
      <c r="D529" s="46">
        <f>IFERROR(W56*1,"0")+IFERROR(W57*1,"0")+IFERROR(W58*1,"0")+IFERROR(W59*1,"0")</f>
        <v>305.10000000000002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365.2</v>
      </c>
      <c r="F529" s="46">
        <f>IFERROR(W132*1,"0")+IFERROR(W133*1,"0")+IFERROR(W134*1,"0")+IFERROR(W135*1,"0")</f>
        <v>52.8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46">
        <f>IFERROR(W206*1,"0")+IFERROR(W207*1,"0")+IFERROR(W208*1,"0")+IFERROR(W209*1,"0")+IFERROR(W210*1,"0")+IFERROR(W211*1,"0")+IFERROR(W215*1,"0")</f>
        <v>10.5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219.83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0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900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725.72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12.600000000000001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16.8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26.4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144:M145"/>
    <mergeCell ref="N181:R181"/>
    <mergeCell ref="D126:E126"/>
    <mergeCell ref="D253:E253"/>
    <mergeCell ref="N268:T268"/>
    <mergeCell ref="N402:R402"/>
    <mergeCell ref="N168:T168"/>
    <mergeCell ref="D187:E187"/>
    <mergeCell ref="N302:R302"/>
    <mergeCell ref="N202:T202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D516:E516"/>
    <mergeCell ref="N522:T522"/>
    <mergeCell ref="N351:T351"/>
    <mergeCell ref="D301:E301"/>
    <mergeCell ref="D122:E122"/>
    <mergeCell ref="D224:E224"/>
    <mergeCell ref="N339:R339"/>
    <mergeCell ref="A313:M314"/>
    <mergeCell ref="N203:T203"/>
    <mergeCell ref="D456:E456"/>
    <mergeCell ref="A131:X131"/>
    <mergeCell ref="N274:T274"/>
    <mergeCell ref="D295:E295"/>
    <mergeCell ref="N467:T467"/>
    <mergeCell ref="D178:E178"/>
    <mergeCell ref="A256:M257"/>
    <mergeCell ref="D172:E172"/>
    <mergeCell ref="D491:E491"/>
    <mergeCell ref="N518:T518"/>
    <mergeCell ref="N491:R491"/>
    <mergeCell ref="D363:E363"/>
    <mergeCell ref="N172:R172"/>
    <mergeCell ref="N199:R199"/>
    <mergeCell ref="A489:X489"/>
    <mergeCell ref="A33:M34"/>
    <mergeCell ref="N466:R466"/>
    <mergeCell ref="D211:E211"/>
    <mergeCell ref="N46:T46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T12:U12"/>
    <mergeCell ref="N445:T445"/>
    <mergeCell ref="D72:E72"/>
    <mergeCell ref="N368:R368"/>
    <mergeCell ref="A323:X323"/>
    <mergeCell ref="D235:E235"/>
    <mergeCell ref="A170:X170"/>
    <mergeCell ref="D451:E451"/>
    <mergeCell ref="A289:X289"/>
    <mergeCell ref="D255:E255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D182:E182"/>
    <mergeCell ref="D109:E109"/>
    <mergeCell ref="N101:R101"/>
    <mergeCell ref="N53:T53"/>
    <mergeCell ref="N116:R116"/>
    <mergeCell ref="N76:R76"/>
    <mergeCell ref="N85:T85"/>
    <mergeCell ref="D59:E59"/>
    <mergeCell ref="D78:E7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N327:T327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A35:X35"/>
    <mergeCell ref="D264:E264"/>
    <mergeCell ref="N370:T370"/>
    <mergeCell ref="D391:E391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N265:R265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417:R417"/>
    <mergeCell ref="A371:X371"/>
    <mergeCell ref="D292:E292"/>
    <mergeCell ref="A496:M497"/>
    <mergeCell ref="A422:X422"/>
    <mergeCell ref="N266:R266"/>
    <mergeCell ref="N393:R393"/>
    <mergeCell ref="N95:R95"/>
    <mergeCell ref="N70:R70"/>
    <mergeCell ref="D374:E374"/>
    <mergeCell ref="N108:R108"/>
    <mergeCell ref="D485:E485"/>
    <mergeCell ref="N458:R458"/>
    <mergeCell ref="N441:T441"/>
    <mergeCell ref="D220:E220"/>
    <mergeCell ref="A436:M437"/>
    <mergeCell ref="N456:R456"/>
    <mergeCell ref="N285:R285"/>
    <mergeCell ref="N136:T136"/>
    <mergeCell ref="A310:X310"/>
    <mergeCell ref="N443:R443"/>
    <mergeCell ref="N479:R479"/>
    <mergeCell ref="N485:R485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D527:D528"/>
    <mergeCell ref="N426:T426"/>
    <mergeCell ref="F527:F528"/>
    <mergeCell ref="N364:T364"/>
    <mergeCell ref="N493:R493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D6:L6"/>
    <mergeCell ref="O13:P13"/>
    <mergeCell ref="N419:R419"/>
    <mergeCell ref="N201:R201"/>
    <mergeCell ref="N406:R406"/>
    <mergeCell ref="G17:G18"/>
    <mergeCell ref="A218:X218"/>
    <mergeCell ref="H10:L10"/>
    <mergeCell ref="D75:E75"/>
    <mergeCell ref="N461:R461"/>
    <mergeCell ref="D206:E206"/>
    <mergeCell ref="D181:E181"/>
    <mergeCell ref="N404:T404"/>
    <mergeCell ref="D273:E273"/>
    <mergeCell ref="N123:R123"/>
    <mergeCell ref="A380:M381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D76:E76"/>
    <mergeCell ref="F17:F18"/>
    <mergeCell ref="D151:E151"/>
    <mergeCell ref="A331:X331"/>
    <mergeCell ref="N415:T415"/>
    <mergeCell ref="N278:R278"/>
    <mergeCell ref="N107:R107"/>
    <mergeCell ref="N129:T129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N141:R141"/>
    <mergeCell ref="N439:R439"/>
    <mergeCell ref="A340:M341"/>
    <mergeCell ref="N233:R233"/>
    <mergeCell ref="N72:R72"/>
    <mergeCell ref="N143:R143"/>
    <mergeCell ref="N248:R248"/>
    <mergeCell ref="D242:E242"/>
    <mergeCell ref="N297:R297"/>
    <mergeCell ref="N425:R425"/>
    <mergeCell ref="N435:R435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N341:T341"/>
    <mergeCell ref="N408:R408"/>
    <mergeCell ref="N187:R187"/>
    <mergeCell ref="A327:M328"/>
    <mergeCell ref="N290:R290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44:R344"/>
    <mergeCell ref="D265:E265"/>
    <mergeCell ref="N437:T437"/>
    <mergeCell ref="D452:E452"/>
    <mergeCell ref="D252:E252"/>
    <mergeCell ref="N308:T308"/>
    <mergeCell ref="N375:R375"/>
    <mergeCell ref="N464:R464"/>
    <mergeCell ref="A177:X177"/>
    <mergeCell ref="N523:T523"/>
    <mergeCell ref="N88:R88"/>
    <mergeCell ref="A353:X353"/>
    <mergeCell ref="A280:M281"/>
    <mergeCell ref="A15:L15"/>
    <mergeCell ref="A48:X48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S17:T17"/>
    <mergeCell ref="N385:R385"/>
    <mergeCell ref="A346:M347"/>
    <mergeCell ref="A139:X139"/>
    <mergeCell ref="D192:E192"/>
    <mergeCell ref="N33:T33"/>
    <mergeCell ref="D29:E29"/>
    <mergeCell ref="N137:T137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N259:R259"/>
    <mergeCell ref="A474:X474"/>
    <mergeCell ref="D457:E457"/>
    <mergeCell ref="D475:E475"/>
    <mergeCell ref="N512:R512"/>
    <mergeCell ref="D449:E44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J9:L9"/>
    <mergeCell ref="R5:S5"/>
    <mergeCell ref="N27:R27"/>
    <mergeCell ref="N83:R83"/>
    <mergeCell ref="A128:M129"/>
    <mergeCell ref="N91:R91"/>
    <mergeCell ref="A19:X19"/>
    <mergeCell ref="D102:E10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2024-03-05T09:36:52Z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