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4 Сочи ПОКОМ КИ\машина Сочи_Кумыкова_Коныгин_Гурджий_Пушкарный\"/>
    </mc:Choice>
  </mc:AlternateContent>
  <xr:revisionPtr revIDLastSave="0" documentId="13_ncr:1_{BDF25470-FB96-4739-95EF-1197B05D56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W502" i="2"/>
  <c r="V502" i="2"/>
  <c r="X501" i="2"/>
  <c r="W501" i="2"/>
  <c r="X500" i="2"/>
  <c r="W500" i="2"/>
  <c r="X499" i="2"/>
  <c r="X502" i="2" s="1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X484" i="2" s="1"/>
  <c r="X486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X449" i="2" s="1"/>
  <c r="V445" i="2"/>
  <c r="V444" i="2"/>
  <c r="W443" i="2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X367" i="2" s="1"/>
  <c r="X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X349" i="2"/>
  <c r="X351" i="2" s="1"/>
  <c r="W349" i="2"/>
  <c r="V347" i="2"/>
  <c r="V346" i="2"/>
  <c r="X345" i="2"/>
  <c r="W345" i="2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W314" i="2" s="1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29" i="2" s="1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X132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W92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I529" i="2" l="1"/>
  <c r="W137" i="2"/>
  <c r="W521" i="2"/>
  <c r="V519" i="2"/>
  <c r="W33" i="2"/>
  <c r="W61" i="2"/>
  <c r="W119" i="2"/>
  <c r="W158" i="2"/>
  <c r="E529" i="2"/>
  <c r="X166" i="2"/>
  <c r="X215" i="2"/>
  <c r="X216" i="2" s="1"/>
  <c r="W216" i="2"/>
  <c r="W269" i="2"/>
  <c r="W299" i="2"/>
  <c r="X316" i="2"/>
  <c r="X317" i="2" s="1"/>
  <c r="W317" i="2"/>
  <c r="X326" i="2"/>
  <c r="X327" i="2" s="1"/>
  <c r="W327" i="2"/>
  <c r="X413" i="2"/>
  <c r="X414" i="2" s="1"/>
  <c r="W414" i="2"/>
  <c r="V522" i="2"/>
  <c r="V523" i="2"/>
  <c r="X26" i="2"/>
  <c r="X36" i="2"/>
  <c r="X37" i="2" s="1"/>
  <c r="W37" i="2"/>
  <c r="X44" i="2"/>
  <c r="X45" i="2" s="1"/>
  <c r="X50" i="2"/>
  <c r="W52" i="2"/>
  <c r="D529" i="2"/>
  <c r="X57" i="2"/>
  <c r="W60" i="2"/>
  <c r="X88" i="2"/>
  <c r="W93" i="2"/>
  <c r="W104" i="2"/>
  <c r="X107" i="2"/>
  <c r="X118" i="2" s="1"/>
  <c r="W136" i="2"/>
  <c r="X133" i="2"/>
  <c r="X136" i="2" s="1"/>
  <c r="X141" i="2"/>
  <c r="H529" i="2"/>
  <c r="X149" i="2"/>
  <c r="X161" i="2"/>
  <c r="X163" i="2" s="1"/>
  <c r="W168" i="2"/>
  <c r="W175" i="2"/>
  <c r="W176" i="2"/>
  <c r="W196" i="2"/>
  <c r="W203" i="2"/>
  <c r="X198" i="2"/>
  <c r="X202" i="2" s="1"/>
  <c r="W250" i="2"/>
  <c r="W249" i="2"/>
  <c r="X248" i="2"/>
  <c r="X249" i="2" s="1"/>
  <c r="X274" i="2"/>
  <c r="W351" i="2"/>
  <c r="T529" i="2"/>
  <c r="W426" i="2"/>
  <c r="X424" i="2"/>
  <c r="X426" i="2" s="1"/>
  <c r="W437" i="2"/>
  <c r="X429" i="2"/>
  <c r="X436" i="2" s="1"/>
  <c r="W487" i="2"/>
  <c r="V529" i="2"/>
  <c r="W496" i="2"/>
  <c r="W509" i="2"/>
  <c r="W34" i="2"/>
  <c r="W46" i="2"/>
  <c r="X168" i="2"/>
  <c r="L529" i="2"/>
  <c r="X220" i="2"/>
  <c r="W275" i="2"/>
  <c r="X271" i="2"/>
  <c r="W304" i="2"/>
  <c r="X301" i="2"/>
  <c r="X303" i="2" s="1"/>
  <c r="W352" i="2"/>
  <c r="W355" i="2"/>
  <c r="S529" i="2"/>
  <c r="X385" i="2"/>
  <c r="X387" i="2" s="1"/>
  <c r="W411" i="2"/>
  <c r="X407" i="2"/>
  <c r="W444" i="2"/>
  <c r="X443" i="2"/>
  <c r="X444" i="2" s="1"/>
  <c r="W445" i="2"/>
  <c r="W482" i="2"/>
  <c r="X475" i="2"/>
  <c r="X481" i="2" s="1"/>
  <c r="W212" i="2"/>
  <c r="W213" i="2"/>
  <c r="W246" i="2"/>
  <c r="W245" i="2"/>
  <c r="W281" i="2"/>
  <c r="W287" i="2"/>
  <c r="W286" i="2"/>
  <c r="W308" i="2"/>
  <c r="W328" i="2"/>
  <c r="Q529" i="2"/>
  <c r="X346" i="2"/>
  <c r="W365" i="2"/>
  <c r="W370" i="2"/>
  <c r="W369" i="2"/>
  <c r="X403" i="2"/>
  <c r="W410" i="2"/>
  <c r="X420" i="2"/>
  <c r="U529" i="2"/>
  <c r="W486" i="2"/>
  <c r="X509" i="2"/>
  <c r="W518" i="2"/>
  <c r="X144" i="2"/>
  <c r="X340" i="2"/>
  <c r="X128" i="2"/>
  <c r="X256" i="2"/>
  <c r="X92" i="2"/>
  <c r="X103" i="2"/>
  <c r="X226" i="2"/>
  <c r="X467" i="2"/>
  <c r="X157" i="2"/>
  <c r="X286" i="2"/>
  <c r="X376" i="2"/>
  <c r="X410" i="2"/>
  <c r="X22" i="2"/>
  <c r="X23" i="2" s="1"/>
  <c r="X51" i="2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X33" i="2"/>
  <c r="X52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<sst xmlns="http://schemas.openxmlformats.org/spreadsheetml/2006/main" count="3480" uniqueCount="761">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</sst>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A500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N5" s="27" t="s">
        <v>4</v>
      </c>
      <c r="O5" s="711">
        <v>45354</v>
      </c>
      <c r="P5" s="711"/>
      <c r="R5" s="718" t="s">
        <v>3</v>
      </c>
      <c r="S5" s="719"/>
      <c r="T5" s="720" t="s">
        <v>718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734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Воскресенье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6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0.41666666666666669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customHeight="1" x14ac:dyDescent="0.2">
      <c r="A19" s="391" t="s">
        <v>75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55"/>
      <c r="Z19" s="55"/>
    </row>
    <row r="20" spans="1:53" ht="16.5" customHeight="1" x14ac:dyDescent="0.25">
      <c r="A20" s="392" t="s">
        <v>75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68" t="s">
        <v>43</v>
      </c>
      <c r="O23" s="369"/>
      <c r="P23" s="369"/>
      <c r="Q23" s="369"/>
      <c r="R23" s="369"/>
      <c r="S23" s="369"/>
      <c r="T23" s="37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2"/>
      <c r="N24" s="368" t="s">
        <v>43</v>
      </c>
      <c r="O24" s="369"/>
      <c r="P24" s="369"/>
      <c r="Q24" s="369"/>
      <c r="R24" s="369"/>
      <c r="S24" s="369"/>
      <c r="T24" s="37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3">
        <v>4680115881853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363">
        <v>4607091383911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62" t="s">
        <v>92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2"/>
      <c r="N33" s="368" t="s">
        <v>43</v>
      </c>
      <c r="O33" s="369"/>
      <c r="P33" s="369"/>
      <c r="Q33" s="369"/>
      <c r="R33" s="369"/>
      <c r="S33" s="369"/>
      <c r="T33" s="37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2"/>
      <c r="N34" s="368" t="s">
        <v>43</v>
      </c>
      <c r="O34" s="369"/>
      <c r="P34" s="369"/>
      <c r="Q34" s="369"/>
      <c r="R34" s="369"/>
      <c r="S34" s="369"/>
      <c r="T34" s="37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7" t="s">
        <v>96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2"/>
      <c r="N37" s="368" t="s">
        <v>43</v>
      </c>
      <c r="O37" s="369"/>
      <c r="P37" s="369"/>
      <c r="Q37" s="369"/>
      <c r="R37" s="369"/>
      <c r="S37" s="369"/>
      <c r="T37" s="37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2"/>
      <c r="N38" s="368" t="s">
        <v>43</v>
      </c>
      <c r="O38" s="369"/>
      <c r="P38" s="369"/>
      <c r="Q38" s="369"/>
      <c r="R38" s="369"/>
      <c r="S38" s="369"/>
      <c r="T38" s="37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7" t="s">
        <v>101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1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2"/>
      <c r="N41" s="368" t="s">
        <v>43</v>
      </c>
      <c r="O41" s="369"/>
      <c r="P41" s="369"/>
      <c r="Q41" s="369"/>
      <c r="R41" s="369"/>
      <c r="S41" s="369"/>
      <c r="T41" s="37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2"/>
      <c r="N42" s="368" t="s">
        <v>43</v>
      </c>
      <c r="O42" s="369"/>
      <c r="P42" s="369"/>
      <c r="Q42" s="369"/>
      <c r="R42" s="369"/>
      <c r="S42" s="369"/>
      <c r="T42" s="37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7" t="s">
        <v>105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1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2"/>
      <c r="N45" s="368" t="s">
        <v>43</v>
      </c>
      <c r="O45" s="369"/>
      <c r="P45" s="369"/>
      <c r="Q45" s="369"/>
      <c r="R45" s="369"/>
      <c r="S45" s="369"/>
      <c r="T45" s="37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1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68" t="s">
        <v>43</v>
      </c>
      <c r="O46" s="369"/>
      <c r="P46" s="369"/>
      <c r="Q46" s="369"/>
      <c r="R46" s="369"/>
      <c r="S46" s="369"/>
      <c r="T46" s="37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1" t="s">
        <v>108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55"/>
      <c r="Z47" s="55"/>
    </row>
    <row r="48" spans="1:53" ht="16.5" customHeight="1" x14ac:dyDescent="0.25">
      <c r="A48" s="392" t="s">
        <v>109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66"/>
      <c r="Z48" s="66"/>
    </row>
    <row r="49" spans="1:53" ht="14.25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1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2"/>
      <c r="N52" s="368" t="s">
        <v>43</v>
      </c>
      <c r="O52" s="369"/>
      <c r="P52" s="369"/>
      <c r="Q52" s="369"/>
      <c r="R52" s="369"/>
      <c r="S52" s="369"/>
      <c r="T52" s="37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1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2"/>
      <c r="N53" s="368" t="s">
        <v>43</v>
      </c>
      <c r="O53" s="369"/>
      <c r="P53" s="369"/>
      <c r="Q53" s="369"/>
      <c r="R53" s="369"/>
      <c r="S53" s="369"/>
      <c r="T53" s="37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2" t="s">
        <v>117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66"/>
      <c r="Z54" s="66"/>
    </row>
    <row r="55" spans="1:53" ht="14.25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64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122</v>
      </c>
      <c r="C57" s="37">
        <v>4301011452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1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2"/>
      <c r="N60" s="368" t="s">
        <v>43</v>
      </c>
      <c r="O60" s="369"/>
      <c r="P60" s="369"/>
      <c r="Q60" s="369"/>
      <c r="R60" s="369"/>
      <c r="S60" s="369"/>
      <c r="T60" s="37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1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2"/>
      <c r="N61" s="368" t="s">
        <v>43</v>
      </c>
      <c r="O61" s="369"/>
      <c r="P61" s="369"/>
      <c r="Q61" s="369"/>
      <c r="R61" s="369"/>
      <c r="S61" s="369"/>
      <c r="T61" s="37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2" t="s">
        <v>108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66"/>
      <c r="Z62" s="66"/>
    </row>
    <row r="63" spans="1:53" ht="14.25" customHeight="1" x14ac:dyDescent="0.25">
      <c r="A63" s="377" t="s">
        <v>118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3">
        <v>4607091385670</v>
      </c>
      <c r="E65" s="36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3">
        <v>4607091385670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3">
        <v>4680115882133</v>
      </c>
      <c r="E69" s="36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3">
        <v>4680115882133</v>
      </c>
      <c r="E70" s="36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3">
        <v>4680115882539</v>
      </c>
      <c r="E72" s="36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3">
        <v>4607091385687</v>
      </c>
      <c r="E73" s="36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3">
        <v>4680115880283</v>
      </c>
      <c r="E75" s="36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3">
        <v>4680115883949</v>
      </c>
      <c r="E76" s="36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3">
        <v>4680115881518</v>
      </c>
      <c r="E77" s="36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3">
        <v>4680115881303</v>
      </c>
      <c r="E78" s="36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3">
        <v>4680115882577</v>
      </c>
      <c r="E79" s="36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3">
        <v>4680115882720</v>
      </c>
      <c r="E81" s="36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3">
        <v>4680115880269</v>
      </c>
      <c r="E82" s="36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3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3">
        <v>4680115880429</v>
      </c>
      <c r="E83" s="36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3">
        <v>4680115881457</v>
      </c>
      <c r="E84" s="36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1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2"/>
      <c r="N85" s="368" t="s">
        <v>43</v>
      </c>
      <c r="O85" s="369"/>
      <c r="P85" s="369"/>
      <c r="Q85" s="369"/>
      <c r="R85" s="369"/>
      <c r="S85" s="369"/>
      <c r="T85" s="370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1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368" t="s">
        <v>43</v>
      </c>
      <c r="O86" s="369"/>
      <c r="P86" s="369"/>
      <c r="Q86" s="369"/>
      <c r="R86" s="369"/>
      <c r="S86" s="369"/>
      <c r="T86" s="370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7" t="s">
        <v>110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3">
        <v>4680115881488</v>
      </c>
      <c r="E88" s="36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5"/>
      <c r="P88" s="365"/>
      <c r="Q88" s="365"/>
      <c r="R88" s="36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63">
        <v>4680115882751</v>
      </c>
      <c r="E89" s="363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63">
        <v>4680115882775</v>
      </c>
      <c r="E90" s="363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63">
        <v>4680115880658</v>
      </c>
      <c r="E91" s="363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71"/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2"/>
      <c r="N92" s="368" t="s">
        <v>43</v>
      </c>
      <c r="O92" s="369"/>
      <c r="P92" s="369"/>
      <c r="Q92" s="369"/>
      <c r="R92" s="369"/>
      <c r="S92" s="369"/>
      <c r="T92" s="370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71"/>
      <c r="B93" s="371"/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 s="372"/>
      <c r="N93" s="368" t="s">
        <v>43</v>
      </c>
      <c r="O93" s="369"/>
      <c r="P93" s="369"/>
      <c r="Q93" s="369"/>
      <c r="R93" s="369"/>
      <c r="S93" s="369"/>
      <c r="T93" s="370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7" t="s">
        <v>76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63">
        <v>4607091387667</v>
      </c>
      <c r="E95" s="36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5"/>
      <c r="P95" s="365"/>
      <c r="Q95" s="365"/>
      <c r="R95" s="36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63">
        <v>4607091387636</v>
      </c>
      <c r="E96" s="363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63">
        <v>4607091382426</v>
      </c>
      <c r="E97" s="36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63">
        <v>4607091386547</v>
      </c>
      <c r="E98" s="36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63">
        <v>4607091384734</v>
      </c>
      <c r="E99" s="36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63">
        <v>4607091382464</v>
      </c>
      <c r="E100" s="36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4301031234</v>
      </c>
      <c r="D101" s="363">
        <v>4680115883444</v>
      </c>
      <c r="E101" s="36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71"/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2"/>
      <c r="N103" s="368" t="s">
        <v>43</v>
      </c>
      <c r="O103" s="369"/>
      <c r="P103" s="369"/>
      <c r="Q103" s="369"/>
      <c r="R103" s="369"/>
      <c r="S103" s="369"/>
      <c r="T103" s="370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2"/>
      <c r="N104" s="368" t="s">
        <v>43</v>
      </c>
      <c r="O104" s="369"/>
      <c r="P104" s="369"/>
      <c r="Q104" s="369"/>
      <c r="R104" s="369"/>
      <c r="S104" s="369"/>
      <c r="T104" s="370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7" t="s">
        <v>81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4301051437</v>
      </c>
      <c r="D106" s="363">
        <v>4607091386967</v>
      </c>
      <c r="E106" s="363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6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4301051543</v>
      </c>
      <c r="D107" s="363">
        <v>4607091386967</v>
      </c>
      <c r="E107" s="363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363">
        <v>4607091385304</v>
      </c>
      <c r="E108" s="36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4301051648</v>
      </c>
      <c r="D109" s="363">
        <v>4607091386264</v>
      </c>
      <c r="E109" s="36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13" t="s">
        <v>201</v>
      </c>
      <c r="O109" s="365"/>
      <c r="P109" s="365"/>
      <c r="Q109" s="365"/>
      <c r="R109" s="366"/>
      <c r="S109" s="40" t="s">
        <v>198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363">
        <v>4607091386264</v>
      </c>
      <c r="E110" s="36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5"/>
      <c r="P110" s="365"/>
      <c r="Q110" s="365"/>
      <c r="R110" s="36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3">
        <v>4680115882584</v>
      </c>
      <c r="E111" s="36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3">
        <v>4607091385731</v>
      </c>
      <c r="E113" s="36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3">
        <v>4680115880214</v>
      </c>
      <c r="E114" s="36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6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3">
        <v>4680115880894</v>
      </c>
      <c r="E115" s="36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3">
        <v>4607091385427</v>
      </c>
      <c r="E116" s="36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3">
        <v>4680115882645</v>
      </c>
      <c r="E117" s="36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2"/>
      <c r="N118" s="368" t="s">
        <v>43</v>
      </c>
      <c r="O118" s="369"/>
      <c r="P118" s="369"/>
      <c r="Q118" s="369"/>
      <c r="R118" s="369"/>
      <c r="S118" s="369"/>
      <c r="T118" s="370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1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2"/>
      <c r="N119" s="368" t="s">
        <v>43</v>
      </c>
      <c r="O119" s="369"/>
      <c r="P119" s="369"/>
      <c r="Q119" s="369"/>
      <c r="R119" s="369"/>
      <c r="S119" s="369"/>
      <c r="T119" s="370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377" t="s">
        <v>216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3">
        <v>4607091383065</v>
      </c>
      <c r="E121" s="36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5"/>
      <c r="P121" s="365"/>
      <c r="Q121" s="365"/>
      <c r="R121" s="36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4301060366</v>
      </c>
      <c r="D122" s="363">
        <v>4680115881532</v>
      </c>
      <c r="E122" s="36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79</v>
      </c>
      <c r="M122" s="38">
        <v>30</v>
      </c>
      <c r="N122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4301060371</v>
      </c>
      <c r="D123" s="363">
        <v>4680115881532</v>
      </c>
      <c r="E123" s="36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79</v>
      </c>
      <c r="M123" s="38">
        <v>30</v>
      </c>
      <c r="N123" s="600" t="s">
        <v>222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4301060350</v>
      </c>
      <c r="D124" s="363">
        <v>4680115881532</v>
      </c>
      <c r="E124" s="363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114</v>
      </c>
      <c r="L124" s="39" t="s">
        <v>132</v>
      </c>
      <c r="M124" s="38">
        <v>30</v>
      </c>
      <c r="N124" s="6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3">
        <v>4680115882652</v>
      </c>
      <c r="E125" s="36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3">
        <v>4680115880238</v>
      </c>
      <c r="E126" s="36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3">
        <v>4680115881464</v>
      </c>
      <c r="E127" s="36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2"/>
      <c r="N128" s="368" t="s">
        <v>43</v>
      </c>
      <c r="O128" s="369"/>
      <c r="P128" s="369"/>
      <c r="Q128" s="369"/>
      <c r="R128" s="369"/>
      <c r="S128" s="369"/>
      <c r="T128" s="370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1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2"/>
      <c r="N129" s="368" t="s">
        <v>43</v>
      </c>
      <c r="O129" s="369"/>
      <c r="P129" s="369"/>
      <c r="Q129" s="369"/>
      <c r="R129" s="369"/>
      <c r="S129" s="369"/>
      <c r="T129" s="370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2" t="s">
        <v>230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66"/>
      <c r="Z130" s="66"/>
    </row>
    <row r="131" spans="1:53" ht="14.25" customHeight="1" x14ac:dyDescent="0.25">
      <c r="A131" s="377" t="s">
        <v>81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3">
        <v>4607091385168</v>
      </c>
      <c r="E132" s="36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5"/>
      <c r="P132" s="365"/>
      <c r="Q132" s="365"/>
      <c r="R132" s="36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3">
        <v>4607091385168</v>
      </c>
      <c r="E133" s="363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132</v>
      </c>
      <c r="M133" s="38">
        <v>45</v>
      </c>
      <c r="N133" s="5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3">
        <v>4607091383256</v>
      </c>
      <c r="E134" s="36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3">
        <v>4607091385748</v>
      </c>
      <c r="E135" s="36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2"/>
      <c r="N136" s="368" t="s">
        <v>43</v>
      </c>
      <c r="O136" s="369"/>
      <c r="P136" s="369"/>
      <c r="Q136" s="369"/>
      <c r="R136" s="369"/>
      <c r="S136" s="369"/>
      <c r="T136" s="370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1"/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2"/>
      <c r="N137" s="368" t="s">
        <v>43</v>
      </c>
      <c r="O137" s="369"/>
      <c r="P137" s="369"/>
      <c r="Q137" s="369"/>
      <c r="R137" s="369"/>
      <c r="S137" s="369"/>
      <c r="T137" s="370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1" t="s">
        <v>238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55"/>
      <c r="Z138" s="55"/>
    </row>
    <row r="139" spans="1:53" ht="16.5" customHeight="1" x14ac:dyDescent="0.25">
      <c r="A139" s="392" t="s">
        <v>239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66"/>
      <c r="Z139" s="66"/>
    </row>
    <row r="140" spans="1:53" ht="14.25" customHeight="1" x14ac:dyDescent="0.25">
      <c r="A140" s="377" t="s">
        <v>118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3">
        <v>4607091383423</v>
      </c>
      <c r="E141" s="36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5"/>
      <c r="P141" s="365"/>
      <c r="Q141" s="365"/>
      <c r="R141" s="36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3">
        <v>4607091381405</v>
      </c>
      <c r="E142" s="36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5"/>
      <c r="P142" s="365"/>
      <c r="Q142" s="365"/>
      <c r="R142" s="36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3">
        <v>4607091386516</v>
      </c>
      <c r="E143" s="36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2"/>
      <c r="N144" s="368" t="s">
        <v>43</v>
      </c>
      <c r="O144" s="369"/>
      <c r="P144" s="369"/>
      <c r="Q144" s="369"/>
      <c r="R144" s="369"/>
      <c r="S144" s="369"/>
      <c r="T144" s="370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1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2"/>
      <c r="N145" s="368" t="s">
        <v>43</v>
      </c>
      <c r="O145" s="369"/>
      <c r="P145" s="369"/>
      <c r="Q145" s="369"/>
      <c r="R145" s="369"/>
      <c r="S145" s="369"/>
      <c r="T145" s="370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2" t="s">
        <v>246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66"/>
      <c r="Z146" s="66"/>
    </row>
    <row r="147" spans="1:53" ht="14.25" customHeight="1" x14ac:dyDescent="0.25">
      <c r="A147" s="377" t="s">
        <v>76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3">
        <v>4680115880993</v>
      </c>
      <c r="E148" s="36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5"/>
      <c r="P148" s="365"/>
      <c r="Q148" s="365"/>
      <c r="R148" s="36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3">
        <v>4680115881761</v>
      </c>
      <c r="E149" s="36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5"/>
      <c r="P149" s="365"/>
      <c r="Q149" s="365"/>
      <c r="R149" s="36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3">
        <v>4680115881563</v>
      </c>
      <c r="E150" s="36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3">
        <v>4680115880986</v>
      </c>
      <c r="E151" s="36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3">
        <v>4680115880207</v>
      </c>
      <c r="E152" s="36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3">
        <v>4680115881785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3">
        <v>4680115881679</v>
      </c>
      <c r="E154" s="36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3">
        <v>4680115880191</v>
      </c>
      <c r="E155" s="36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3">
        <v>4680115883963</v>
      </c>
      <c r="E156" s="36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1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2"/>
      <c r="N157" s="368" t="s">
        <v>43</v>
      </c>
      <c r="O157" s="369"/>
      <c r="P157" s="369"/>
      <c r="Q157" s="369"/>
      <c r="R157" s="369"/>
      <c r="S157" s="369"/>
      <c r="T157" s="370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2"/>
      <c r="N158" s="368" t="s">
        <v>43</v>
      </c>
      <c r="O158" s="369"/>
      <c r="P158" s="369"/>
      <c r="Q158" s="369"/>
      <c r="R158" s="369"/>
      <c r="S158" s="369"/>
      <c r="T158" s="370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2" t="s">
        <v>265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66"/>
      <c r="Z159" s="66"/>
    </row>
    <row r="160" spans="1:53" ht="14.25" customHeight="1" x14ac:dyDescent="0.25">
      <c r="A160" s="377" t="s">
        <v>118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3">
        <v>4680115881402</v>
      </c>
      <c r="E161" s="36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5"/>
      <c r="P161" s="365"/>
      <c r="Q161" s="365"/>
      <c r="R161" s="36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3">
        <v>4680115881396</v>
      </c>
      <c r="E162" s="36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5"/>
      <c r="P162" s="365"/>
      <c r="Q162" s="365"/>
      <c r="R162" s="36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1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2"/>
      <c r="N163" s="368" t="s">
        <v>43</v>
      </c>
      <c r="O163" s="369"/>
      <c r="P163" s="369"/>
      <c r="Q163" s="369"/>
      <c r="R163" s="369"/>
      <c r="S163" s="369"/>
      <c r="T163" s="370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2"/>
      <c r="N164" s="368" t="s">
        <v>43</v>
      </c>
      <c r="O164" s="369"/>
      <c r="P164" s="369"/>
      <c r="Q164" s="369"/>
      <c r="R164" s="369"/>
      <c r="S164" s="369"/>
      <c r="T164" s="370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7" t="s">
        <v>110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3">
        <v>4680115882935</v>
      </c>
      <c r="E166" s="36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5"/>
      <c r="P166" s="365"/>
      <c r="Q166" s="365"/>
      <c r="R166" s="36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3">
        <v>4680115880764</v>
      </c>
      <c r="E167" s="36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5"/>
      <c r="P167" s="365"/>
      <c r="Q167" s="365"/>
      <c r="R167" s="36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2"/>
      <c r="N168" s="368" t="s">
        <v>43</v>
      </c>
      <c r="O168" s="369"/>
      <c r="P168" s="369"/>
      <c r="Q168" s="369"/>
      <c r="R168" s="369"/>
      <c r="S168" s="369"/>
      <c r="T168" s="370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1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2"/>
      <c r="N169" s="368" t="s">
        <v>43</v>
      </c>
      <c r="O169" s="369"/>
      <c r="P169" s="369"/>
      <c r="Q169" s="369"/>
      <c r="R169" s="369"/>
      <c r="S169" s="369"/>
      <c r="T169" s="370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7" t="s">
        <v>76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3">
        <v>4680115882683</v>
      </c>
      <c r="E171" s="36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5"/>
      <c r="P171" s="365"/>
      <c r="Q171" s="365"/>
      <c r="R171" s="36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3">
        <v>4680115882690</v>
      </c>
      <c r="E172" s="36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5"/>
      <c r="P172" s="365"/>
      <c r="Q172" s="365"/>
      <c r="R172" s="36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3">
        <v>4680115882669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3">
        <v>4680115882676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1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2"/>
      <c r="N175" s="368" t="s">
        <v>43</v>
      </c>
      <c r="O175" s="369"/>
      <c r="P175" s="369"/>
      <c r="Q175" s="369"/>
      <c r="R175" s="369"/>
      <c r="S175" s="369"/>
      <c r="T175" s="370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2"/>
      <c r="N176" s="368" t="s">
        <v>43</v>
      </c>
      <c r="O176" s="369"/>
      <c r="P176" s="369"/>
      <c r="Q176" s="369"/>
      <c r="R176" s="369"/>
      <c r="S176" s="369"/>
      <c r="T176" s="370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7" t="s">
        <v>81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3">
        <v>4680115881556</v>
      </c>
      <c r="E178" s="36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5"/>
      <c r="P178" s="365"/>
      <c r="Q178" s="365"/>
      <c r="R178" s="36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3">
        <v>4680115880573</v>
      </c>
      <c r="E179" s="36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5"/>
      <c r="P179" s="365"/>
      <c r="Q179" s="365"/>
      <c r="R179" s="36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3">
        <v>4680115881594</v>
      </c>
      <c r="E180" s="36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3">
        <v>4680115881587</v>
      </c>
      <c r="E181" s="36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3">
        <v>4680115880962</v>
      </c>
      <c r="E182" s="36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3">
        <v>4680115881617</v>
      </c>
      <c r="E183" s="36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3">
        <v>4680115881228</v>
      </c>
      <c r="E184" s="36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3">
        <v>4680115881037</v>
      </c>
      <c r="E185" s="36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3">
        <v>4680115881211</v>
      </c>
      <c r="E186" s="36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3">
        <v>4680115881020</v>
      </c>
      <c r="E187" s="36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3">
        <v>4680115882195</v>
      </c>
      <c r="E188" s="36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3">
        <v>4680115882607</v>
      </c>
      <c r="E189" s="36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3">
        <v>4680115880092</v>
      </c>
      <c r="E190" s="36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3">
        <v>4680115880221</v>
      </c>
      <c r="E191" s="36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3">
        <v>4680115882942</v>
      </c>
      <c r="E192" s="36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3">
        <v>4680115880504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3">
        <v>4680115882164</v>
      </c>
      <c r="E194" s="36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1"/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2"/>
      <c r="N195" s="368" t="s">
        <v>43</v>
      </c>
      <c r="O195" s="369"/>
      <c r="P195" s="369"/>
      <c r="Q195" s="369"/>
      <c r="R195" s="369"/>
      <c r="S195" s="369"/>
      <c r="T195" s="370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2"/>
      <c r="N196" s="368" t="s">
        <v>43</v>
      </c>
      <c r="O196" s="369"/>
      <c r="P196" s="369"/>
      <c r="Q196" s="369"/>
      <c r="R196" s="369"/>
      <c r="S196" s="369"/>
      <c r="T196" s="370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7" t="s">
        <v>216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3">
        <v>4680115882874</v>
      </c>
      <c r="E198" s="36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5"/>
      <c r="P198" s="365"/>
      <c r="Q198" s="365"/>
      <c r="R198" s="36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3">
        <v>4680115884434</v>
      </c>
      <c r="E199" s="36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5"/>
      <c r="P199" s="365"/>
      <c r="Q199" s="365"/>
      <c r="R199" s="36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3">
        <v>4680115880801</v>
      </c>
      <c r="E200" s="36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3">
        <v>4680115880818</v>
      </c>
      <c r="E201" s="36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1"/>
      <c r="B202" s="371"/>
      <c r="C202" s="371"/>
      <c r="D202" s="371"/>
      <c r="E202" s="371"/>
      <c r="F202" s="371"/>
      <c r="G202" s="371"/>
      <c r="H202" s="371"/>
      <c r="I202" s="371"/>
      <c r="J202" s="371"/>
      <c r="K202" s="371"/>
      <c r="L202" s="371"/>
      <c r="M202" s="372"/>
      <c r="N202" s="368" t="s">
        <v>43</v>
      </c>
      <c r="O202" s="369"/>
      <c r="P202" s="369"/>
      <c r="Q202" s="369"/>
      <c r="R202" s="369"/>
      <c r="S202" s="369"/>
      <c r="T202" s="370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1"/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2"/>
      <c r="N203" s="368" t="s">
        <v>43</v>
      </c>
      <c r="O203" s="369"/>
      <c r="P203" s="369"/>
      <c r="Q203" s="369"/>
      <c r="R203" s="369"/>
      <c r="S203" s="369"/>
      <c r="T203" s="370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2" t="s">
        <v>324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66"/>
      <c r="Z204" s="66"/>
    </row>
    <row r="205" spans="1:53" ht="14.25" customHeight="1" x14ac:dyDescent="0.25">
      <c r="A205" s="377" t="s">
        <v>118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3">
        <v>4680115884274</v>
      </c>
      <c r="E206" s="36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8" t="s">
        <v>327</v>
      </c>
      <c r="O206" s="365"/>
      <c r="P206" s="365"/>
      <c r="Q206" s="365"/>
      <c r="R206" s="36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328</v>
      </c>
      <c r="B207" s="64" t="s">
        <v>329</v>
      </c>
      <c r="C207" s="37">
        <v>4301011719</v>
      </c>
      <c r="D207" s="363">
        <v>4680115884298</v>
      </c>
      <c r="E207" s="363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49" t="s">
        <v>330</v>
      </c>
      <c r="O207" s="365"/>
      <c r="P207" s="365"/>
      <c r="Q207" s="365"/>
      <c r="R207" s="36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4301011733</v>
      </c>
      <c r="D208" s="363">
        <v>4680115884250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44" t="s">
        <v>333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334</v>
      </c>
      <c r="B209" s="64" t="s">
        <v>335</v>
      </c>
      <c r="C209" s="37">
        <v>4301011718</v>
      </c>
      <c r="D209" s="363">
        <v>4680115884281</v>
      </c>
      <c r="E209" s="36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5" t="s">
        <v>336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337</v>
      </c>
      <c r="B210" s="64" t="s">
        <v>338</v>
      </c>
      <c r="C210" s="37">
        <v>4301011720</v>
      </c>
      <c r="D210" s="363">
        <v>4680115884199</v>
      </c>
      <c r="E210" s="363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6" t="s">
        <v>339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340</v>
      </c>
      <c r="B211" s="64" t="s">
        <v>341</v>
      </c>
      <c r="C211" s="37">
        <v>4301011716</v>
      </c>
      <c r="D211" s="363">
        <v>4680115884267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342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71"/>
      <c r="B212" s="371"/>
      <c r="C212" s="371"/>
      <c r="D212" s="371"/>
      <c r="E212" s="371"/>
      <c r="F212" s="371"/>
      <c r="G212" s="371"/>
      <c r="H212" s="371"/>
      <c r="I212" s="371"/>
      <c r="J212" s="371"/>
      <c r="K212" s="371"/>
      <c r="L212" s="371"/>
      <c r="M212" s="372"/>
      <c r="N212" s="368" t="s">
        <v>43</v>
      </c>
      <c r="O212" s="369"/>
      <c r="P212" s="369"/>
      <c r="Q212" s="369"/>
      <c r="R212" s="369"/>
      <c r="S212" s="369"/>
      <c r="T212" s="370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1"/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2"/>
      <c r="N213" s="368" t="s">
        <v>43</v>
      </c>
      <c r="O213" s="369"/>
      <c r="P213" s="369"/>
      <c r="Q213" s="369"/>
      <c r="R213" s="369"/>
      <c r="S213" s="369"/>
      <c r="T213" s="370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7" t="s">
        <v>76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67"/>
      <c r="Z214" s="67"/>
    </row>
    <row r="215" spans="1:53" ht="27" customHeight="1" x14ac:dyDescent="0.25">
      <c r="A215" s="64" t="s">
        <v>343</v>
      </c>
      <c r="B215" s="64" t="s">
        <v>344</v>
      </c>
      <c r="C215" s="37">
        <v>4301031151</v>
      </c>
      <c r="D215" s="363">
        <v>4607091389845</v>
      </c>
      <c r="E215" s="36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5"/>
      <c r="P215" s="365"/>
      <c r="Q215" s="365"/>
      <c r="R215" s="36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1"/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2"/>
      <c r="N216" s="368" t="s">
        <v>43</v>
      </c>
      <c r="O216" s="369"/>
      <c r="P216" s="369"/>
      <c r="Q216" s="369"/>
      <c r="R216" s="369"/>
      <c r="S216" s="369"/>
      <c r="T216" s="370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1"/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2"/>
      <c r="N217" s="368" t="s">
        <v>43</v>
      </c>
      <c r="O217" s="369"/>
      <c r="P217" s="369"/>
      <c r="Q217" s="369"/>
      <c r="R217" s="369"/>
      <c r="S217" s="369"/>
      <c r="T217" s="370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2" t="s">
        <v>345</v>
      </c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66"/>
      <c r="Z218" s="66"/>
    </row>
    <row r="219" spans="1:53" ht="14.25" customHeight="1" x14ac:dyDescent="0.25">
      <c r="A219" s="377" t="s">
        <v>118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67"/>
      <c r="Z219" s="67"/>
    </row>
    <row r="220" spans="1:53" ht="27" customHeight="1" x14ac:dyDescent="0.25">
      <c r="A220" s="64" t="s">
        <v>346</v>
      </c>
      <c r="B220" s="64" t="s">
        <v>347</v>
      </c>
      <c r="C220" s="37">
        <v>4301011826</v>
      </c>
      <c r="D220" s="363">
        <v>4680115884137</v>
      </c>
      <c r="E220" s="36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348</v>
      </c>
      <c r="O220" s="365"/>
      <c r="P220" s="365"/>
      <c r="Q220" s="365"/>
      <c r="R220" s="36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349</v>
      </c>
      <c r="B221" s="64" t="s">
        <v>350</v>
      </c>
      <c r="C221" s="37">
        <v>4301011724</v>
      </c>
      <c r="D221" s="363">
        <v>4680115884236</v>
      </c>
      <c r="E221" s="36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7" t="s">
        <v>351</v>
      </c>
      <c r="O221" s="365"/>
      <c r="P221" s="365"/>
      <c r="Q221" s="365"/>
      <c r="R221" s="36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352</v>
      </c>
      <c r="B222" s="64" t="s">
        <v>353</v>
      </c>
      <c r="C222" s="37">
        <v>4301011721</v>
      </c>
      <c r="D222" s="363">
        <v>4680115884175</v>
      </c>
      <c r="E222" s="36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8" t="s">
        <v>354</v>
      </c>
      <c r="O222" s="365"/>
      <c r="P222" s="365"/>
      <c r="Q222" s="365"/>
      <c r="R222" s="36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355</v>
      </c>
      <c r="B223" s="64" t="s">
        <v>356</v>
      </c>
      <c r="C223" s="37">
        <v>4301011824</v>
      </c>
      <c r="D223" s="363">
        <v>4680115884144</v>
      </c>
      <c r="E223" s="36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9" t="s">
        <v>357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358</v>
      </c>
      <c r="B224" s="64" t="s">
        <v>359</v>
      </c>
      <c r="C224" s="37">
        <v>4301011726</v>
      </c>
      <c r="D224" s="363">
        <v>4680115884182</v>
      </c>
      <c r="E224" s="36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0" t="s">
        <v>360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361</v>
      </c>
      <c r="B225" s="64" t="s">
        <v>362</v>
      </c>
      <c r="C225" s="37">
        <v>4301011722</v>
      </c>
      <c r="D225" s="363">
        <v>4680115884205</v>
      </c>
      <c r="E225" s="36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1" t="s">
        <v>363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1"/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2"/>
      <c r="N226" s="368" t="s">
        <v>43</v>
      </c>
      <c r="O226" s="369"/>
      <c r="P226" s="369"/>
      <c r="Q226" s="369"/>
      <c r="R226" s="369"/>
      <c r="S226" s="369"/>
      <c r="T226" s="370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1"/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2"/>
      <c r="N227" s="368" t="s">
        <v>43</v>
      </c>
      <c r="O227" s="369"/>
      <c r="P227" s="369"/>
      <c r="Q227" s="369"/>
      <c r="R227" s="369"/>
      <c r="S227" s="369"/>
      <c r="T227" s="370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2" t="s">
        <v>364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66"/>
      <c r="Z228" s="66"/>
    </row>
    <row r="229" spans="1:53" ht="14.25" customHeight="1" x14ac:dyDescent="0.25">
      <c r="A229" s="377" t="s">
        <v>118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67"/>
      <c r="Z229" s="67"/>
    </row>
    <row r="230" spans="1:53" ht="27" customHeight="1" x14ac:dyDescent="0.25">
      <c r="A230" s="64" t="s">
        <v>365</v>
      </c>
      <c r="B230" s="64" t="s">
        <v>366</v>
      </c>
      <c r="C230" s="37">
        <v>4301011346</v>
      </c>
      <c r="D230" s="363">
        <v>4607091387445</v>
      </c>
      <c r="E230" s="36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5"/>
      <c r="P230" s="365"/>
      <c r="Q230" s="365"/>
      <c r="R230" s="36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4301011362</v>
      </c>
      <c r="D231" s="363">
        <v>4607091386004</v>
      </c>
      <c r="E231" s="36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121</v>
      </c>
      <c r="M231" s="38">
        <v>55</v>
      </c>
      <c r="N231" s="53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5"/>
      <c r="P231" s="365"/>
      <c r="Q231" s="365"/>
      <c r="R231" s="36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367</v>
      </c>
      <c r="B232" s="64" t="s">
        <v>369</v>
      </c>
      <c r="C232" s="37">
        <v>4301011308</v>
      </c>
      <c r="D232" s="363">
        <v>4607091386004</v>
      </c>
      <c r="E232" s="36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5"/>
      <c r="P232" s="365"/>
      <c r="Q232" s="365"/>
      <c r="R232" s="36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4301011347</v>
      </c>
      <c r="D233" s="363">
        <v>4607091386073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4301010928</v>
      </c>
      <c r="D234" s="363">
        <v>4607091387322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372</v>
      </c>
      <c r="B235" s="64" t="s">
        <v>374</v>
      </c>
      <c r="C235" s="37">
        <v>4301011395</v>
      </c>
      <c r="D235" s="363">
        <v>4607091387322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121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4301011311</v>
      </c>
      <c r="D236" s="363">
        <v>4607091387377</v>
      </c>
      <c r="E236" s="36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4301010945</v>
      </c>
      <c r="D237" s="363">
        <v>4607091387353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4301011328</v>
      </c>
      <c r="D238" s="363">
        <v>4607091386011</v>
      </c>
      <c r="E238" s="36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4301011329</v>
      </c>
      <c r="D239" s="363">
        <v>4607091387308</v>
      </c>
      <c r="E239" s="36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4301011049</v>
      </c>
      <c r="D240" s="363">
        <v>4607091387339</v>
      </c>
      <c r="E240" s="36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4301011433</v>
      </c>
      <c r="D241" s="363">
        <v>4680115882638</v>
      </c>
      <c r="E241" s="36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4301011573</v>
      </c>
      <c r="D242" s="363">
        <v>4680115881938</v>
      </c>
      <c r="E242" s="36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4301010944</v>
      </c>
      <c r="D243" s="363">
        <v>4607091387346</v>
      </c>
      <c r="E243" s="36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4301011353</v>
      </c>
      <c r="D244" s="363">
        <v>4607091389807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1"/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2"/>
      <c r="N245" s="368" t="s">
        <v>43</v>
      </c>
      <c r="O245" s="369"/>
      <c r="P245" s="369"/>
      <c r="Q245" s="369"/>
      <c r="R245" s="369"/>
      <c r="S245" s="369"/>
      <c r="T245" s="370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1"/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2"/>
      <c r="N246" s="368" t="s">
        <v>43</v>
      </c>
      <c r="O246" s="369"/>
      <c r="P246" s="369"/>
      <c r="Q246" s="369"/>
      <c r="R246" s="369"/>
      <c r="S246" s="369"/>
      <c r="T246" s="370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7" t="s">
        <v>110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67"/>
      <c r="Z247" s="67"/>
    </row>
    <row r="248" spans="1:53" ht="27" customHeight="1" x14ac:dyDescent="0.25">
      <c r="A248" s="64" t="s">
        <v>393</v>
      </c>
      <c r="B248" s="64" t="s">
        <v>394</v>
      </c>
      <c r="C248" s="37">
        <v>4301020254</v>
      </c>
      <c r="D248" s="363">
        <v>4680115881914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1"/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2"/>
      <c r="N249" s="368" t="s">
        <v>43</v>
      </c>
      <c r="O249" s="369"/>
      <c r="P249" s="369"/>
      <c r="Q249" s="369"/>
      <c r="R249" s="369"/>
      <c r="S249" s="369"/>
      <c r="T249" s="370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1"/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2"/>
      <c r="N250" s="368" t="s">
        <v>43</v>
      </c>
      <c r="O250" s="369"/>
      <c r="P250" s="369"/>
      <c r="Q250" s="369"/>
      <c r="R250" s="369"/>
      <c r="S250" s="369"/>
      <c r="T250" s="370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7" t="s">
        <v>76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67"/>
      <c r="Z251" s="67"/>
    </row>
    <row r="252" spans="1:53" ht="27" customHeight="1" x14ac:dyDescent="0.25">
      <c r="A252" s="64" t="s">
        <v>395</v>
      </c>
      <c r="B252" s="64" t="s">
        <v>396</v>
      </c>
      <c r="C252" s="37">
        <v>4301030878</v>
      </c>
      <c r="D252" s="363">
        <v>4607091387193</v>
      </c>
      <c r="E252" s="36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397</v>
      </c>
      <c r="B253" s="64" t="s">
        <v>398</v>
      </c>
      <c r="C253" s="37">
        <v>4301031153</v>
      </c>
      <c r="D253" s="363">
        <v>4607091387230</v>
      </c>
      <c r="E253" s="36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5"/>
      <c r="P253" s="365"/>
      <c r="Q253" s="365"/>
      <c r="R253" s="36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4301031152</v>
      </c>
      <c r="D254" s="363">
        <v>4607091387285</v>
      </c>
      <c r="E254" s="36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5"/>
      <c r="P254" s="365"/>
      <c r="Q254" s="365"/>
      <c r="R254" s="36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4301031164</v>
      </c>
      <c r="D255" s="363">
        <v>4680115880481</v>
      </c>
      <c r="E255" s="36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5"/>
      <c r="P255" s="365"/>
      <c r="Q255" s="365"/>
      <c r="R255" s="36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1"/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2"/>
      <c r="N256" s="368" t="s">
        <v>43</v>
      </c>
      <c r="O256" s="369"/>
      <c r="P256" s="369"/>
      <c r="Q256" s="369"/>
      <c r="R256" s="369"/>
      <c r="S256" s="369"/>
      <c r="T256" s="370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1"/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2"/>
      <c r="N257" s="368" t="s">
        <v>43</v>
      </c>
      <c r="O257" s="369"/>
      <c r="P257" s="369"/>
      <c r="Q257" s="369"/>
      <c r="R257" s="369"/>
      <c r="S257" s="369"/>
      <c r="T257" s="370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7" t="s">
        <v>81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67"/>
      <c r="Z258" s="67"/>
    </row>
    <row r="259" spans="1:53" ht="16.5" customHeight="1" x14ac:dyDescent="0.25">
      <c r="A259" s="64" t="s">
        <v>403</v>
      </c>
      <c r="B259" s="64" t="s">
        <v>404</v>
      </c>
      <c r="C259" s="37">
        <v>4301051100</v>
      </c>
      <c r="D259" s="363">
        <v>4607091387766</v>
      </c>
      <c r="E259" s="36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1000</v>
      </c>
      <c r="W259" s="56">
        <f t="shared" ref="W259:W267" si="15">IFERROR(IF(V259="",0,CEILING((V259/$H259),1)*$H259),"")</f>
        <v>1006.1999999999999</v>
      </c>
      <c r="X259" s="42">
        <f>IFERROR(IF(W259=0,"",ROUNDUP(W259/H259,0)*0.02175),"")</f>
        <v>2.8057499999999997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4301051116</v>
      </c>
      <c r="D260" s="363">
        <v>4607091387957</v>
      </c>
      <c r="E260" s="36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6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4301051115</v>
      </c>
      <c r="D261" s="363">
        <v>4607091387964</v>
      </c>
      <c r="E261" s="36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6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4301051485</v>
      </c>
      <c r="D262" s="363">
        <v>4680115883567</v>
      </c>
      <c r="E262" s="363"/>
      <c r="F262" s="63">
        <v>0.35</v>
      </c>
      <c r="G262" s="38">
        <v>6</v>
      </c>
      <c r="H262" s="63">
        <v>2.1</v>
      </c>
      <c r="I262" s="63">
        <v>2.36</v>
      </c>
      <c r="J262" s="38">
        <v>156</v>
      </c>
      <c r="K262" s="38" t="s">
        <v>80</v>
      </c>
      <c r="L262" s="39" t="s">
        <v>79</v>
      </c>
      <c r="M262" s="38">
        <v>40</v>
      </c>
      <c r="N262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5"/>
      <c r="P262" s="365"/>
      <c r="Q262" s="365"/>
      <c r="R262" s="36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363">
        <v>4607091381672</v>
      </c>
      <c r="E263" s="363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363">
        <v>4607091387537</v>
      </c>
      <c r="E264" s="363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363">
        <v>4607091387513</v>
      </c>
      <c r="E265" s="363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363">
        <v>4680115880511</v>
      </c>
      <c r="E266" s="363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132</v>
      </c>
      <c r="M266" s="38">
        <v>40</v>
      </c>
      <c r="N266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363">
        <v>4680115880412</v>
      </c>
      <c r="E267" s="363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132</v>
      </c>
      <c r="M267" s="38">
        <v>45</v>
      </c>
      <c r="N267" s="5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71"/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2"/>
      <c r="N268" s="368" t="s">
        <v>43</v>
      </c>
      <c r="O268" s="369"/>
      <c r="P268" s="369"/>
      <c r="Q268" s="369"/>
      <c r="R268" s="369"/>
      <c r="S268" s="369"/>
      <c r="T268" s="370"/>
      <c r="U268" s="43" t="s">
        <v>42</v>
      </c>
      <c r="V268" s="44">
        <f>IFERROR(V259/H259,"0")+IFERROR(V260/H260,"0")+IFERROR(V261/H261,"0")+IFERROR(V262/H262,"0")+IFERROR(V263/H263,"0")+IFERROR(V264/H264,"0")+IFERROR(V265/H265,"0")+IFERROR(V266/H266,"0")+IFERROR(V267/H267,"0")</f>
        <v>128.2051282051282</v>
      </c>
      <c r="W268" s="44">
        <f>IFERROR(W259/H259,"0")+IFERROR(W260/H260,"0")+IFERROR(W261/H261,"0")+IFERROR(W262/H262,"0")+IFERROR(W263/H263,"0")+IFERROR(W264/H264,"0")+IFERROR(W265/H265,"0")+IFERROR(W266/H266,"0")+IFERROR(W267/H267,"0")</f>
        <v>129</v>
      </c>
      <c r="X268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2.8057499999999997</v>
      </c>
      <c r="Y268" s="68"/>
      <c r="Z268" s="68"/>
    </row>
    <row r="269" spans="1:53" x14ac:dyDescent="0.2">
      <c r="A269" s="371"/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2"/>
      <c r="N269" s="368" t="s">
        <v>43</v>
      </c>
      <c r="O269" s="369"/>
      <c r="P269" s="369"/>
      <c r="Q269" s="369"/>
      <c r="R269" s="369"/>
      <c r="S269" s="369"/>
      <c r="T269" s="370"/>
      <c r="U269" s="43" t="s">
        <v>0</v>
      </c>
      <c r="V269" s="44">
        <f>IFERROR(SUM(V259:V267),"0")</f>
        <v>1000</v>
      </c>
      <c r="W269" s="44">
        <f>IFERROR(SUM(W259:W267),"0")</f>
        <v>1006.1999999999999</v>
      </c>
      <c r="X269" s="43"/>
      <c r="Y269" s="68"/>
      <c r="Z269" s="68"/>
    </row>
    <row r="270" spans="1:53" ht="14.25" customHeight="1" x14ac:dyDescent="0.25">
      <c r="A270" s="377" t="s">
        <v>216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363">
        <v>4607091380880</v>
      </c>
      <c r="E271" s="36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363">
        <v>4607091384482</v>
      </c>
      <c r="E272" s="36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79</v>
      </c>
      <c r="M272" s="38">
        <v>30</v>
      </c>
      <c r="N272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5"/>
      <c r="P272" s="365"/>
      <c r="Q272" s="365"/>
      <c r="R272" s="36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363">
        <v>4607091380897</v>
      </c>
      <c r="E273" s="36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5"/>
      <c r="P273" s="365"/>
      <c r="Q273" s="365"/>
      <c r="R273" s="36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71"/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2"/>
      <c r="N274" s="368" t="s">
        <v>43</v>
      </c>
      <c r="O274" s="369"/>
      <c r="P274" s="369"/>
      <c r="Q274" s="369"/>
      <c r="R274" s="369"/>
      <c r="S274" s="369"/>
      <c r="T274" s="370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71"/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2"/>
      <c r="N275" s="368" t="s">
        <v>43</v>
      </c>
      <c r="O275" s="369"/>
      <c r="P275" s="369"/>
      <c r="Q275" s="369"/>
      <c r="R275" s="369"/>
      <c r="S275" s="369"/>
      <c r="T275" s="370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77" t="s">
        <v>96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363">
        <v>4607091388374</v>
      </c>
      <c r="E277" s="36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100</v>
      </c>
      <c r="M277" s="38">
        <v>180</v>
      </c>
      <c r="N277" s="502" t="s">
        <v>429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363">
        <v>4607091388381</v>
      </c>
      <c r="E278" s="36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100</v>
      </c>
      <c r="M278" s="38">
        <v>180</v>
      </c>
      <c r="N278" s="503" t="s">
        <v>432</v>
      </c>
      <c r="O278" s="365"/>
      <c r="P278" s="365"/>
      <c r="Q278" s="365"/>
      <c r="R278" s="36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363">
        <v>4607091388404</v>
      </c>
      <c r="E279" s="36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5"/>
      <c r="P279" s="365"/>
      <c r="Q279" s="365"/>
      <c r="R279" s="36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71"/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2"/>
      <c r="N280" s="368" t="s">
        <v>43</v>
      </c>
      <c r="O280" s="369"/>
      <c r="P280" s="369"/>
      <c r="Q280" s="369"/>
      <c r="R280" s="369"/>
      <c r="S280" s="369"/>
      <c r="T280" s="370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71"/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2"/>
      <c r="N281" s="368" t="s">
        <v>43</v>
      </c>
      <c r="O281" s="369"/>
      <c r="P281" s="369"/>
      <c r="Q281" s="369"/>
      <c r="R281" s="369"/>
      <c r="S281" s="369"/>
      <c r="T281" s="370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7" t="s">
        <v>435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363">
        <v>4680115881808</v>
      </c>
      <c r="E283" s="36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363">
        <v>4680115881822</v>
      </c>
      <c r="E284" s="36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5"/>
      <c r="P284" s="365"/>
      <c r="Q284" s="365"/>
      <c r="R284" s="36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363">
        <v>4680115880016</v>
      </c>
      <c r="E285" s="36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5"/>
      <c r="P285" s="365"/>
      <c r="Q285" s="365"/>
      <c r="R285" s="36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371"/>
      <c r="B286" s="371"/>
      <c r="C286" s="371"/>
      <c r="D286" s="371"/>
      <c r="E286" s="371"/>
      <c r="F286" s="371"/>
      <c r="G286" s="371"/>
      <c r="H286" s="371"/>
      <c r="I286" s="371"/>
      <c r="J286" s="371"/>
      <c r="K286" s="371"/>
      <c r="L286" s="371"/>
      <c r="M286" s="372"/>
      <c r="N286" s="368" t="s">
        <v>43</v>
      </c>
      <c r="O286" s="369"/>
      <c r="P286" s="369"/>
      <c r="Q286" s="369"/>
      <c r="R286" s="369"/>
      <c r="S286" s="369"/>
      <c r="T286" s="370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371"/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2"/>
      <c r="N287" s="368" t="s">
        <v>43</v>
      </c>
      <c r="O287" s="369"/>
      <c r="P287" s="369"/>
      <c r="Q287" s="369"/>
      <c r="R287" s="369"/>
      <c r="S287" s="369"/>
      <c r="T287" s="370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392" t="s">
        <v>444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66"/>
      <c r="Z288" s="66"/>
    </row>
    <row r="289" spans="1:53" ht="14.25" customHeight="1" x14ac:dyDescent="0.25">
      <c r="A289" s="377" t="s">
        <v>118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363">
        <v>4607091387421</v>
      </c>
      <c r="E290" s="36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8">
        <v>55</v>
      </c>
      <c r="N290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6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363">
        <v>4607091387421</v>
      </c>
      <c r="E291" s="36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121</v>
      </c>
      <c r="M291" s="38">
        <v>55</v>
      </c>
      <c r="N291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5"/>
      <c r="P291" s="365"/>
      <c r="Q291" s="365"/>
      <c r="R291" s="36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363">
        <v>4607091387452</v>
      </c>
      <c r="E292" s="363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6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363">
        <v>4607091387452</v>
      </c>
      <c r="E293" s="36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132</v>
      </c>
      <c r="M293" s="38">
        <v>55</v>
      </c>
      <c r="N293" s="4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6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363">
        <v>4607091387452</v>
      </c>
      <c r="E294" s="36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121</v>
      </c>
      <c r="M294" s="38">
        <v>55</v>
      </c>
      <c r="N294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363">
        <v>4607091385984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8">
        <v>55</v>
      </c>
      <c r="N295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363">
        <v>4607091387438</v>
      </c>
      <c r="E296" s="36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363">
        <v>4607091387469</v>
      </c>
      <c r="E297" s="36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371"/>
      <c r="B298" s="371"/>
      <c r="C298" s="371"/>
      <c r="D298" s="371"/>
      <c r="E298" s="371"/>
      <c r="F298" s="371"/>
      <c r="G298" s="371"/>
      <c r="H298" s="371"/>
      <c r="I298" s="371"/>
      <c r="J298" s="371"/>
      <c r="K298" s="371"/>
      <c r="L298" s="371"/>
      <c r="M298" s="372"/>
      <c r="N298" s="368" t="s">
        <v>43</v>
      </c>
      <c r="O298" s="369"/>
      <c r="P298" s="369"/>
      <c r="Q298" s="369"/>
      <c r="R298" s="369"/>
      <c r="S298" s="369"/>
      <c r="T298" s="370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71"/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2"/>
      <c r="N299" s="368" t="s">
        <v>43</v>
      </c>
      <c r="O299" s="369"/>
      <c r="P299" s="369"/>
      <c r="Q299" s="369"/>
      <c r="R299" s="369"/>
      <c r="S299" s="369"/>
      <c r="T299" s="370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7" t="s">
        <v>76</v>
      </c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377"/>
      <c r="P300" s="377"/>
      <c r="Q300" s="377"/>
      <c r="R300" s="377"/>
      <c r="S300" s="377"/>
      <c r="T300" s="377"/>
      <c r="U300" s="377"/>
      <c r="V300" s="377"/>
      <c r="W300" s="377"/>
      <c r="X300" s="377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363">
        <v>4607091387292</v>
      </c>
      <c r="E301" s="363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363">
        <v>4607091387315</v>
      </c>
      <c r="E302" s="363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5"/>
      <c r="P302" s="365"/>
      <c r="Q302" s="365"/>
      <c r="R302" s="36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371"/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2"/>
      <c r="N303" s="368" t="s">
        <v>43</v>
      </c>
      <c r="O303" s="369"/>
      <c r="P303" s="369"/>
      <c r="Q303" s="369"/>
      <c r="R303" s="369"/>
      <c r="S303" s="369"/>
      <c r="T303" s="370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1"/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2"/>
      <c r="N304" s="368" t="s">
        <v>43</v>
      </c>
      <c r="O304" s="369"/>
      <c r="P304" s="369"/>
      <c r="Q304" s="369"/>
      <c r="R304" s="369"/>
      <c r="S304" s="369"/>
      <c r="T304" s="370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392" t="s">
        <v>462</v>
      </c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66"/>
      <c r="Z305" s="66"/>
    </row>
    <row r="306" spans="1:53" ht="14.25" customHeight="1" x14ac:dyDescent="0.25">
      <c r="A306" s="377" t="s">
        <v>76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363">
        <v>4607091383836</v>
      </c>
      <c r="E307" s="363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5"/>
      <c r="P307" s="365"/>
      <c r="Q307" s="365"/>
      <c r="R307" s="36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371"/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2"/>
      <c r="N308" s="368" t="s">
        <v>43</v>
      </c>
      <c r="O308" s="369"/>
      <c r="P308" s="369"/>
      <c r="Q308" s="369"/>
      <c r="R308" s="369"/>
      <c r="S308" s="369"/>
      <c r="T308" s="370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1"/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2"/>
      <c r="N309" s="368" t="s">
        <v>43</v>
      </c>
      <c r="O309" s="369"/>
      <c r="P309" s="369"/>
      <c r="Q309" s="369"/>
      <c r="R309" s="369"/>
      <c r="S309" s="369"/>
      <c r="T309" s="370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7" t="s">
        <v>81</v>
      </c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7"/>
      <c r="N310" s="377"/>
      <c r="O310" s="377"/>
      <c r="P310" s="377"/>
      <c r="Q310" s="377"/>
      <c r="R310" s="377"/>
      <c r="S310" s="377"/>
      <c r="T310" s="377"/>
      <c r="U310" s="377"/>
      <c r="V310" s="377"/>
      <c r="W310" s="377"/>
      <c r="X310" s="377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363">
        <v>4607091387919</v>
      </c>
      <c r="E311" s="363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114</v>
      </c>
      <c r="L311" s="39" t="s">
        <v>79</v>
      </c>
      <c r="M311" s="38">
        <v>45</v>
      </c>
      <c r="N311" s="4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363">
        <v>4680115883604</v>
      </c>
      <c r="E312" s="363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132</v>
      </c>
      <c r="M312" s="38">
        <v>45</v>
      </c>
      <c r="N312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5"/>
      <c r="P312" s="365"/>
      <c r="Q312" s="365"/>
      <c r="R312" s="36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1"/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2"/>
      <c r="N313" s="368" t="s">
        <v>43</v>
      </c>
      <c r="O313" s="369"/>
      <c r="P313" s="369"/>
      <c r="Q313" s="369"/>
      <c r="R313" s="369"/>
      <c r="S313" s="369"/>
      <c r="T313" s="370"/>
      <c r="U313" s="43" t="s">
        <v>42</v>
      </c>
      <c r="V313" s="44">
        <f>IFERROR(V311/H311,"0")+IFERROR(V312/H312,"0")</f>
        <v>0</v>
      </c>
      <c r="W313" s="44">
        <f>IFERROR(W311/H311,"0")+IFERROR(W312/H312,"0")</f>
        <v>0</v>
      </c>
      <c r="X313" s="44">
        <f>IFERROR(IF(X311="",0,X311),"0")+IFERROR(IF(X312="",0,X312),"0")</f>
        <v>0</v>
      </c>
      <c r="Y313" s="68"/>
      <c r="Z313" s="68"/>
    </row>
    <row r="314" spans="1:53" x14ac:dyDescent="0.2">
      <c r="A314" s="371"/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2"/>
      <c r="N314" s="368" t="s">
        <v>43</v>
      </c>
      <c r="O314" s="369"/>
      <c r="P314" s="369"/>
      <c r="Q314" s="369"/>
      <c r="R314" s="369"/>
      <c r="S314" s="369"/>
      <c r="T314" s="370"/>
      <c r="U314" s="43" t="s">
        <v>0</v>
      </c>
      <c r="V314" s="44">
        <f>IFERROR(SUM(V311:V312),"0")</f>
        <v>0</v>
      </c>
      <c r="W314" s="44">
        <f>IFERROR(SUM(W311:W312),"0")</f>
        <v>0</v>
      </c>
      <c r="X314" s="43"/>
      <c r="Y314" s="68"/>
      <c r="Z314" s="68"/>
    </row>
    <row r="315" spans="1:53" ht="14.25" customHeight="1" x14ac:dyDescent="0.25">
      <c r="A315" s="377" t="s">
        <v>216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67"/>
      <c r="Z315" s="67"/>
    </row>
    <row r="316" spans="1:53" ht="27" customHeight="1" x14ac:dyDescent="0.25">
      <c r="A316" s="64" t="s">
        <v>469</v>
      </c>
      <c r="B316" s="64" t="s">
        <v>470</v>
      </c>
      <c r="C316" s="37">
        <v>4301060324</v>
      </c>
      <c r="D316" s="363">
        <v>4607091388831</v>
      </c>
      <c r="E316" s="36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1"/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2"/>
      <c r="N317" s="368" t="s">
        <v>43</v>
      </c>
      <c r="O317" s="369"/>
      <c r="P317" s="369"/>
      <c r="Q317" s="369"/>
      <c r="R317" s="369"/>
      <c r="S317" s="369"/>
      <c r="T317" s="370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1"/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2"/>
      <c r="N318" s="368" t="s">
        <v>43</v>
      </c>
      <c r="O318" s="369"/>
      <c r="P318" s="369"/>
      <c r="Q318" s="369"/>
      <c r="R318" s="369"/>
      <c r="S318" s="369"/>
      <c r="T318" s="370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7" t="s">
        <v>96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67"/>
      <c r="Z319" s="67"/>
    </row>
    <row r="320" spans="1:53" ht="27" customHeight="1" x14ac:dyDescent="0.25">
      <c r="A320" s="64" t="s">
        <v>471</v>
      </c>
      <c r="B320" s="64" t="s">
        <v>472</v>
      </c>
      <c r="C320" s="37">
        <v>4301032015</v>
      </c>
      <c r="D320" s="363">
        <v>4607091383102</v>
      </c>
      <c r="E320" s="36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6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1"/>
      <c r="B321" s="371"/>
      <c r="C321" s="371"/>
      <c r="D321" s="371"/>
      <c r="E321" s="371"/>
      <c r="F321" s="371"/>
      <c r="G321" s="371"/>
      <c r="H321" s="371"/>
      <c r="I321" s="371"/>
      <c r="J321" s="371"/>
      <c r="K321" s="371"/>
      <c r="L321" s="371"/>
      <c r="M321" s="372"/>
      <c r="N321" s="368" t="s">
        <v>43</v>
      </c>
      <c r="O321" s="369"/>
      <c r="P321" s="369"/>
      <c r="Q321" s="369"/>
      <c r="R321" s="369"/>
      <c r="S321" s="369"/>
      <c r="T321" s="37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1"/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2"/>
      <c r="N322" s="368" t="s">
        <v>43</v>
      </c>
      <c r="O322" s="369"/>
      <c r="P322" s="369"/>
      <c r="Q322" s="369"/>
      <c r="R322" s="369"/>
      <c r="S322" s="369"/>
      <c r="T322" s="37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1" t="s">
        <v>473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55"/>
      <c r="Z323" s="55"/>
    </row>
    <row r="324" spans="1:53" ht="16.5" customHeight="1" x14ac:dyDescent="0.25">
      <c r="A324" s="392" t="s">
        <v>474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66"/>
      <c r="Z324" s="66"/>
    </row>
    <row r="325" spans="1:53" ht="14.25" customHeight="1" x14ac:dyDescent="0.25">
      <c r="A325" s="377" t="s">
        <v>81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67"/>
      <c r="Z325" s="67"/>
    </row>
    <row r="326" spans="1:53" ht="27" customHeight="1" x14ac:dyDescent="0.25">
      <c r="A326" s="64" t="s">
        <v>475</v>
      </c>
      <c r="B326" s="64" t="s">
        <v>476</v>
      </c>
      <c r="C326" s="37">
        <v>4301051292</v>
      </c>
      <c r="D326" s="363">
        <v>4607091383928</v>
      </c>
      <c r="E326" s="36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5"/>
      <c r="P326" s="365"/>
      <c r="Q326" s="365"/>
      <c r="R326" s="36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1"/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2"/>
      <c r="N327" s="368" t="s">
        <v>43</v>
      </c>
      <c r="O327" s="369"/>
      <c r="P327" s="369"/>
      <c r="Q327" s="369"/>
      <c r="R327" s="369"/>
      <c r="S327" s="369"/>
      <c r="T327" s="370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1"/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2"/>
      <c r="N328" s="368" t="s">
        <v>43</v>
      </c>
      <c r="O328" s="369"/>
      <c r="P328" s="369"/>
      <c r="Q328" s="369"/>
      <c r="R328" s="369"/>
      <c r="S328" s="369"/>
      <c r="T328" s="370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1" t="s">
        <v>477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55"/>
      <c r="Z329" s="55"/>
    </row>
    <row r="330" spans="1:53" ht="16.5" customHeight="1" x14ac:dyDescent="0.25">
      <c r="A330" s="392" t="s">
        <v>478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66"/>
      <c r="Z330" s="66"/>
    </row>
    <row r="331" spans="1:53" ht="14.25" customHeight="1" x14ac:dyDescent="0.25">
      <c r="A331" s="377" t="s">
        <v>118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67"/>
      <c r="Z331" s="67"/>
    </row>
    <row r="332" spans="1:53" ht="27" customHeight="1" x14ac:dyDescent="0.25">
      <c r="A332" s="64" t="s">
        <v>479</v>
      </c>
      <c r="B332" s="64" t="s">
        <v>480</v>
      </c>
      <c r="C332" s="37">
        <v>4301011239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121</v>
      </c>
      <c r="M332" s="38">
        <v>60</v>
      </c>
      <c r="N332" s="4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1000</v>
      </c>
      <c r="W332" s="56">
        <f t="shared" ref="W332:W339" si="17">IFERROR(IF(V332="",0,CEILING((V332/$H332),1)*$H332),"")</f>
        <v>1005</v>
      </c>
      <c r="X332" s="42">
        <f>IFERROR(IF(W332=0,"",ROUNDUP(W332/H332,0)*0.02039),"")</f>
        <v>1.3661299999999998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4301011339</v>
      </c>
      <c r="D333" s="363">
        <v>4607091383997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4301011240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121</v>
      </c>
      <c r="M334" s="38">
        <v>60</v>
      </c>
      <c r="N334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4301011326</v>
      </c>
      <c r="D335" s="363">
        <v>4607091384130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4301011238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121</v>
      </c>
      <c r="M336" s="38">
        <v>60</v>
      </c>
      <c r="N336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485</v>
      </c>
      <c r="B337" s="64" t="s">
        <v>487</v>
      </c>
      <c r="C337" s="37">
        <v>4301011330</v>
      </c>
      <c r="D337" s="363">
        <v>4607091384147</v>
      </c>
      <c r="E337" s="36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488</v>
      </c>
      <c r="B338" s="64" t="s">
        <v>489</v>
      </c>
      <c r="C338" s="37">
        <v>4301011327</v>
      </c>
      <c r="D338" s="363">
        <v>4607091384154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4301011332</v>
      </c>
      <c r="D339" s="363">
        <v>4607091384161</v>
      </c>
      <c r="E339" s="36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5"/>
      <c r="P339" s="365"/>
      <c r="Q339" s="365"/>
      <c r="R339" s="36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1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2"/>
      <c r="N340" s="368" t="s">
        <v>43</v>
      </c>
      <c r="O340" s="369"/>
      <c r="P340" s="369"/>
      <c r="Q340" s="369"/>
      <c r="R340" s="369"/>
      <c r="S340" s="369"/>
      <c r="T340" s="370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66.666666666666671</v>
      </c>
      <c r="W340" s="44">
        <f>IFERROR(W332/H332,"0")+IFERROR(W333/H333,"0")+IFERROR(W334/H334,"0")+IFERROR(W335/H335,"0")+IFERROR(W336/H336,"0")+IFERROR(W337/H337,"0")+IFERROR(W338/H338,"0")+IFERROR(W339/H339,"0")</f>
        <v>67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1.3661299999999998</v>
      </c>
      <c r="Y340" s="68"/>
      <c r="Z340" s="68"/>
    </row>
    <row r="341" spans="1:53" x14ac:dyDescent="0.2">
      <c r="A341" s="371"/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2"/>
      <c r="N341" s="368" t="s">
        <v>43</v>
      </c>
      <c r="O341" s="369"/>
      <c r="P341" s="369"/>
      <c r="Q341" s="369"/>
      <c r="R341" s="369"/>
      <c r="S341" s="369"/>
      <c r="T341" s="370"/>
      <c r="U341" s="43" t="s">
        <v>0</v>
      </c>
      <c r="V341" s="44">
        <f>IFERROR(SUM(V332:V339),"0")</f>
        <v>1000</v>
      </c>
      <c r="W341" s="44">
        <f>IFERROR(SUM(W332:W339),"0")</f>
        <v>1005</v>
      </c>
      <c r="X341" s="43"/>
      <c r="Y341" s="68"/>
      <c r="Z341" s="68"/>
    </row>
    <row r="342" spans="1:53" ht="14.25" customHeight="1" x14ac:dyDescent="0.25">
      <c r="A342" s="377" t="s">
        <v>110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67"/>
      <c r="Z342" s="67"/>
    </row>
    <row r="343" spans="1:53" ht="27" customHeight="1" x14ac:dyDescent="0.25">
      <c r="A343" s="64" t="s">
        <v>492</v>
      </c>
      <c r="B343" s="64" t="s">
        <v>493</v>
      </c>
      <c r="C343" s="37">
        <v>4301020178</v>
      </c>
      <c r="D343" s="363">
        <v>4607091383980</v>
      </c>
      <c r="E343" s="36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494</v>
      </c>
      <c r="B344" s="64" t="s">
        <v>495</v>
      </c>
      <c r="C344" s="37">
        <v>4301020270</v>
      </c>
      <c r="D344" s="363">
        <v>4680115883314</v>
      </c>
      <c r="E344" s="36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47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496</v>
      </c>
      <c r="B345" s="64" t="s">
        <v>497</v>
      </c>
      <c r="C345" s="37">
        <v>4301020179</v>
      </c>
      <c r="D345" s="363">
        <v>4607091384178</v>
      </c>
      <c r="E345" s="36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5"/>
      <c r="P345" s="365"/>
      <c r="Q345" s="365"/>
      <c r="R345" s="36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1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2"/>
      <c r="N346" s="368" t="s">
        <v>43</v>
      </c>
      <c r="O346" s="369"/>
      <c r="P346" s="369"/>
      <c r="Q346" s="369"/>
      <c r="R346" s="369"/>
      <c r="S346" s="369"/>
      <c r="T346" s="370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71"/>
      <c r="B347" s="371"/>
      <c r="C347" s="371"/>
      <c r="D347" s="371"/>
      <c r="E347" s="371"/>
      <c r="F347" s="371"/>
      <c r="G347" s="371"/>
      <c r="H347" s="371"/>
      <c r="I347" s="371"/>
      <c r="J347" s="371"/>
      <c r="K347" s="371"/>
      <c r="L347" s="371"/>
      <c r="M347" s="372"/>
      <c r="N347" s="368" t="s">
        <v>43</v>
      </c>
      <c r="O347" s="369"/>
      <c r="P347" s="369"/>
      <c r="Q347" s="369"/>
      <c r="R347" s="369"/>
      <c r="S347" s="369"/>
      <c r="T347" s="370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7" t="s">
        <v>81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67"/>
      <c r="Z348" s="67"/>
    </row>
    <row r="349" spans="1:53" ht="27" customHeight="1" x14ac:dyDescent="0.25">
      <c r="A349" s="64" t="s">
        <v>498</v>
      </c>
      <c r="B349" s="64" t="s">
        <v>499</v>
      </c>
      <c r="C349" s="37">
        <v>4301051560</v>
      </c>
      <c r="D349" s="363">
        <v>4607091383928</v>
      </c>
      <c r="E349" s="36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470" t="s">
        <v>500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4301051298</v>
      </c>
      <c r="D350" s="363">
        <v>4607091384260</v>
      </c>
      <c r="E350" s="36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5"/>
      <c r="P350" s="365"/>
      <c r="Q350" s="365"/>
      <c r="R350" s="36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1"/>
      <c r="B351" s="371"/>
      <c r="C351" s="371"/>
      <c r="D351" s="371"/>
      <c r="E351" s="371"/>
      <c r="F351" s="371"/>
      <c r="G351" s="371"/>
      <c r="H351" s="371"/>
      <c r="I351" s="371"/>
      <c r="J351" s="371"/>
      <c r="K351" s="371"/>
      <c r="L351" s="371"/>
      <c r="M351" s="372"/>
      <c r="N351" s="368" t="s">
        <v>43</v>
      </c>
      <c r="O351" s="369"/>
      <c r="P351" s="369"/>
      <c r="Q351" s="369"/>
      <c r="R351" s="369"/>
      <c r="S351" s="369"/>
      <c r="T351" s="370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1"/>
      <c r="B352" s="371"/>
      <c r="C352" s="371"/>
      <c r="D352" s="371"/>
      <c r="E352" s="371"/>
      <c r="F352" s="371"/>
      <c r="G352" s="371"/>
      <c r="H352" s="371"/>
      <c r="I352" s="371"/>
      <c r="J352" s="371"/>
      <c r="K352" s="371"/>
      <c r="L352" s="371"/>
      <c r="M352" s="372"/>
      <c r="N352" s="368" t="s">
        <v>43</v>
      </c>
      <c r="O352" s="369"/>
      <c r="P352" s="369"/>
      <c r="Q352" s="369"/>
      <c r="R352" s="369"/>
      <c r="S352" s="369"/>
      <c r="T352" s="370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7" t="s">
        <v>216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67"/>
      <c r="Z353" s="67"/>
    </row>
    <row r="354" spans="1:53" ht="16.5" customHeight="1" x14ac:dyDescent="0.25">
      <c r="A354" s="64" t="s">
        <v>503</v>
      </c>
      <c r="B354" s="64" t="s">
        <v>504</v>
      </c>
      <c r="C354" s="37">
        <v>4301060314</v>
      </c>
      <c r="D354" s="363">
        <v>4607091384673</v>
      </c>
      <c r="E354" s="36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5"/>
      <c r="P354" s="365"/>
      <c r="Q354" s="365"/>
      <c r="R354" s="36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1"/>
      <c r="B355" s="371"/>
      <c r="C355" s="371"/>
      <c r="D355" s="371"/>
      <c r="E355" s="371"/>
      <c r="F355" s="371"/>
      <c r="G355" s="371"/>
      <c r="H355" s="371"/>
      <c r="I355" s="371"/>
      <c r="J355" s="371"/>
      <c r="K355" s="371"/>
      <c r="L355" s="371"/>
      <c r="M355" s="372"/>
      <c r="N355" s="368" t="s">
        <v>43</v>
      </c>
      <c r="O355" s="369"/>
      <c r="P355" s="369"/>
      <c r="Q355" s="369"/>
      <c r="R355" s="369"/>
      <c r="S355" s="369"/>
      <c r="T355" s="370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1"/>
      <c r="B356" s="371"/>
      <c r="C356" s="371"/>
      <c r="D356" s="371"/>
      <c r="E356" s="371"/>
      <c r="F356" s="371"/>
      <c r="G356" s="371"/>
      <c r="H356" s="371"/>
      <c r="I356" s="371"/>
      <c r="J356" s="371"/>
      <c r="K356" s="371"/>
      <c r="L356" s="371"/>
      <c r="M356" s="372"/>
      <c r="N356" s="368" t="s">
        <v>43</v>
      </c>
      <c r="O356" s="369"/>
      <c r="P356" s="369"/>
      <c r="Q356" s="369"/>
      <c r="R356" s="369"/>
      <c r="S356" s="369"/>
      <c r="T356" s="370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2" t="s">
        <v>505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66"/>
      <c r="Z357" s="66"/>
    </row>
    <row r="358" spans="1:53" ht="14.25" customHeight="1" x14ac:dyDescent="0.25">
      <c r="A358" s="377" t="s">
        <v>118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67"/>
      <c r="Z358" s="67"/>
    </row>
    <row r="359" spans="1:53" ht="37.5" customHeight="1" x14ac:dyDescent="0.25">
      <c r="A359" s="64" t="s">
        <v>506</v>
      </c>
      <c r="B359" s="64" t="s">
        <v>507</v>
      </c>
      <c r="C359" s="37">
        <v>4301011324</v>
      </c>
      <c r="D359" s="363">
        <v>4607091384185</v>
      </c>
      <c r="E359" s="36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4301011312</v>
      </c>
      <c r="D360" s="363">
        <v>4607091384192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510</v>
      </c>
      <c r="B361" s="64" t="s">
        <v>511</v>
      </c>
      <c r="C361" s="37">
        <v>4301011483</v>
      </c>
      <c r="D361" s="363">
        <v>4680115881907</v>
      </c>
      <c r="E361" s="36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4301011655</v>
      </c>
      <c r="D362" s="363">
        <v>4680115883925</v>
      </c>
      <c r="E362" s="36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514</v>
      </c>
      <c r="B363" s="64" t="s">
        <v>515</v>
      </c>
      <c r="C363" s="37">
        <v>4301011303</v>
      </c>
      <c r="D363" s="363">
        <v>4607091384680</v>
      </c>
      <c r="E363" s="36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5"/>
      <c r="P363" s="365"/>
      <c r="Q363" s="365"/>
      <c r="R363" s="36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1"/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2"/>
      <c r="N364" s="368" t="s">
        <v>43</v>
      </c>
      <c r="O364" s="369"/>
      <c r="P364" s="369"/>
      <c r="Q364" s="369"/>
      <c r="R364" s="369"/>
      <c r="S364" s="369"/>
      <c r="T364" s="370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1"/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2"/>
      <c r="N365" s="368" t="s">
        <v>43</v>
      </c>
      <c r="O365" s="369"/>
      <c r="P365" s="369"/>
      <c r="Q365" s="369"/>
      <c r="R365" s="369"/>
      <c r="S365" s="369"/>
      <c r="T365" s="370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7" t="s">
        <v>76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7"/>
      <c r="Z366" s="67"/>
    </row>
    <row r="367" spans="1:53" ht="27" customHeight="1" x14ac:dyDescent="0.25">
      <c r="A367" s="64" t="s">
        <v>516</v>
      </c>
      <c r="B367" s="64" t="s">
        <v>517</v>
      </c>
      <c r="C367" s="37">
        <v>4301031139</v>
      </c>
      <c r="D367" s="363">
        <v>4607091384802</v>
      </c>
      <c r="E367" s="36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518</v>
      </c>
      <c r="B368" s="64" t="s">
        <v>519</v>
      </c>
      <c r="C368" s="37">
        <v>4301031140</v>
      </c>
      <c r="D368" s="363">
        <v>4607091384826</v>
      </c>
      <c r="E368" s="36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5"/>
      <c r="P368" s="365"/>
      <c r="Q368" s="365"/>
      <c r="R368" s="36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1"/>
      <c r="B369" s="371"/>
      <c r="C369" s="371"/>
      <c r="D369" s="371"/>
      <c r="E369" s="371"/>
      <c r="F369" s="371"/>
      <c r="G369" s="371"/>
      <c r="H369" s="371"/>
      <c r="I369" s="371"/>
      <c r="J369" s="371"/>
      <c r="K369" s="371"/>
      <c r="L369" s="371"/>
      <c r="M369" s="372"/>
      <c r="N369" s="368" t="s">
        <v>43</v>
      </c>
      <c r="O369" s="369"/>
      <c r="P369" s="369"/>
      <c r="Q369" s="369"/>
      <c r="R369" s="369"/>
      <c r="S369" s="369"/>
      <c r="T369" s="370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1"/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2"/>
      <c r="N370" s="368" t="s">
        <v>43</v>
      </c>
      <c r="O370" s="369"/>
      <c r="P370" s="369"/>
      <c r="Q370" s="369"/>
      <c r="R370" s="369"/>
      <c r="S370" s="369"/>
      <c r="T370" s="370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7" t="s">
        <v>81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67"/>
      <c r="Z371" s="67"/>
    </row>
    <row r="372" spans="1:53" ht="27" customHeight="1" x14ac:dyDescent="0.25">
      <c r="A372" s="64" t="s">
        <v>520</v>
      </c>
      <c r="B372" s="64" t="s">
        <v>521</v>
      </c>
      <c r="C372" s="37">
        <v>4301051303</v>
      </c>
      <c r="D372" s="363">
        <v>4607091384246</v>
      </c>
      <c r="E372" s="36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522</v>
      </c>
      <c r="B373" s="64" t="s">
        <v>523</v>
      </c>
      <c r="C373" s="37">
        <v>4301051445</v>
      </c>
      <c r="D373" s="363">
        <v>4680115881976</v>
      </c>
      <c r="E373" s="36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4301051297</v>
      </c>
      <c r="D374" s="363">
        <v>4607091384253</v>
      </c>
      <c r="E374" s="36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4301051444</v>
      </c>
      <c r="D375" s="363">
        <v>4680115881969</v>
      </c>
      <c r="E375" s="36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5"/>
      <c r="P375" s="365"/>
      <c r="Q375" s="365"/>
      <c r="R375" s="36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1"/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2"/>
      <c r="N376" s="368" t="s">
        <v>43</v>
      </c>
      <c r="O376" s="369"/>
      <c r="P376" s="369"/>
      <c r="Q376" s="369"/>
      <c r="R376" s="369"/>
      <c r="S376" s="369"/>
      <c r="T376" s="370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1"/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2"/>
      <c r="N377" s="368" t="s">
        <v>43</v>
      </c>
      <c r="O377" s="369"/>
      <c r="P377" s="369"/>
      <c r="Q377" s="369"/>
      <c r="R377" s="369"/>
      <c r="S377" s="369"/>
      <c r="T377" s="370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7" t="s">
        <v>216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67"/>
      <c r="Z378" s="67"/>
    </row>
    <row r="379" spans="1:53" ht="27" customHeight="1" x14ac:dyDescent="0.25">
      <c r="A379" s="64" t="s">
        <v>528</v>
      </c>
      <c r="B379" s="64" t="s">
        <v>529</v>
      </c>
      <c r="C379" s="37">
        <v>4301060322</v>
      </c>
      <c r="D379" s="363">
        <v>4607091389357</v>
      </c>
      <c r="E379" s="36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5"/>
      <c r="P379" s="365"/>
      <c r="Q379" s="365"/>
      <c r="R379" s="36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1"/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2"/>
      <c r="N380" s="368" t="s">
        <v>43</v>
      </c>
      <c r="O380" s="369"/>
      <c r="P380" s="369"/>
      <c r="Q380" s="369"/>
      <c r="R380" s="369"/>
      <c r="S380" s="369"/>
      <c r="T380" s="370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1"/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2"/>
      <c r="N381" s="368" t="s">
        <v>43</v>
      </c>
      <c r="O381" s="369"/>
      <c r="P381" s="369"/>
      <c r="Q381" s="369"/>
      <c r="R381" s="369"/>
      <c r="S381" s="369"/>
      <c r="T381" s="370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1" t="s">
        <v>530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55"/>
      <c r="Z382" s="55"/>
    </row>
    <row r="383" spans="1:53" ht="16.5" customHeight="1" x14ac:dyDescent="0.25">
      <c r="A383" s="392" t="s">
        <v>531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66"/>
      <c r="Z383" s="66"/>
    </row>
    <row r="384" spans="1:53" ht="14.25" customHeight="1" x14ac:dyDescent="0.25">
      <c r="A384" s="377" t="s">
        <v>118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67"/>
      <c r="Z384" s="67"/>
    </row>
    <row r="385" spans="1:53" ht="27" customHeight="1" x14ac:dyDescent="0.25">
      <c r="A385" s="64" t="s">
        <v>532</v>
      </c>
      <c r="B385" s="64" t="s">
        <v>533</v>
      </c>
      <c r="C385" s="37">
        <v>4301011428</v>
      </c>
      <c r="D385" s="363">
        <v>4607091389708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534</v>
      </c>
      <c r="B386" s="64" t="s">
        <v>535</v>
      </c>
      <c r="C386" s="37">
        <v>4301011427</v>
      </c>
      <c r="D386" s="363">
        <v>4607091389692</v>
      </c>
      <c r="E386" s="36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5"/>
      <c r="P386" s="365"/>
      <c r="Q386" s="365"/>
      <c r="R386" s="36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1"/>
      <c r="B387" s="371"/>
      <c r="C387" s="371"/>
      <c r="D387" s="371"/>
      <c r="E387" s="371"/>
      <c r="F387" s="371"/>
      <c r="G387" s="371"/>
      <c r="H387" s="371"/>
      <c r="I387" s="371"/>
      <c r="J387" s="371"/>
      <c r="K387" s="371"/>
      <c r="L387" s="371"/>
      <c r="M387" s="372"/>
      <c r="N387" s="368" t="s">
        <v>43</v>
      </c>
      <c r="O387" s="369"/>
      <c r="P387" s="369"/>
      <c r="Q387" s="369"/>
      <c r="R387" s="369"/>
      <c r="S387" s="369"/>
      <c r="T387" s="37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1"/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2"/>
      <c r="N388" s="368" t="s">
        <v>43</v>
      </c>
      <c r="O388" s="369"/>
      <c r="P388" s="369"/>
      <c r="Q388" s="369"/>
      <c r="R388" s="369"/>
      <c r="S388" s="369"/>
      <c r="T388" s="37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7" t="s">
        <v>76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67"/>
      <c r="Z389" s="67"/>
    </row>
    <row r="390" spans="1:53" ht="27" customHeight="1" x14ac:dyDescent="0.25">
      <c r="A390" s="64" t="s">
        <v>536</v>
      </c>
      <c r="B390" s="64" t="s">
        <v>537</v>
      </c>
      <c r="C390" s="37">
        <v>4301031177</v>
      </c>
      <c r="D390" s="363">
        <v>4607091389753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4301031174</v>
      </c>
      <c r="D391" s="363">
        <v>4607091389760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4301031175</v>
      </c>
      <c r="D392" s="363">
        <v>4607091389746</v>
      </c>
      <c r="E392" s="36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4301031236</v>
      </c>
      <c r="D393" s="363">
        <v>4680115882928</v>
      </c>
      <c r="E393" s="36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4301031257</v>
      </c>
      <c r="D394" s="363">
        <v>4680115883147</v>
      </c>
      <c r="E394" s="36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4301031178</v>
      </c>
      <c r="D395" s="363">
        <v>4607091384338</v>
      </c>
      <c r="E395" s="36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548</v>
      </c>
      <c r="B396" s="64" t="s">
        <v>549</v>
      </c>
      <c r="C396" s="37">
        <v>4301031254</v>
      </c>
      <c r="D396" s="363">
        <v>4680115883154</v>
      </c>
      <c r="E396" s="36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4301031171</v>
      </c>
      <c r="D397" s="363">
        <v>4607091389524</v>
      </c>
      <c r="E397" s="36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4301031258</v>
      </c>
      <c r="D398" s="363">
        <v>4680115883161</v>
      </c>
      <c r="E398" s="36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4301031170</v>
      </c>
      <c r="D399" s="363">
        <v>4607091384345</v>
      </c>
      <c r="E399" s="36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4301031256</v>
      </c>
      <c r="D400" s="363">
        <v>4680115883178</v>
      </c>
      <c r="E400" s="36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4301031172</v>
      </c>
      <c r="D401" s="363">
        <v>4607091389531</v>
      </c>
      <c r="E401" s="36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4301031255</v>
      </c>
      <c r="D402" s="363">
        <v>4680115883185</v>
      </c>
      <c r="E402" s="36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5"/>
      <c r="P402" s="365"/>
      <c r="Q402" s="365"/>
      <c r="R402" s="36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1"/>
      <c r="B403" s="371"/>
      <c r="C403" s="371"/>
      <c r="D403" s="371"/>
      <c r="E403" s="371"/>
      <c r="F403" s="371"/>
      <c r="G403" s="371"/>
      <c r="H403" s="371"/>
      <c r="I403" s="371"/>
      <c r="J403" s="371"/>
      <c r="K403" s="371"/>
      <c r="L403" s="371"/>
      <c r="M403" s="372"/>
      <c r="N403" s="368" t="s">
        <v>43</v>
      </c>
      <c r="O403" s="369"/>
      <c r="P403" s="369"/>
      <c r="Q403" s="369"/>
      <c r="R403" s="369"/>
      <c r="S403" s="369"/>
      <c r="T403" s="370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1"/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2"/>
      <c r="N404" s="368" t="s">
        <v>43</v>
      </c>
      <c r="O404" s="369"/>
      <c r="P404" s="369"/>
      <c r="Q404" s="369"/>
      <c r="R404" s="369"/>
      <c r="S404" s="369"/>
      <c r="T404" s="370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7" t="s">
        <v>81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67"/>
      <c r="Z405" s="67"/>
    </row>
    <row r="406" spans="1:53" ht="27" customHeight="1" x14ac:dyDescent="0.25">
      <c r="A406" s="64" t="s">
        <v>562</v>
      </c>
      <c r="B406" s="64" t="s">
        <v>563</v>
      </c>
      <c r="C406" s="37">
        <v>4301051258</v>
      </c>
      <c r="D406" s="363">
        <v>4607091389685</v>
      </c>
      <c r="E406" s="36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4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564</v>
      </c>
      <c r="B407" s="64" t="s">
        <v>565</v>
      </c>
      <c r="C407" s="37">
        <v>4301051431</v>
      </c>
      <c r="D407" s="363">
        <v>4607091389654</v>
      </c>
      <c r="E407" s="36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4301051284</v>
      </c>
      <c r="D408" s="363">
        <v>4607091384352</v>
      </c>
      <c r="E408" s="36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5"/>
      <c r="P408" s="365"/>
      <c r="Q408" s="365"/>
      <c r="R408" s="36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4301051257</v>
      </c>
      <c r="D409" s="363">
        <v>4607091389661</v>
      </c>
      <c r="E409" s="36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5"/>
      <c r="P409" s="365"/>
      <c r="Q409" s="365"/>
      <c r="R409" s="36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1"/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2"/>
      <c r="N410" s="368" t="s">
        <v>43</v>
      </c>
      <c r="O410" s="369"/>
      <c r="P410" s="369"/>
      <c r="Q410" s="369"/>
      <c r="R410" s="369"/>
      <c r="S410" s="369"/>
      <c r="T410" s="370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1"/>
      <c r="B411" s="371"/>
      <c r="C411" s="371"/>
      <c r="D411" s="371"/>
      <c r="E411" s="371"/>
      <c r="F411" s="371"/>
      <c r="G411" s="371"/>
      <c r="H411" s="371"/>
      <c r="I411" s="371"/>
      <c r="J411" s="371"/>
      <c r="K411" s="371"/>
      <c r="L411" s="371"/>
      <c r="M411" s="372"/>
      <c r="N411" s="368" t="s">
        <v>43</v>
      </c>
      <c r="O411" s="369"/>
      <c r="P411" s="369"/>
      <c r="Q411" s="369"/>
      <c r="R411" s="369"/>
      <c r="S411" s="369"/>
      <c r="T411" s="370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7" t="s">
        <v>216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67"/>
      <c r="Z412" s="67"/>
    </row>
    <row r="413" spans="1:53" ht="27" customHeight="1" x14ac:dyDescent="0.25">
      <c r="A413" s="64" t="s">
        <v>570</v>
      </c>
      <c r="B413" s="64" t="s">
        <v>571</v>
      </c>
      <c r="C413" s="37">
        <v>4301060352</v>
      </c>
      <c r="D413" s="363">
        <v>4680115881648</v>
      </c>
      <c r="E413" s="36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5"/>
      <c r="P413" s="365"/>
      <c r="Q413" s="365"/>
      <c r="R413" s="36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1"/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2"/>
      <c r="N414" s="368" t="s">
        <v>43</v>
      </c>
      <c r="O414" s="369"/>
      <c r="P414" s="369"/>
      <c r="Q414" s="369"/>
      <c r="R414" s="369"/>
      <c r="S414" s="369"/>
      <c r="T414" s="370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1"/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2"/>
      <c r="N415" s="368" t="s">
        <v>43</v>
      </c>
      <c r="O415" s="369"/>
      <c r="P415" s="369"/>
      <c r="Q415" s="369"/>
      <c r="R415" s="369"/>
      <c r="S415" s="369"/>
      <c r="T415" s="370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7" t="s">
        <v>96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67"/>
      <c r="Z416" s="67"/>
    </row>
    <row r="417" spans="1:53" ht="27" customHeight="1" x14ac:dyDescent="0.25">
      <c r="A417" s="64" t="s">
        <v>572</v>
      </c>
      <c r="B417" s="64" t="s">
        <v>573</v>
      </c>
      <c r="C417" s="37">
        <v>4301032045</v>
      </c>
      <c r="D417" s="363">
        <v>4680115884335</v>
      </c>
      <c r="E417" s="36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575</v>
      </c>
      <c r="L417" s="39" t="s">
        <v>574</v>
      </c>
      <c r="M417" s="38">
        <v>60</v>
      </c>
      <c r="N417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576</v>
      </c>
      <c r="B418" s="64" t="s">
        <v>577</v>
      </c>
      <c r="C418" s="37">
        <v>4301032047</v>
      </c>
      <c r="D418" s="363">
        <v>4680115884342</v>
      </c>
      <c r="E418" s="36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575</v>
      </c>
      <c r="L418" s="39" t="s">
        <v>574</v>
      </c>
      <c r="M418" s="38">
        <v>60</v>
      </c>
      <c r="N418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5"/>
      <c r="P418" s="365"/>
      <c r="Q418" s="365"/>
      <c r="R418" s="36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4301170011</v>
      </c>
      <c r="D419" s="363">
        <v>4680115884113</v>
      </c>
      <c r="E419" s="36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575</v>
      </c>
      <c r="L419" s="39" t="s">
        <v>574</v>
      </c>
      <c r="M419" s="38">
        <v>150</v>
      </c>
      <c r="N419" s="4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5"/>
      <c r="P419" s="365"/>
      <c r="Q419" s="365"/>
      <c r="R419" s="36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371"/>
      <c r="B420" s="371"/>
      <c r="C420" s="371"/>
      <c r="D420" s="371"/>
      <c r="E420" s="371"/>
      <c r="F420" s="371"/>
      <c r="G420" s="371"/>
      <c r="H420" s="371"/>
      <c r="I420" s="371"/>
      <c r="J420" s="371"/>
      <c r="K420" s="371"/>
      <c r="L420" s="371"/>
      <c r="M420" s="372"/>
      <c r="N420" s="368" t="s">
        <v>43</v>
      </c>
      <c r="O420" s="369"/>
      <c r="P420" s="369"/>
      <c r="Q420" s="369"/>
      <c r="R420" s="369"/>
      <c r="S420" s="369"/>
      <c r="T420" s="370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371"/>
      <c r="B421" s="371"/>
      <c r="C421" s="371"/>
      <c r="D421" s="371"/>
      <c r="E421" s="371"/>
      <c r="F421" s="371"/>
      <c r="G421" s="371"/>
      <c r="H421" s="371"/>
      <c r="I421" s="371"/>
      <c r="J421" s="371"/>
      <c r="K421" s="371"/>
      <c r="L421" s="371"/>
      <c r="M421" s="372"/>
      <c r="N421" s="368" t="s">
        <v>43</v>
      </c>
      <c r="O421" s="369"/>
      <c r="P421" s="369"/>
      <c r="Q421" s="369"/>
      <c r="R421" s="369"/>
      <c r="S421" s="369"/>
      <c r="T421" s="370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392" t="s">
        <v>580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66"/>
      <c r="Z422" s="66"/>
    </row>
    <row r="423" spans="1:53" ht="14.25" customHeight="1" x14ac:dyDescent="0.25">
      <c r="A423" s="377" t="s">
        <v>110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67"/>
      <c r="Z423" s="67"/>
    </row>
    <row r="424" spans="1:53" ht="27" customHeight="1" x14ac:dyDescent="0.25">
      <c r="A424" s="64" t="s">
        <v>581</v>
      </c>
      <c r="B424" s="64" t="s">
        <v>582</v>
      </c>
      <c r="C424" s="37">
        <v>4301020214</v>
      </c>
      <c r="D424" s="363">
        <v>4607091389388</v>
      </c>
      <c r="E424" s="36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5"/>
      <c r="P424" s="365"/>
      <c r="Q424" s="365"/>
      <c r="R424" s="36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583</v>
      </c>
      <c r="B425" s="64" t="s">
        <v>584</v>
      </c>
      <c r="C425" s="37">
        <v>4301020185</v>
      </c>
      <c r="D425" s="363">
        <v>4607091389364</v>
      </c>
      <c r="E425" s="36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5"/>
      <c r="P425" s="365"/>
      <c r="Q425" s="365"/>
      <c r="R425" s="36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71"/>
      <c r="B426" s="371"/>
      <c r="C426" s="371"/>
      <c r="D426" s="371"/>
      <c r="E426" s="371"/>
      <c r="F426" s="371"/>
      <c r="G426" s="371"/>
      <c r="H426" s="371"/>
      <c r="I426" s="371"/>
      <c r="J426" s="371"/>
      <c r="K426" s="371"/>
      <c r="L426" s="371"/>
      <c r="M426" s="372"/>
      <c r="N426" s="368" t="s">
        <v>43</v>
      </c>
      <c r="O426" s="369"/>
      <c r="P426" s="369"/>
      <c r="Q426" s="369"/>
      <c r="R426" s="369"/>
      <c r="S426" s="369"/>
      <c r="T426" s="370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1"/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2"/>
      <c r="N427" s="368" t="s">
        <v>43</v>
      </c>
      <c r="O427" s="369"/>
      <c r="P427" s="369"/>
      <c r="Q427" s="369"/>
      <c r="R427" s="369"/>
      <c r="S427" s="369"/>
      <c r="T427" s="370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77" t="s">
        <v>76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67"/>
      <c r="Z428" s="67"/>
    </row>
    <row r="429" spans="1:53" ht="27" customHeight="1" x14ac:dyDescent="0.25">
      <c r="A429" s="64" t="s">
        <v>585</v>
      </c>
      <c r="B429" s="64" t="s">
        <v>586</v>
      </c>
      <c r="C429" s="37">
        <v>4301031212</v>
      </c>
      <c r="D429" s="363">
        <v>4607091389739</v>
      </c>
      <c r="E429" s="36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4301031247</v>
      </c>
      <c r="D430" s="363">
        <v>4680115883048</v>
      </c>
      <c r="E430" s="36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4301031176</v>
      </c>
      <c r="D431" s="363">
        <v>4607091389425</v>
      </c>
      <c r="E431" s="36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4301031215</v>
      </c>
      <c r="D432" s="363">
        <v>4680115882911</v>
      </c>
      <c r="E432" s="36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4301031167</v>
      </c>
      <c r="D433" s="363">
        <v>4680115880771</v>
      </c>
      <c r="E433" s="36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4301031173</v>
      </c>
      <c r="D434" s="363">
        <v>4607091389500</v>
      </c>
      <c r="E434" s="36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5"/>
      <c r="P434" s="365"/>
      <c r="Q434" s="365"/>
      <c r="R434" s="36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4301031103</v>
      </c>
      <c r="D435" s="363">
        <v>4680115881983</v>
      </c>
      <c r="E435" s="36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5"/>
      <c r="P435" s="365"/>
      <c r="Q435" s="365"/>
      <c r="R435" s="36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371"/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2"/>
      <c r="N436" s="368" t="s">
        <v>43</v>
      </c>
      <c r="O436" s="369"/>
      <c r="P436" s="369"/>
      <c r="Q436" s="369"/>
      <c r="R436" s="369"/>
      <c r="S436" s="369"/>
      <c r="T436" s="370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71"/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2"/>
      <c r="N437" s="368" t="s">
        <v>43</v>
      </c>
      <c r="O437" s="369"/>
      <c r="P437" s="369"/>
      <c r="Q437" s="369"/>
      <c r="R437" s="369"/>
      <c r="S437" s="369"/>
      <c r="T437" s="370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377" t="s">
        <v>105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67"/>
      <c r="Z438" s="67"/>
    </row>
    <row r="439" spans="1:53" ht="27" customHeight="1" x14ac:dyDescent="0.25">
      <c r="A439" s="64" t="s">
        <v>599</v>
      </c>
      <c r="B439" s="64" t="s">
        <v>600</v>
      </c>
      <c r="C439" s="37">
        <v>4301170010</v>
      </c>
      <c r="D439" s="363">
        <v>4680115884090</v>
      </c>
      <c r="E439" s="363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575</v>
      </c>
      <c r="L439" s="39" t="s">
        <v>574</v>
      </c>
      <c r="M439" s="38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5"/>
      <c r="P439" s="365"/>
      <c r="Q439" s="365"/>
      <c r="R439" s="36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371"/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2"/>
      <c r="N440" s="368" t="s">
        <v>43</v>
      </c>
      <c r="O440" s="369"/>
      <c r="P440" s="369"/>
      <c r="Q440" s="369"/>
      <c r="R440" s="369"/>
      <c r="S440" s="369"/>
      <c r="T440" s="370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71"/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2"/>
      <c r="N441" s="368" t="s">
        <v>43</v>
      </c>
      <c r="O441" s="369"/>
      <c r="P441" s="369"/>
      <c r="Q441" s="369"/>
      <c r="R441" s="369"/>
      <c r="S441" s="369"/>
      <c r="T441" s="370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7" t="s">
        <v>601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67"/>
      <c r="Z442" s="67"/>
    </row>
    <row r="443" spans="1:53" ht="27" customHeight="1" x14ac:dyDescent="0.25">
      <c r="A443" s="64" t="s">
        <v>602</v>
      </c>
      <c r="B443" s="64" t="s">
        <v>603</v>
      </c>
      <c r="C443" s="37">
        <v>4301040357</v>
      </c>
      <c r="D443" s="363">
        <v>4680115884564</v>
      </c>
      <c r="E443" s="363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575</v>
      </c>
      <c r="L443" s="39" t="s">
        <v>574</v>
      </c>
      <c r="M443" s="38">
        <v>60</v>
      </c>
      <c r="N443" s="4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5"/>
      <c r="P443" s="365"/>
      <c r="Q443" s="365"/>
      <c r="R443" s="36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371"/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2"/>
      <c r="N444" s="368" t="s">
        <v>43</v>
      </c>
      <c r="O444" s="369"/>
      <c r="P444" s="369"/>
      <c r="Q444" s="369"/>
      <c r="R444" s="369"/>
      <c r="S444" s="369"/>
      <c r="T444" s="370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71"/>
      <c r="B445" s="371"/>
      <c r="C445" s="371"/>
      <c r="D445" s="371"/>
      <c r="E445" s="371"/>
      <c r="F445" s="371"/>
      <c r="G445" s="371"/>
      <c r="H445" s="371"/>
      <c r="I445" s="371"/>
      <c r="J445" s="371"/>
      <c r="K445" s="371"/>
      <c r="L445" s="371"/>
      <c r="M445" s="372"/>
      <c r="N445" s="368" t="s">
        <v>43</v>
      </c>
      <c r="O445" s="369"/>
      <c r="P445" s="369"/>
      <c r="Q445" s="369"/>
      <c r="R445" s="369"/>
      <c r="S445" s="369"/>
      <c r="T445" s="370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91" t="s">
        <v>604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55"/>
      <c r="Z446" s="55"/>
    </row>
    <row r="447" spans="1:53" ht="16.5" customHeight="1" x14ac:dyDescent="0.25">
      <c r="A447" s="392" t="s">
        <v>604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66"/>
      <c r="Z447" s="66"/>
    </row>
    <row r="448" spans="1:53" ht="14.25" customHeight="1" x14ac:dyDescent="0.25">
      <c r="A448" s="377" t="s">
        <v>118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67"/>
      <c r="Z448" s="67"/>
    </row>
    <row r="449" spans="1:53" ht="27" customHeight="1" x14ac:dyDescent="0.25">
      <c r="A449" s="64" t="s">
        <v>605</v>
      </c>
      <c r="B449" s="64" t="s">
        <v>606</v>
      </c>
      <c r="C449" s="37">
        <v>4301011795</v>
      </c>
      <c r="D449" s="363">
        <v>4607091389067</v>
      </c>
      <c r="E449" s="36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8" t="s">
        <v>607</v>
      </c>
      <c r="O449" s="365"/>
      <c r="P449" s="365"/>
      <c r="Q449" s="365"/>
      <c r="R449" s="36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6" si="21">IFERROR(IF(V449="",0,CEILING((V449/$H449),1)*$H449),"")</f>
        <v>0</v>
      </c>
      <c r="X449" s="42" t="str">
        <f t="shared" ref="X449:X457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605</v>
      </c>
      <c r="B450" s="64" t="s">
        <v>608</v>
      </c>
      <c r="C450" s="37">
        <v>4301011371</v>
      </c>
      <c r="D450" s="363">
        <v>4607091389067</v>
      </c>
      <c r="E450" s="36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132</v>
      </c>
      <c r="M450" s="38">
        <v>55</v>
      </c>
      <c r="N450" s="41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5"/>
      <c r="P450" s="365"/>
      <c r="Q450" s="365"/>
      <c r="R450" s="36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610</v>
      </c>
      <c r="C451" s="37">
        <v>4301011779</v>
      </c>
      <c r="D451" s="363">
        <v>4607091383522</v>
      </c>
      <c r="E451" s="36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20" t="s">
        <v>611</v>
      </c>
      <c r="O451" s="365"/>
      <c r="P451" s="365"/>
      <c r="Q451" s="365"/>
      <c r="R451" s="36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609</v>
      </c>
      <c r="B452" s="64" t="s">
        <v>612</v>
      </c>
      <c r="C452" s="37">
        <v>4301011363</v>
      </c>
      <c r="D452" s="363">
        <v>4607091383522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42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614</v>
      </c>
      <c r="C453" s="37">
        <v>4301011785</v>
      </c>
      <c r="D453" s="363">
        <v>4607091384437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2" t="s">
        <v>615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616</v>
      </c>
      <c r="B454" s="64" t="s">
        <v>617</v>
      </c>
      <c r="C454" s="37">
        <v>4301011774</v>
      </c>
      <c r="D454" s="363">
        <v>4680115884502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3" t="s">
        <v>618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619</v>
      </c>
      <c r="B455" s="64" t="s">
        <v>620</v>
      </c>
      <c r="C455" s="37">
        <v>4301011771</v>
      </c>
      <c r="D455" s="363">
        <v>4607091389104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14" t="s">
        <v>621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619</v>
      </c>
      <c r="B456" s="64" t="s">
        <v>622</v>
      </c>
      <c r="C456" s="37">
        <v>4301011365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4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623</v>
      </c>
      <c r="B457" s="64" t="s">
        <v>624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416" t="s">
        <v>625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627</v>
      </c>
      <c r="C458" s="37">
        <v>4301011778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7" t="s">
        <v>628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ref="X458:X463" si="23"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626</v>
      </c>
      <c r="B459" s="64" t="s">
        <v>629</v>
      </c>
      <c r="C459" s="37">
        <v>4301011367</v>
      </c>
      <c r="D459" s="363">
        <v>4680115880603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630</v>
      </c>
      <c r="B460" s="64" t="s">
        <v>631</v>
      </c>
      <c r="C460" s="37">
        <v>4301011775</v>
      </c>
      <c r="D460" s="363">
        <v>4607091389999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9" t="s">
        <v>632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630</v>
      </c>
      <c r="B461" s="64" t="s">
        <v>633</v>
      </c>
      <c r="C461" s="37">
        <v>4301011168</v>
      </c>
      <c r="D461" s="363">
        <v>4607091389999</v>
      </c>
      <c r="E461" s="36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634</v>
      </c>
      <c r="B462" s="64" t="s">
        <v>635</v>
      </c>
      <c r="C462" s="37">
        <v>4301011770</v>
      </c>
      <c r="D462" s="363">
        <v>4680115882782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636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634</v>
      </c>
      <c r="B463" s="64" t="s">
        <v>637</v>
      </c>
      <c r="C463" s="37">
        <v>4301011372</v>
      </c>
      <c r="D463" s="363">
        <v>4680115882782</v>
      </c>
      <c r="E463" s="36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5"/>
      <c r="P463" s="365"/>
      <c r="Q463" s="365"/>
      <c r="R463" s="36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638</v>
      </c>
      <c r="B464" s="64" t="s">
        <v>639</v>
      </c>
      <c r="C464" s="37">
        <v>4301011190</v>
      </c>
      <c r="D464" s="363">
        <v>4607091389098</v>
      </c>
      <c r="E464" s="363"/>
      <c r="F464" s="63">
        <v>0.4</v>
      </c>
      <c r="G464" s="38">
        <v>6</v>
      </c>
      <c r="H464" s="63">
        <v>2.4</v>
      </c>
      <c r="I464" s="63">
        <v>2.6</v>
      </c>
      <c r="J464" s="38">
        <v>156</v>
      </c>
      <c r="K464" s="38" t="s">
        <v>80</v>
      </c>
      <c r="L464" s="39" t="s">
        <v>132</v>
      </c>
      <c r="M464" s="38">
        <v>50</v>
      </c>
      <c r="N464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5"/>
      <c r="P464" s="365"/>
      <c r="Q464" s="365"/>
      <c r="R464" s="36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>IFERROR(IF(W464=0,"",ROUNDUP(W464/H464,0)*0.00753),"")</f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640</v>
      </c>
      <c r="B465" s="64" t="s">
        <v>641</v>
      </c>
      <c r="C465" s="37">
        <v>4301011784</v>
      </c>
      <c r="D465" s="363">
        <v>4607091389982</v>
      </c>
      <c r="E465" s="36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60</v>
      </c>
      <c r="N465" s="406" t="s">
        <v>642</v>
      </c>
      <c r="O465" s="365"/>
      <c r="P465" s="365"/>
      <c r="Q465" s="365"/>
      <c r="R465" s="36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640</v>
      </c>
      <c r="B466" s="64" t="s">
        <v>643</v>
      </c>
      <c r="C466" s="37">
        <v>4301011366</v>
      </c>
      <c r="D466" s="363">
        <v>4607091389982</v>
      </c>
      <c r="E466" s="36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x14ac:dyDescent="0.2">
      <c r="A467" s="371"/>
      <c r="B467" s="371"/>
      <c r="C467" s="371"/>
      <c r="D467" s="371"/>
      <c r="E467" s="371"/>
      <c r="F467" s="371"/>
      <c r="G467" s="371"/>
      <c r="H467" s="371"/>
      <c r="I467" s="371"/>
      <c r="J467" s="371"/>
      <c r="K467" s="371"/>
      <c r="L467" s="371"/>
      <c r="M467" s="372"/>
      <c r="N467" s="368" t="s">
        <v>43</v>
      </c>
      <c r="O467" s="369"/>
      <c r="P467" s="369"/>
      <c r="Q467" s="369"/>
      <c r="R467" s="369"/>
      <c r="S467" s="369"/>
      <c r="T467" s="370"/>
      <c r="U467" s="43" t="s">
        <v>42</v>
      </c>
      <c r="V467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x14ac:dyDescent="0.2">
      <c r="A468" s="371"/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1"/>
      <c r="M468" s="372"/>
      <c r="N468" s="368" t="s">
        <v>43</v>
      </c>
      <c r="O468" s="369"/>
      <c r="P468" s="369"/>
      <c r="Q468" s="369"/>
      <c r="R468" s="369"/>
      <c r="S468" s="369"/>
      <c r="T468" s="370"/>
      <c r="U468" s="43" t="s">
        <v>0</v>
      </c>
      <c r="V468" s="44">
        <f>IFERROR(SUM(V449:V466),"0")</f>
        <v>0</v>
      </c>
      <c r="W468" s="44">
        <f>IFERROR(SUM(W449:W466),"0")</f>
        <v>0</v>
      </c>
      <c r="X468" s="43"/>
      <c r="Y468" s="68"/>
      <c r="Z468" s="68"/>
    </row>
    <row r="469" spans="1:53" ht="14.25" customHeight="1" x14ac:dyDescent="0.25">
      <c r="A469" s="377" t="s">
        <v>110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7"/>
      <c r="Z469" s="67"/>
    </row>
    <row r="470" spans="1:53" ht="16.5" customHeight="1" x14ac:dyDescent="0.25">
      <c r="A470" s="64" t="s">
        <v>644</v>
      </c>
      <c r="B470" s="64" t="s">
        <v>645</v>
      </c>
      <c r="C470" s="37">
        <v>4301020222</v>
      </c>
      <c r="D470" s="363">
        <v>4607091388930</v>
      </c>
      <c r="E470" s="36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55</v>
      </c>
      <c r="N470" s="4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5"/>
      <c r="P470" s="365"/>
      <c r="Q470" s="365"/>
      <c r="R470" s="36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2" t="s">
        <v>66</v>
      </c>
    </row>
    <row r="471" spans="1:53" ht="16.5" customHeight="1" x14ac:dyDescent="0.25">
      <c r="A471" s="64" t="s">
        <v>646</v>
      </c>
      <c r="B471" s="64" t="s">
        <v>647</v>
      </c>
      <c r="C471" s="37">
        <v>4301020206</v>
      </c>
      <c r="D471" s="363">
        <v>4680115880054</v>
      </c>
      <c r="E471" s="363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55</v>
      </c>
      <c r="N471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x14ac:dyDescent="0.2">
      <c r="A472" s="371"/>
      <c r="B472" s="371"/>
      <c r="C472" s="371"/>
      <c r="D472" s="371"/>
      <c r="E472" s="371"/>
      <c r="F472" s="371"/>
      <c r="G472" s="371"/>
      <c r="H472" s="371"/>
      <c r="I472" s="371"/>
      <c r="J472" s="371"/>
      <c r="K472" s="371"/>
      <c r="L472" s="371"/>
      <c r="M472" s="372"/>
      <c r="N472" s="368" t="s">
        <v>43</v>
      </c>
      <c r="O472" s="369"/>
      <c r="P472" s="369"/>
      <c r="Q472" s="369"/>
      <c r="R472" s="369"/>
      <c r="S472" s="369"/>
      <c r="T472" s="370"/>
      <c r="U472" s="43" t="s">
        <v>42</v>
      </c>
      <c r="V472" s="44">
        <f>IFERROR(V470/H470,"0")+IFERROR(V471/H471,"0")</f>
        <v>0</v>
      </c>
      <c r="W472" s="44">
        <f>IFERROR(W470/H470,"0")+IFERROR(W471/H471,"0")</f>
        <v>0</v>
      </c>
      <c r="X472" s="44">
        <f>IFERROR(IF(X470="",0,X470),"0")+IFERROR(IF(X471="",0,X471),"0")</f>
        <v>0</v>
      </c>
      <c r="Y472" s="68"/>
      <c r="Z472" s="68"/>
    </row>
    <row r="473" spans="1:53" x14ac:dyDescent="0.2">
      <c r="A473" s="371"/>
      <c r="B473" s="371"/>
      <c r="C473" s="371"/>
      <c r="D473" s="371"/>
      <c r="E473" s="371"/>
      <c r="F473" s="371"/>
      <c r="G473" s="371"/>
      <c r="H473" s="371"/>
      <c r="I473" s="371"/>
      <c r="J473" s="371"/>
      <c r="K473" s="371"/>
      <c r="L473" s="371"/>
      <c r="M473" s="372"/>
      <c r="N473" s="368" t="s">
        <v>43</v>
      </c>
      <c r="O473" s="369"/>
      <c r="P473" s="369"/>
      <c r="Q473" s="369"/>
      <c r="R473" s="369"/>
      <c r="S473" s="369"/>
      <c r="T473" s="370"/>
      <c r="U473" s="43" t="s">
        <v>0</v>
      </c>
      <c r="V473" s="44">
        <f>IFERROR(SUM(V470:V471),"0")</f>
        <v>0</v>
      </c>
      <c r="W473" s="44">
        <f>IFERROR(SUM(W470:W471),"0")</f>
        <v>0</v>
      </c>
      <c r="X473" s="43"/>
      <c r="Y473" s="68"/>
      <c r="Z473" s="68"/>
    </row>
    <row r="474" spans="1:53" ht="14.25" customHeight="1" x14ac:dyDescent="0.25">
      <c r="A474" s="377" t="s">
        <v>76</v>
      </c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  <c r="X474" s="377"/>
      <c r="Y474" s="67"/>
      <c r="Z474" s="67"/>
    </row>
    <row r="475" spans="1:53" ht="27" customHeight="1" x14ac:dyDescent="0.25">
      <c r="A475" s="64" t="s">
        <v>648</v>
      </c>
      <c r="B475" s="64" t="s">
        <v>649</v>
      </c>
      <c r="C475" s="37">
        <v>4301031252</v>
      </c>
      <c r="D475" s="363">
        <v>4680115883116</v>
      </c>
      <c r="E475" s="36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8">
        <v>60</v>
      </c>
      <c r="N475" s="3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ref="W475:W480" si="24">IFERROR(IF(V475="",0,CEILING((V475/$H475),1)*$H475),"")</f>
        <v>0</v>
      </c>
      <c r="X475" s="42" t="str">
        <f>IFERROR(IF(W475=0,"",ROUNDUP(W475/H475,0)*0.01196),"")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650</v>
      </c>
      <c r="B476" s="64" t="s">
        <v>651</v>
      </c>
      <c r="C476" s="37">
        <v>4301031248</v>
      </c>
      <c r="D476" s="363">
        <v>4680115883093</v>
      </c>
      <c r="E476" s="36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79</v>
      </c>
      <c r="M476" s="38">
        <v>60</v>
      </c>
      <c r="N47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652</v>
      </c>
      <c r="B477" s="64" t="s">
        <v>653</v>
      </c>
      <c r="C477" s="37">
        <v>4301031250</v>
      </c>
      <c r="D477" s="363">
        <v>4680115883109</v>
      </c>
      <c r="E477" s="36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5"/>
      <c r="P477" s="365"/>
      <c r="Q477" s="365"/>
      <c r="R477" s="36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654</v>
      </c>
      <c r="B478" s="64" t="s">
        <v>655</v>
      </c>
      <c r="C478" s="37">
        <v>4301031249</v>
      </c>
      <c r="D478" s="363">
        <v>4680115882072</v>
      </c>
      <c r="E478" s="36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113</v>
      </c>
      <c r="M478" s="38">
        <v>60</v>
      </c>
      <c r="N478" s="4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5"/>
      <c r="P478" s="365"/>
      <c r="Q478" s="365"/>
      <c r="R478" s="36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656</v>
      </c>
      <c r="B479" s="64" t="s">
        <v>657</v>
      </c>
      <c r="C479" s="37">
        <v>4301031251</v>
      </c>
      <c r="D479" s="363">
        <v>4680115882102</v>
      </c>
      <c r="E479" s="363"/>
      <c r="F479" s="63">
        <v>0.6</v>
      </c>
      <c r="G479" s="38">
        <v>6</v>
      </c>
      <c r="H479" s="63">
        <v>3.6</v>
      </c>
      <c r="I479" s="63">
        <v>3.81</v>
      </c>
      <c r="J479" s="38">
        <v>120</v>
      </c>
      <c r="K479" s="38" t="s">
        <v>80</v>
      </c>
      <c r="L479" s="39" t="s">
        <v>79</v>
      </c>
      <c r="M479" s="38">
        <v>60</v>
      </c>
      <c r="N479" s="4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5"/>
      <c r="P479" s="365"/>
      <c r="Q479" s="365"/>
      <c r="R479" s="36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658</v>
      </c>
      <c r="B480" s="64" t="s">
        <v>659</v>
      </c>
      <c r="C480" s="37">
        <v>4301031253</v>
      </c>
      <c r="D480" s="363">
        <v>4680115882096</v>
      </c>
      <c r="E480" s="363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x14ac:dyDescent="0.2">
      <c r="A481" s="371"/>
      <c r="B481" s="371"/>
      <c r="C481" s="371"/>
      <c r="D481" s="371"/>
      <c r="E481" s="371"/>
      <c r="F481" s="371"/>
      <c r="G481" s="371"/>
      <c r="H481" s="371"/>
      <c r="I481" s="371"/>
      <c r="J481" s="371"/>
      <c r="K481" s="371"/>
      <c r="L481" s="371"/>
      <c r="M481" s="372"/>
      <c r="N481" s="368" t="s">
        <v>43</v>
      </c>
      <c r="O481" s="369"/>
      <c r="P481" s="369"/>
      <c r="Q481" s="369"/>
      <c r="R481" s="369"/>
      <c r="S481" s="369"/>
      <c r="T481" s="370"/>
      <c r="U481" s="43" t="s">
        <v>42</v>
      </c>
      <c r="V481" s="44">
        <f>IFERROR(V475/H475,"0")+IFERROR(V476/H476,"0")+IFERROR(V477/H477,"0")+IFERROR(V478/H478,"0")+IFERROR(V479/H479,"0")+IFERROR(V480/H480,"0")</f>
        <v>0</v>
      </c>
      <c r="W481" s="44">
        <f>IFERROR(W475/H475,"0")+IFERROR(W476/H476,"0")+IFERROR(W477/H477,"0")+IFERROR(W478/H478,"0")+IFERROR(W479/H479,"0")+IFERROR(W480/H480,"0")</f>
        <v>0</v>
      </c>
      <c r="X481" s="44">
        <f>IFERROR(IF(X475="",0,X475),"0")+IFERROR(IF(X476="",0,X476),"0")+IFERROR(IF(X477="",0,X477),"0")+IFERROR(IF(X478="",0,X478),"0")+IFERROR(IF(X479="",0,X479),"0")+IFERROR(IF(X480="",0,X480),"0")</f>
        <v>0</v>
      </c>
      <c r="Y481" s="68"/>
      <c r="Z481" s="68"/>
    </row>
    <row r="482" spans="1:53" x14ac:dyDescent="0.2">
      <c r="A482" s="371"/>
      <c r="B482" s="371"/>
      <c r="C482" s="371"/>
      <c r="D482" s="371"/>
      <c r="E482" s="371"/>
      <c r="F482" s="371"/>
      <c r="G482" s="371"/>
      <c r="H482" s="371"/>
      <c r="I482" s="371"/>
      <c r="J482" s="371"/>
      <c r="K482" s="371"/>
      <c r="L482" s="371"/>
      <c r="M482" s="372"/>
      <c r="N482" s="368" t="s">
        <v>43</v>
      </c>
      <c r="O482" s="369"/>
      <c r="P482" s="369"/>
      <c r="Q482" s="369"/>
      <c r="R482" s="369"/>
      <c r="S482" s="369"/>
      <c r="T482" s="370"/>
      <c r="U482" s="43" t="s">
        <v>0</v>
      </c>
      <c r="V482" s="44">
        <f>IFERROR(SUM(V475:V480),"0")</f>
        <v>0</v>
      </c>
      <c r="W482" s="44">
        <f>IFERROR(SUM(W475:W480),"0")</f>
        <v>0</v>
      </c>
      <c r="X482" s="43"/>
      <c r="Y482" s="68"/>
      <c r="Z482" s="68"/>
    </row>
    <row r="483" spans="1:53" ht="14.25" customHeight="1" x14ac:dyDescent="0.25">
      <c r="A483" s="377" t="s">
        <v>81</v>
      </c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  <c r="X483" s="377"/>
      <c r="Y483" s="67"/>
      <c r="Z483" s="67"/>
    </row>
    <row r="484" spans="1:53" ht="16.5" customHeight="1" x14ac:dyDescent="0.25">
      <c r="A484" s="64" t="s">
        <v>660</v>
      </c>
      <c r="B484" s="64" t="s">
        <v>661</v>
      </c>
      <c r="C484" s="37">
        <v>4301051230</v>
      </c>
      <c r="D484" s="363">
        <v>4607091383409</v>
      </c>
      <c r="E484" s="363"/>
      <c r="F484" s="63">
        <v>1.3</v>
      </c>
      <c r="G484" s="38">
        <v>6</v>
      </c>
      <c r="H484" s="63">
        <v>7.8</v>
      </c>
      <c r="I484" s="63">
        <v>8.3460000000000001</v>
      </c>
      <c r="J484" s="38">
        <v>56</v>
      </c>
      <c r="K484" s="38" t="s">
        <v>114</v>
      </c>
      <c r="L484" s="39" t="s">
        <v>79</v>
      </c>
      <c r="M484" s="38">
        <v>45</v>
      </c>
      <c r="N484" s="3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5"/>
      <c r="P484" s="365"/>
      <c r="Q484" s="365"/>
      <c r="R484" s="36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16.5" customHeight="1" x14ac:dyDescent="0.25">
      <c r="A485" s="64" t="s">
        <v>662</v>
      </c>
      <c r="B485" s="64" t="s">
        <v>663</v>
      </c>
      <c r="C485" s="37">
        <v>4301051231</v>
      </c>
      <c r="D485" s="363">
        <v>4607091383416</v>
      </c>
      <c r="E485" s="363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5"/>
      <c r="P485" s="365"/>
      <c r="Q485" s="365"/>
      <c r="R485" s="36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x14ac:dyDescent="0.2">
      <c r="A486" s="371"/>
      <c r="B486" s="371"/>
      <c r="C486" s="371"/>
      <c r="D486" s="371"/>
      <c r="E486" s="371"/>
      <c r="F486" s="371"/>
      <c r="G486" s="371"/>
      <c r="H486" s="371"/>
      <c r="I486" s="371"/>
      <c r="J486" s="371"/>
      <c r="K486" s="371"/>
      <c r="L486" s="371"/>
      <c r="M486" s="372"/>
      <c r="N486" s="368" t="s">
        <v>43</v>
      </c>
      <c r="O486" s="369"/>
      <c r="P486" s="369"/>
      <c r="Q486" s="369"/>
      <c r="R486" s="369"/>
      <c r="S486" s="369"/>
      <c r="T486" s="370"/>
      <c r="U486" s="43" t="s">
        <v>42</v>
      </c>
      <c r="V486" s="44">
        <f>IFERROR(V484/H484,"0")+IFERROR(V485/H485,"0")</f>
        <v>0</v>
      </c>
      <c r="W486" s="44">
        <f>IFERROR(W484/H484,"0")+IFERROR(W485/H485,"0")</f>
        <v>0</v>
      </c>
      <c r="X486" s="44">
        <f>IFERROR(IF(X484="",0,X484),"0")+IFERROR(IF(X485="",0,X485),"0")</f>
        <v>0</v>
      </c>
      <c r="Y486" s="68"/>
      <c r="Z486" s="68"/>
    </row>
    <row r="487" spans="1:53" x14ac:dyDescent="0.2">
      <c r="A487" s="371"/>
      <c r="B487" s="371"/>
      <c r="C487" s="371"/>
      <c r="D487" s="371"/>
      <c r="E487" s="371"/>
      <c r="F487" s="371"/>
      <c r="G487" s="371"/>
      <c r="H487" s="371"/>
      <c r="I487" s="371"/>
      <c r="J487" s="371"/>
      <c r="K487" s="371"/>
      <c r="L487" s="371"/>
      <c r="M487" s="372"/>
      <c r="N487" s="368" t="s">
        <v>43</v>
      </c>
      <c r="O487" s="369"/>
      <c r="P487" s="369"/>
      <c r="Q487" s="369"/>
      <c r="R487" s="369"/>
      <c r="S487" s="369"/>
      <c r="T487" s="370"/>
      <c r="U487" s="43" t="s">
        <v>0</v>
      </c>
      <c r="V487" s="44">
        <f>IFERROR(SUM(V484:V485),"0")</f>
        <v>0</v>
      </c>
      <c r="W487" s="44">
        <f>IFERROR(SUM(W484:W485),"0")</f>
        <v>0</v>
      </c>
      <c r="X487" s="43"/>
      <c r="Y487" s="68"/>
      <c r="Z487" s="68"/>
    </row>
    <row r="488" spans="1:53" ht="27.75" customHeight="1" x14ac:dyDescent="0.2">
      <c r="A488" s="391" t="s">
        <v>664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55"/>
      <c r="Z488" s="55"/>
    </row>
    <row r="489" spans="1:53" ht="16.5" customHeight="1" x14ac:dyDescent="0.25">
      <c r="A489" s="392" t="s">
        <v>665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66"/>
      <c r="Z489" s="66"/>
    </row>
    <row r="490" spans="1:53" ht="14.25" customHeight="1" x14ac:dyDescent="0.25">
      <c r="A490" s="377" t="s">
        <v>118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4301011763</v>
      </c>
      <c r="D491" s="363">
        <v>4640242181011</v>
      </c>
      <c r="E491" s="363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132</v>
      </c>
      <c r="M491" s="38">
        <v>55</v>
      </c>
      <c r="N491" s="393" t="s">
        <v>668</v>
      </c>
      <c r="O491" s="365"/>
      <c r="P491" s="365"/>
      <c r="Q491" s="365"/>
      <c r="R491" s="36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customHeight="1" x14ac:dyDescent="0.25">
      <c r="A492" s="64" t="s">
        <v>669</v>
      </c>
      <c r="B492" s="64" t="s">
        <v>670</v>
      </c>
      <c r="C492" s="37">
        <v>4301011585</v>
      </c>
      <c r="D492" s="363">
        <v>4640242180441</v>
      </c>
      <c r="E492" s="363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114</v>
      </c>
      <c r="L492" s="39" t="s">
        <v>113</v>
      </c>
      <c r="M492" s="38">
        <v>50</v>
      </c>
      <c r="N492" s="394" t="s">
        <v>671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ht="27" customHeight="1" x14ac:dyDescent="0.25">
      <c r="A493" s="64" t="s">
        <v>672</v>
      </c>
      <c r="B493" s="64" t="s">
        <v>673</v>
      </c>
      <c r="C493" s="37">
        <v>4301011584</v>
      </c>
      <c r="D493" s="363">
        <v>4640242180564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88" t="s">
        <v>674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675</v>
      </c>
      <c r="B494" s="64" t="s">
        <v>676</v>
      </c>
      <c r="C494" s="37">
        <v>4301011762</v>
      </c>
      <c r="D494" s="363">
        <v>4640242180922</v>
      </c>
      <c r="E494" s="36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55</v>
      </c>
      <c r="N494" s="389" t="s">
        <v>677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678</v>
      </c>
      <c r="B495" s="64" t="s">
        <v>679</v>
      </c>
      <c r="C495" s="37">
        <v>4301011551</v>
      </c>
      <c r="D495" s="363">
        <v>4640242180038</v>
      </c>
      <c r="E495" s="363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113</v>
      </c>
      <c r="M495" s="38">
        <v>50</v>
      </c>
      <c r="N495" s="390" t="s">
        <v>680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IFERROR(IF(W495=0,"",ROUNDUP(W495/H495,0)*0.00937),"")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x14ac:dyDescent="0.2">
      <c r="A496" s="371"/>
      <c r="B496" s="371"/>
      <c r="C496" s="371"/>
      <c r="D496" s="371"/>
      <c r="E496" s="371"/>
      <c r="F496" s="371"/>
      <c r="G496" s="371"/>
      <c r="H496" s="371"/>
      <c r="I496" s="371"/>
      <c r="J496" s="371"/>
      <c r="K496" s="371"/>
      <c r="L496" s="371"/>
      <c r="M496" s="372"/>
      <c r="N496" s="368" t="s">
        <v>43</v>
      </c>
      <c r="O496" s="369"/>
      <c r="P496" s="369"/>
      <c r="Q496" s="369"/>
      <c r="R496" s="369"/>
      <c r="S496" s="369"/>
      <c r="T496" s="370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371"/>
      <c r="B497" s="371"/>
      <c r="C497" s="371"/>
      <c r="D497" s="371"/>
      <c r="E497" s="371"/>
      <c r="F497" s="371"/>
      <c r="G497" s="371"/>
      <c r="H497" s="371"/>
      <c r="I497" s="371"/>
      <c r="J497" s="371"/>
      <c r="K497" s="371"/>
      <c r="L497" s="371"/>
      <c r="M497" s="372"/>
      <c r="N497" s="368" t="s">
        <v>43</v>
      </c>
      <c r="O497" s="369"/>
      <c r="P497" s="369"/>
      <c r="Q497" s="369"/>
      <c r="R497" s="369"/>
      <c r="S497" s="369"/>
      <c r="T497" s="370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53" ht="14.25" customHeight="1" x14ac:dyDescent="0.25">
      <c r="A498" s="377" t="s">
        <v>110</v>
      </c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  <c r="X498" s="377"/>
      <c r="Y498" s="67"/>
      <c r="Z498" s="67"/>
    </row>
    <row r="499" spans="1:53" ht="27" customHeight="1" x14ac:dyDescent="0.25">
      <c r="A499" s="64" t="s">
        <v>681</v>
      </c>
      <c r="B499" s="64" t="s">
        <v>682</v>
      </c>
      <c r="C499" s="37">
        <v>4301020260</v>
      </c>
      <c r="D499" s="363">
        <v>4640242180526</v>
      </c>
      <c r="E499" s="363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5" t="s">
        <v>683</v>
      </c>
      <c r="O499" s="365"/>
      <c r="P499" s="365"/>
      <c r="Q499" s="365"/>
      <c r="R499" s="36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7" t="s">
        <v>66</v>
      </c>
    </row>
    <row r="500" spans="1:53" ht="16.5" customHeight="1" x14ac:dyDescent="0.25">
      <c r="A500" s="64" t="s">
        <v>684</v>
      </c>
      <c r="B500" s="64" t="s">
        <v>685</v>
      </c>
      <c r="C500" s="37">
        <v>4301020269</v>
      </c>
      <c r="D500" s="363">
        <v>4640242180519</v>
      </c>
      <c r="E500" s="36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132</v>
      </c>
      <c r="M500" s="38">
        <v>50</v>
      </c>
      <c r="N500" s="386" t="s">
        <v>686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8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4301020309</v>
      </c>
      <c r="D501" s="363">
        <v>4640242180090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87" t="s">
        <v>689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x14ac:dyDescent="0.2">
      <c r="A502" s="371"/>
      <c r="B502" s="371"/>
      <c r="C502" s="371"/>
      <c r="D502" s="371"/>
      <c r="E502" s="371"/>
      <c r="F502" s="371"/>
      <c r="G502" s="371"/>
      <c r="H502" s="371"/>
      <c r="I502" s="371"/>
      <c r="J502" s="371"/>
      <c r="K502" s="371"/>
      <c r="L502" s="371"/>
      <c r="M502" s="372"/>
      <c r="N502" s="368" t="s">
        <v>43</v>
      </c>
      <c r="O502" s="369"/>
      <c r="P502" s="369"/>
      <c r="Q502" s="369"/>
      <c r="R502" s="369"/>
      <c r="S502" s="369"/>
      <c r="T502" s="370"/>
      <c r="U502" s="43" t="s">
        <v>42</v>
      </c>
      <c r="V502" s="44">
        <f>IFERROR(V499/H499,"0")+IFERROR(V500/H500,"0")+IFERROR(V501/H501,"0")</f>
        <v>0</v>
      </c>
      <c r="W502" s="44">
        <f>IFERROR(W499/H499,"0")+IFERROR(W500/H500,"0")+IFERROR(W501/H501,"0")</f>
        <v>0</v>
      </c>
      <c r="X502" s="44">
        <f>IFERROR(IF(X499="",0,X499),"0")+IFERROR(IF(X500="",0,X500),"0")+IFERROR(IF(X501="",0,X501),"0")</f>
        <v>0</v>
      </c>
      <c r="Y502" s="68"/>
      <c r="Z502" s="68"/>
    </row>
    <row r="503" spans="1:53" x14ac:dyDescent="0.2">
      <c r="A503" s="371"/>
      <c r="B503" s="371"/>
      <c r="C503" s="371"/>
      <c r="D503" s="371"/>
      <c r="E503" s="371"/>
      <c r="F503" s="371"/>
      <c r="G503" s="371"/>
      <c r="H503" s="371"/>
      <c r="I503" s="371"/>
      <c r="J503" s="371"/>
      <c r="K503" s="371"/>
      <c r="L503" s="371"/>
      <c r="M503" s="372"/>
      <c r="N503" s="368" t="s">
        <v>43</v>
      </c>
      <c r="O503" s="369"/>
      <c r="P503" s="369"/>
      <c r="Q503" s="369"/>
      <c r="R503" s="369"/>
      <c r="S503" s="369"/>
      <c r="T503" s="370"/>
      <c r="U503" s="43" t="s">
        <v>0</v>
      </c>
      <c r="V503" s="44">
        <f>IFERROR(SUM(V499:V501),"0")</f>
        <v>0</v>
      </c>
      <c r="W503" s="44">
        <f>IFERROR(SUM(W499:W501),"0")</f>
        <v>0</v>
      </c>
      <c r="X503" s="43"/>
      <c r="Y503" s="68"/>
      <c r="Z503" s="68"/>
    </row>
    <row r="504" spans="1:53" ht="14.25" customHeight="1" x14ac:dyDescent="0.25">
      <c r="A504" s="377" t="s">
        <v>76</v>
      </c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  <c r="X504" s="377"/>
      <c r="Y504" s="67"/>
      <c r="Z504" s="67"/>
    </row>
    <row r="505" spans="1:53" ht="27" customHeight="1" x14ac:dyDescent="0.25">
      <c r="A505" s="64" t="s">
        <v>690</v>
      </c>
      <c r="B505" s="64" t="s">
        <v>691</v>
      </c>
      <c r="C505" s="37">
        <v>4301031280</v>
      </c>
      <c r="D505" s="363">
        <v>4640242180816</v>
      </c>
      <c r="E505" s="363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8">
        <v>40</v>
      </c>
      <c r="N505" s="381" t="s">
        <v>692</v>
      </c>
      <c r="O505" s="365"/>
      <c r="P505" s="365"/>
      <c r="Q505" s="365"/>
      <c r="R505" s="366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IFERROR(IF(W505=0,"",ROUNDUP(W505/H505,0)*0.00753),"")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ht="27" customHeight="1" x14ac:dyDescent="0.25">
      <c r="A506" s="64" t="s">
        <v>693</v>
      </c>
      <c r="B506" s="64" t="s">
        <v>694</v>
      </c>
      <c r="C506" s="37">
        <v>4301031244</v>
      </c>
      <c r="D506" s="363">
        <v>4640242180595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2" t="s">
        <v>695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1" t="s">
        <v>66</v>
      </c>
    </row>
    <row r="507" spans="1:53" ht="27" customHeight="1" x14ac:dyDescent="0.25">
      <c r="A507" s="64" t="s">
        <v>696</v>
      </c>
      <c r="B507" s="64" t="s">
        <v>697</v>
      </c>
      <c r="C507" s="37">
        <v>4301031203</v>
      </c>
      <c r="D507" s="363">
        <v>4640242180908</v>
      </c>
      <c r="E507" s="363"/>
      <c r="F507" s="63">
        <v>0.28000000000000003</v>
      </c>
      <c r="G507" s="38">
        <v>6</v>
      </c>
      <c r="H507" s="63">
        <v>1.68</v>
      </c>
      <c r="I507" s="63">
        <v>1.81</v>
      </c>
      <c r="J507" s="38">
        <v>234</v>
      </c>
      <c r="K507" s="38" t="s">
        <v>175</v>
      </c>
      <c r="L507" s="39" t="s">
        <v>79</v>
      </c>
      <c r="M507" s="38">
        <v>40</v>
      </c>
      <c r="N507" s="383" t="s">
        <v>698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699</v>
      </c>
      <c r="B508" s="64" t="s">
        <v>700</v>
      </c>
      <c r="C508" s="37">
        <v>4301031200</v>
      </c>
      <c r="D508" s="363">
        <v>4640242180489</v>
      </c>
      <c r="E508" s="363"/>
      <c r="F508" s="63">
        <v>0.28000000000000003</v>
      </c>
      <c r="G508" s="38">
        <v>6</v>
      </c>
      <c r="H508" s="63">
        <v>1.68</v>
      </c>
      <c r="I508" s="63">
        <v>1.84</v>
      </c>
      <c r="J508" s="38">
        <v>234</v>
      </c>
      <c r="K508" s="38" t="s">
        <v>175</v>
      </c>
      <c r="L508" s="39" t="s">
        <v>79</v>
      </c>
      <c r="M508" s="38">
        <v>40</v>
      </c>
      <c r="N508" s="384" t="s">
        <v>701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x14ac:dyDescent="0.2">
      <c r="A509" s="371"/>
      <c r="B509" s="371"/>
      <c r="C509" s="371"/>
      <c r="D509" s="371"/>
      <c r="E509" s="371"/>
      <c r="F509" s="371"/>
      <c r="G509" s="371"/>
      <c r="H509" s="371"/>
      <c r="I509" s="371"/>
      <c r="J509" s="371"/>
      <c r="K509" s="371"/>
      <c r="L509" s="371"/>
      <c r="M509" s="372"/>
      <c r="N509" s="368" t="s">
        <v>43</v>
      </c>
      <c r="O509" s="369"/>
      <c r="P509" s="369"/>
      <c r="Q509" s="369"/>
      <c r="R509" s="369"/>
      <c r="S509" s="369"/>
      <c r="T509" s="370"/>
      <c r="U509" s="43" t="s">
        <v>42</v>
      </c>
      <c r="V509" s="44">
        <f>IFERROR(V505/H505,"0")+IFERROR(V506/H506,"0")+IFERROR(V507/H507,"0")+IFERROR(V508/H508,"0")</f>
        <v>0</v>
      </c>
      <c r="W509" s="44">
        <f>IFERROR(W505/H505,"0")+IFERROR(W506/H506,"0")+IFERROR(W507/H507,"0")+IFERROR(W508/H508,"0")</f>
        <v>0</v>
      </c>
      <c r="X509" s="44">
        <f>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371"/>
      <c r="B510" s="371"/>
      <c r="C510" s="371"/>
      <c r="D510" s="371"/>
      <c r="E510" s="371"/>
      <c r="F510" s="371"/>
      <c r="G510" s="371"/>
      <c r="H510" s="371"/>
      <c r="I510" s="371"/>
      <c r="J510" s="371"/>
      <c r="K510" s="371"/>
      <c r="L510" s="371"/>
      <c r="M510" s="372"/>
      <c r="N510" s="368" t="s">
        <v>43</v>
      </c>
      <c r="O510" s="369"/>
      <c r="P510" s="369"/>
      <c r="Q510" s="369"/>
      <c r="R510" s="369"/>
      <c r="S510" s="369"/>
      <c r="T510" s="370"/>
      <c r="U510" s="43" t="s">
        <v>0</v>
      </c>
      <c r="V510" s="44">
        <f>IFERROR(SUM(V505:V508),"0")</f>
        <v>0</v>
      </c>
      <c r="W510" s="44">
        <f>IFERROR(SUM(W505:W508),"0")</f>
        <v>0</v>
      </c>
      <c r="X510" s="43"/>
      <c r="Y510" s="68"/>
      <c r="Z510" s="68"/>
    </row>
    <row r="511" spans="1:53" ht="14.25" customHeight="1" x14ac:dyDescent="0.25">
      <c r="A511" s="377" t="s">
        <v>81</v>
      </c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  <c r="X511" s="377"/>
      <c r="Y511" s="67"/>
      <c r="Z511" s="67"/>
    </row>
    <row r="512" spans="1:53" ht="27" customHeight="1" x14ac:dyDescent="0.25">
      <c r="A512" s="64" t="s">
        <v>702</v>
      </c>
      <c r="B512" s="64" t="s">
        <v>703</v>
      </c>
      <c r="C512" s="37">
        <v>4301051310</v>
      </c>
      <c r="D512" s="363">
        <v>4680115880870</v>
      </c>
      <c r="E512" s="363"/>
      <c r="F512" s="63">
        <v>1.3</v>
      </c>
      <c r="G512" s="38">
        <v>6</v>
      </c>
      <c r="H512" s="63">
        <v>7.8</v>
      </c>
      <c r="I512" s="63">
        <v>8.3640000000000008</v>
      </c>
      <c r="J512" s="38">
        <v>56</v>
      </c>
      <c r="K512" s="38" t="s">
        <v>114</v>
      </c>
      <c r="L512" s="39" t="s">
        <v>132</v>
      </c>
      <c r="M512" s="38">
        <v>40</v>
      </c>
      <c r="N512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5"/>
      <c r="P512" s="365"/>
      <c r="Q512" s="365"/>
      <c r="R512" s="366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IFERROR(IF(W512=0,"",ROUNDUP(W512/H512,0)*0.02175),"")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customHeight="1" x14ac:dyDescent="0.25">
      <c r="A513" s="64" t="s">
        <v>704</v>
      </c>
      <c r="B513" s="64" t="s">
        <v>705</v>
      </c>
      <c r="C513" s="37">
        <v>4301051510</v>
      </c>
      <c r="D513" s="363">
        <v>4640242180540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79</v>
      </c>
      <c r="M513" s="38">
        <v>30</v>
      </c>
      <c r="N513" s="379" t="s">
        <v>706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ht="27" customHeight="1" x14ac:dyDescent="0.25">
      <c r="A514" s="64" t="s">
        <v>707</v>
      </c>
      <c r="B514" s="64" t="s">
        <v>708</v>
      </c>
      <c r="C514" s="37">
        <v>4301051390</v>
      </c>
      <c r="D514" s="363">
        <v>4640242181233</v>
      </c>
      <c r="E514" s="363"/>
      <c r="F514" s="63">
        <v>0.3</v>
      </c>
      <c r="G514" s="38">
        <v>6</v>
      </c>
      <c r="H514" s="63">
        <v>1.8</v>
      </c>
      <c r="I514" s="63">
        <v>1.984</v>
      </c>
      <c r="J514" s="38">
        <v>234</v>
      </c>
      <c r="K514" s="38" t="s">
        <v>175</v>
      </c>
      <c r="L514" s="39" t="s">
        <v>79</v>
      </c>
      <c r="M514" s="38">
        <v>40</v>
      </c>
      <c r="N514" s="380" t="s">
        <v>709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710</v>
      </c>
      <c r="B515" s="64" t="s">
        <v>711</v>
      </c>
      <c r="C515" s="37">
        <v>4301051508</v>
      </c>
      <c r="D515" s="363">
        <v>4640242180557</v>
      </c>
      <c r="E515" s="363"/>
      <c r="F515" s="63">
        <v>0.5</v>
      </c>
      <c r="G515" s="38">
        <v>6</v>
      </c>
      <c r="H515" s="63">
        <v>3</v>
      </c>
      <c r="I515" s="63">
        <v>3.2839999999999998</v>
      </c>
      <c r="J515" s="38">
        <v>156</v>
      </c>
      <c r="K515" s="38" t="s">
        <v>80</v>
      </c>
      <c r="L515" s="39" t="s">
        <v>79</v>
      </c>
      <c r="M515" s="38">
        <v>30</v>
      </c>
      <c r="N515" s="364" t="s">
        <v>712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IFERROR(IF(W515=0,"",ROUNDUP(W515/H515,0)*0.00753),"")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713</v>
      </c>
      <c r="B516" s="64" t="s">
        <v>714</v>
      </c>
      <c r="C516" s="37">
        <v>4301051448</v>
      </c>
      <c r="D516" s="363">
        <v>4640242181226</v>
      </c>
      <c r="E516" s="363"/>
      <c r="F516" s="63">
        <v>0.3</v>
      </c>
      <c r="G516" s="38">
        <v>6</v>
      </c>
      <c r="H516" s="63">
        <v>1.8</v>
      </c>
      <c r="I516" s="63">
        <v>1.972</v>
      </c>
      <c r="J516" s="38">
        <v>234</v>
      </c>
      <c r="K516" s="38" t="s">
        <v>175</v>
      </c>
      <c r="L516" s="39" t="s">
        <v>79</v>
      </c>
      <c r="M516" s="38">
        <v>30</v>
      </c>
      <c r="N516" s="367" t="s">
        <v>715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x14ac:dyDescent="0.2">
      <c r="A517" s="371"/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1"/>
      <c r="M517" s="372"/>
      <c r="N517" s="368" t="s">
        <v>43</v>
      </c>
      <c r="O517" s="369"/>
      <c r="P517" s="369"/>
      <c r="Q517" s="369"/>
      <c r="R517" s="369"/>
      <c r="S517" s="369"/>
      <c r="T517" s="370"/>
      <c r="U517" s="43" t="s">
        <v>42</v>
      </c>
      <c r="V517" s="44">
        <f>IFERROR(V512/H512,"0")+IFERROR(V513/H513,"0")+IFERROR(V514/H514,"0")+IFERROR(V515/H515,"0")+IFERROR(V516/H516,"0")</f>
        <v>0</v>
      </c>
      <c r="W517" s="44">
        <f>IFERROR(W512/H512,"0")+IFERROR(W513/H513,"0")+IFERROR(W514/H514,"0")+IFERROR(W515/H515,"0")+IFERROR(W516/H516,"0")</f>
        <v>0</v>
      </c>
      <c r="X517" s="44">
        <f>IFERROR(IF(X512="",0,X512),"0")+IFERROR(IF(X513="",0,X513),"0")+IFERROR(IF(X514="",0,X514),"0")+IFERROR(IF(X515="",0,X515),"0")+IFERROR(IF(X516="",0,X516),"0")</f>
        <v>0</v>
      </c>
      <c r="Y517" s="68"/>
      <c r="Z517" s="68"/>
    </row>
    <row r="518" spans="1:53" x14ac:dyDescent="0.2">
      <c r="A518" s="371"/>
      <c r="B518" s="371"/>
      <c r="C518" s="371"/>
      <c r="D518" s="371"/>
      <c r="E518" s="371"/>
      <c r="F518" s="371"/>
      <c r="G518" s="371"/>
      <c r="H518" s="371"/>
      <c r="I518" s="371"/>
      <c r="J518" s="371"/>
      <c r="K518" s="371"/>
      <c r="L518" s="371"/>
      <c r="M518" s="372"/>
      <c r="N518" s="368" t="s">
        <v>43</v>
      </c>
      <c r="O518" s="369"/>
      <c r="P518" s="369"/>
      <c r="Q518" s="369"/>
      <c r="R518" s="369"/>
      <c r="S518" s="369"/>
      <c r="T518" s="370"/>
      <c r="U518" s="43" t="s">
        <v>0</v>
      </c>
      <c r="V518" s="44">
        <f>IFERROR(SUM(V512:V516),"0")</f>
        <v>0</v>
      </c>
      <c r="W518" s="44">
        <f>IFERROR(SUM(W512:W516),"0")</f>
        <v>0</v>
      </c>
      <c r="X518" s="43"/>
      <c r="Y518" s="68"/>
      <c r="Z518" s="68"/>
    </row>
    <row r="519" spans="1:53" ht="15" customHeight="1" x14ac:dyDescent="0.2">
      <c r="A519" s="371"/>
      <c r="B519" s="371"/>
      <c r="C519" s="371"/>
      <c r="D519" s="371"/>
      <c r="E519" s="371"/>
      <c r="F519" s="371"/>
      <c r="G519" s="371"/>
      <c r="H519" s="371"/>
      <c r="I519" s="371"/>
      <c r="J519" s="371"/>
      <c r="K519" s="371"/>
      <c r="L519" s="371"/>
      <c r="M519" s="376"/>
      <c r="N519" s="373" t="s">
        <v>36</v>
      </c>
      <c r="O519" s="374"/>
      <c r="P519" s="374"/>
      <c r="Q519" s="374"/>
      <c r="R519" s="374"/>
      <c r="S519" s="374"/>
      <c r="T519" s="375"/>
      <c r="U519" s="43" t="s">
        <v>0</v>
      </c>
      <c r="V519" s="4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2000</v>
      </c>
      <c r="W519" s="4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2011.1999999999998</v>
      </c>
      <c r="X519" s="43"/>
      <c r="Y519" s="68"/>
      <c r="Z519" s="68"/>
    </row>
    <row r="520" spans="1:53" x14ac:dyDescent="0.2">
      <c r="A520" s="371"/>
      <c r="B520" s="371"/>
      <c r="C520" s="371"/>
      <c r="D520" s="371"/>
      <c r="E520" s="371"/>
      <c r="F520" s="371"/>
      <c r="G520" s="371"/>
      <c r="H520" s="371"/>
      <c r="I520" s="371"/>
      <c r="J520" s="371"/>
      <c r="K520" s="371"/>
      <c r="L520" s="371"/>
      <c r="M520" s="376"/>
      <c r="N520" s="373" t="s">
        <v>37</v>
      </c>
      <c r="O520" s="374"/>
      <c r="P520" s="374"/>
      <c r="Q520" s="374"/>
      <c r="R520" s="374"/>
      <c r="S520" s="374"/>
      <c r="T520" s="375"/>
      <c r="U520" s="43" t="s">
        <v>0</v>
      </c>
      <c r="V52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2103.5384615384619</v>
      </c>
      <c r="W52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2115.3420000000001</v>
      </c>
      <c r="X520" s="43"/>
      <c r="Y520" s="68"/>
      <c r="Z520" s="68"/>
    </row>
    <row r="521" spans="1:53" x14ac:dyDescent="0.2">
      <c r="A521" s="371"/>
      <c r="B521" s="371"/>
      <c r="C521" s="371"/>
      <c r="D521" s="371"/>
      <c r="E521" s="371"/>
      <c r="F521" s="371"/>
      <c r="G521" s="371"/>
      <c r="H521" s="371"/>
      <c r="I521" s="371"/>
      <c r="J521" s="371"/>
      <c r="K521" s="371"/>
      <c r="L521" s="371"/>
      <c r="M521" s="376"/>
      <c r="N521" s="373" t="s">
        <v>38</v>
      </c>
      <c r="O521" s="374"/>
      <c r="P521" s="374"/>
      <c r="Q521" s="374"/>
      <c r="R521" s="374"/>
      <c r="S521" s="374"/>
      <c r="T521" s="375"/>
      <c r="U521" s="43" t="s">
        <v>23</v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4</v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4</v>
      </c>
      <c r="X521" s="43"/>
      <c r="Y521" s="68"/>
      <c r="Z521" s="68"/>
    </row>
    <row r="522" spans="1:53" x14ac:dyDescent="0.2">
      <c r="A522" s="371"/>
      <c r="B522" s="371"/>
      <c r="C522" s="371"/>
      <c r="D522" s="371"/>
      <c r="E522" s="371"/>
      <c r="F522" s="371"/>
      <c r="G522" s="371"/>
      <c r="H522" s="371"/>
      <c r="I522" s="371"/>
      <c r="J522" s="371"/>
      <c r="K522" s="371"/>
      <c r="L522" s="371"/>
      <c r="M522" s="376"/>
      <c r="N522" s="373" t="s">
        <v>39</v>
      </c>
      <c r="O522" s="374"/>
      <c r="P522" s="374"/>
      <c r="Q522" s="374"/>
      <c r="R522" s="374"/>
      <c r="S522" s="374"/>
      <c r="T522" s="375"/>
      <c r="U522" s="43" t="s">
        <v>0</v>
      </c>
      <c r="V522" s="44">
        <f>GrossWeightTotal+PalletQtyTotal*25</f>
        <v>2203.5384615384619</v>
      </c>
      <c r="W522" s="44">
        <f>GrossWeightTotalR+PalletQtyTotalR*25</f>
        <v>2215.3420000000001</v>
      </c>
      <c r="X522" s="43"/>
      <c r="Y522" s="68"/>
      <c r="Z522" s="68"/>
    </row>
    <row r="523" spans="1:53" x14ac:dyDescent="0.2">
      <c r="A523" s="371"/>
      <c r="B523" s="371"/>
      <c r="C523" s="371"/>
      <c r="D523" s="371"/>
      <c r="E523" s="371"/>
      <c r="F523" s="371"/>
      <c r="G523" s="371"/>
      <c r="H523" s="371"/>
      <c r="I523" s="371"/>
      <c r="J523" s="371"/>
      <c r="K523" s="371"/>
      <c r="L523" s="371"/>
      <c r="M523" s="376"/>
      <c r="N523" s="373" t="s">
        <v>40</v>
      </c>
      <c r="O523" s="374"/>
      <c r="P523" s="374"/>
      <c r="Q523" s="374"/>
      <c r="R523" s="374"/>
      <c r="S523" s="374"/>
      <c r="T523" s="375"/>
      <c r="U523" s="43" t="s">
        <v>23</v>
      </c>
      <c r="V523" s="4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194.87179487179486</v>
      </c>
      <c r="W523" s="4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196</v>
      </c>
      <c r="X523" s="43"/>
      <c r="Y523" s="68"/>
      <c r="Z523" s="68"/>
    </row>
    <row r="524" spans="1:53" ht="14.25" x14ac:dyDescent="0.2">
      <c r="A524" s="371"/>
      <c r="B524" s="371"/>
      <c r="C524" s="371"/>
      <c r="D524" s="371"/>
      <c r="E524" s="371"/>
      <c r="F524" s="371"/>
      <c r="G524" s="371"/>
      <c r="H524" s="371"/>
      <c r="I524" s="371"/>
      <c r="J524" s="371"/>
      <c r="K524" s="371"/>
      <c r="L524" s="371"/>
      <c r="M524" s="376"/>
      <c r="N524" s="373" t="s">
        <v>41</v>
      </c>
      <c r="O524" s="374"/>
      <c r="P524" s="374"/>
      <c r="Q524" s="374"/>
      <c r="R524" s="374"/>
      <c r="S524" s="374"/>
      <c r="T524" s="375"/>
      <c r="U524" s="46" t="s">
        <v>54</v>
      </c>
      <c r="V524" s="43"/>
      <c r="W524" s="43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4.1718799999999998</v>
      </c>
      <c r="Y524" s="68"/>
      <c r="Z524" s="68"/>
    </row>
    <row r="525" spans="1:53" ht="13.5" thickBot="1" x14ac:dyDescent="0.25"/>
    <row r="526" spans="1:53" ht="27" thickTop="1" thickBot="1" x14ac:dyDescent="0.25">
      <c r="A526" s="47" t="s">
        <v>9</v>
      </c>
      <c r="B526" s="72" t="s">
        <v>75</v>
      </c>
      <c r="C526" s="359" t="s">
        <v>108</v>
      </c>
      <c r="D526" s="359" t="s">
        <v>108</v>
      </c>
      <c r="E526" s="359" t="s">
        <v>108</v>
      </c>
      <c r="F526" s="359" t="s">
        <v>108</v>
      </c>
      <c r="G526" s="359" t="s">
        <v>238</v>
      </c>
      <c r="H526" s="359" t="s">
        <v>238</v>
      </c>
      <c r="I526" s="359" t="s">
        <v>238</v>
      </c>
      <c r="J526" s="359" t="s">
        <v>238</v>
      </c>
      <c r="K526" s="360"/>
      <c r="L526" s="359" t="s">
        <v>238</v>
      </c>
      <c r="M526" s="359" t="s">
        <v>238</v>
      </c>
      <c r="N526" s="359" t="s">
        <v>238</v>
      </c>
      <c r="O526" s="359" t="s">
        <v>238</v>
      </c>
      <c r="P526" s="72" t="s">
        <v>473</v>
      </c>
      <c r="Q526" s="359" t="s">
        <v>477</v>
      </c>
      <c r="R526" s="359" t="s">
        <v>477</v>
      </c>
      <c r="S526" s="359" t="s">
        <v>530</v>
      </c>
      <c r="T526" s="359" t="s">
        <v>530</v>
      </c>
      <c r="U526" s="72" t="s">
        <v>604</v>
      </c>
      <c r="V526" s="72" t="s">
        <v>664</v>
      </c>
      <c r="Z526" s="61"/>
      <c r="AC526" s="1"/>
    </row>
    <row r="527" spans="1:53" ht="14.25" customHeight="1" thickTop="1" x14ac:dyDescent="0.2">
      <c r="A527" s="361" t="s">
        <v>10</v>
      </c>
      <c r="B527" s="359" t="s">
        <v>75</v>
      </c>
      <c r="C527" s="359" t="s">
        <v>109</v>
      </c>
      <c r="D527" s="359" t="s">
        <v>117</v>
      </c>
      <c r="E527" s="359" t="s">
        <v>108</v>
      </c>
      <c r="F527" s="359" t="s">
        <v>230</v>
      </c>
      <c r="G527" s="359" t="s">
        <v>239</v>
      </c>
      <c r="H527" s="359" t="s">
        <v>246</v>
      </c>
      <c r="I527" s="359" t="s">
        <v>265</v>
      </c>
      <c r="J527" s="359" t="s">
        <v>324</v>
      </c>
      <c r="K527" s="1"/>
      <c r="L527" s="359" t="s">
        <v>345</v>
      </c>
      <c r="M527" s="359" t="s">
        <v>364</v>
      </c>
      <c r="N527" s="359" t="s">
        <v>444</v>
      </c>
      <c r="O527" s="359" t="s">
        <v>462</v>
      </c>
      <c r="P527" s="359" t="s">
        <v>474</v>
      </c>
      <c r="Q527" s="359" t="s">
        <v>478</v>
      </c>
      <c r="R527" s="359" t="s">
        <v>505</v>
      </c>
      <c r="S527" s="359" t="s">
        <v>531</v>
      </c>
      <c r="T527" s="359" t="s">
        <v>580</v>
      </c>
      <c r="U527" s="359" t="s">
        <v>604</v>
      </c>
      <c r="V527" s="359" t="s">
        <v>665</v>
      </c>
      <c r="Z527" s="61"/>
      <c r="AC527" s="1"/>
    </row>
    <row r="528" spans="1:53" ht="13.5" thickBot="1" x14ac:dyDescent="0.25">
      <c r="A528" s="362"/>
      <c r="B528" s="359"/>
      <c r="C528" s="359"/>
      <c r="D528" s="359"/>
      <c r="E528" s="359"/>
      <c r="F528" s="359"/>
      <c r="G528" s="359"/>
      <c r="H528" s="359"/>
      <c r="I528" s="359"/>
      <c r="J528" s="359"/>
      <c r="K528" s="1"/>
      <c r="L528" s="359"/>
      <c r="M528" s="359"/>
      <c r="N528" s="359"/>
      <c r="O528" s="359"/>
      <c r="P528" s="359"/>
      <c r="Q528" s="359"/>
      <c r="R528" s="359"/>
      <c r="S528" s="359"/>
      <c r="T528" s="359"/>
      <c r="U528" s="359"/>
      <c r="V528" s="359"/>
      <c r="Z528" s="61"/>
      <c r="AC528" s="1"/>
    </row>
    <row r="529" spans="1:29" ht="18" thickTop="1" thickBot="1" x14ac:dyDescent="0.25">
      <c r="A529" s="47" t="s">
        <v>13</v>
      </c>
      <c r="B529" s="53">
        <f>IFERROR(W22*1,"0")+IFERROR(W26*1,"0")+IFERROR(W27*1,"0")+IFERROR(W28*1,"0")+IFERROR(W29*1,"0")+IFERROR(W30*1,"0")+IFERROR(W31*1,"0")+IFERROR(W32*1,"0")+IFERROR(W36*1,"0")+IFERROR(W40*1,"0")+IFERROR(W44*1,"0")</f>
        <v>0</v>
      </c>
      <c r="C529" s="53">
        <f>IFERROR(W50*1,"0")+IFERROR(W51*1,"0")</f>
        <v>0</v>
      </c>
      <c r="D529" s="53">
        <f>IFERROR(W56*1,"0")+IFERROR(W57*1,"0")+IFERROR(W58*1,"0")+IFERROR(W59*1,"0")</f>
        <v>0</v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3">
        <f>IFERROR(W132*1,"0")+IFERROR(W133*1,"0")+IFERROR(W134*1,"0")+IFERROR(W135*1,"0")</f>
        <v>0</v>
      </c>
      <c r="G529" s="53">
        <f>IFERROR(W141*1,"0")+IFERROR(W142*1,"0")+IFERROR(W143*1,"0")</f>
        <v>0</v>
      </c>
      <c r="H529" s="53">
        <f>IFERROR(W148*1,"0")+IFERROR(W149*1,"0")+IFERROR(W150*1,"0")+IFERROR(W151*1,"0")+IFERROR(W152*1,"0")+IFERROR(W153*1,"0")+IFERROR(W154*1,"0")+IFERROR(W155*1,"0")+IFERROR(W156*1,"0")</f>
        <v>0</v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3">
        <f>IFERROR(W206*1,"0")+IFERROR(W207*1,"0")+IFERROR(W208*1,"0")+IFERROR(W209*1,"0")+IFERROR(W210*1,"0")+IFERROR(W211*1,"0")+IFERROR(W215*1,"0")</f>
        <v>0</v>
      </c>
      <c r="K529" s="1"/>
      <c r="L529" s="53">
        <f>IFERROR(W220*1,"0")+IFERROR(W221*1,"0")+IFERROR(W222*1,"0")+IFERROR(W223*1,"0")+IFERROR(W224*1,"0")+IFERROR(W225*1,"0")</f>
        <v>0</v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1006.1999999999999</v>
      </c>
      <c r="N529" s="53">
        <f>IFERROR(W290*1,"0")+IFERROR(W291*1,"0")+IFERROR(W292*1,"0")+IFERROR(W293*1,"0")+IFERROR(W294*1,"0")+IFERROR(W295*1,"0")+IFERROR(W296*1,"0")+IFERROR(W297*1,"0")+IFERROR(W301*1,"0")+IFERROR(W302*1,"0")</f>
        <v>0</v>
      </c>
      <c r="O529" s="53">
        <f>IFERROR(W307*1,"0")+IFERROR(W311*1,"0")+IFERROR(W312*1,"0")+IFERROR(W316*1,"0")+IFERROR(W320*1,"0")</f>
        <v>0</v>
      </c>
      <c r="P529" s="53">
        <f>IFERROR(W326*1,"0")</f>
        <v>0</v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1005</v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61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4" t="s">
        <v>717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719</v>
      </c>
      <c r="C6" s="54" t="s">
        <v>720</v>
      </c>
      <c r="D6" s="54" t="s">
        <v>721</v>
      </c>
      <c r="E6" s="54" t="s">
        <v>48</v>
      </c>
    </row>
    <row r="7" spans="2:8" x14ac:dyDescent="0.2">
      <c r="B7" s="54" t="s">
        <v>722</v>
      </c>
      <c r="C7" s="54" t="s">
        <v>723</v>
      </c>
      <c r="D7" s="54" t="s">
        <v>724</v>
      </c>
      <c r="E7" s="54" t="s">
        <v>48</v>
      </c>
    </row>
    <row r="8" spans="2:8" x14ac:dyDescent="0.2">
      <c r="B8" s="54" t="s">
        <v>725</v>
      </c>
      <c r="C8" s="54" t="s">
        <v>726</v>
      </c>
      <c r="D8" s="54" t="s">
        <v>727</v>
      </c>
      <c r="E8" s="54" t="s">
        <v>48</v>
      </c>
    </row>
    <row r="9" spans="2:8" x14ac:dyDescent="0.2">
      <c r="B9" s="54" t="s">
        <v>728</v>
      </c>
      <c r="C9" s="54" t="s">
        <v>729</v>
      </c>
      <c r="D9" s="54" t="s">
        <v>730</v>
      </c>
      <c r="E9" s="54" t="s">
        <v>48</v>
      </c>
    </row>
    <row r="10" spans="2:8" x14ac:dyDescent="0.2">
      <c r="B10" s="54" t="s">
        <v>731</v>
      </c>
      <c r="C10" s="54" t="s">
        <v>732</v>
      </c>
      <c r="D10" s="54" t="s">
        <v>733</v>
      </c>
      <c r="E10" s="54" t="s">
        <v>48</v>
      </c>
    </row>
    <row r="11" spans="2:8" x14ac:dyDescent="0.2">
      <c r="B11" s="54" t="s">
        <v>734</v>
      </c>
      <c r="C11" s="54" t="s">
        <v>735</v>
      </c>
      <c r="D11" s="54" t="s">
        <v>736</v>
      </c>
      <c r="E11" s="54" t="s">
        <v>48</v>
      </c>
    </row>
    <row r="12" spans="2:8" x14ac:dyDescent="0.2">
      <c r="B12" s="54" t="s">
        <v>737</v>
      </c>
      <c r="C12" s="54" t="s">
        <v>738</v>
      </c>
      <c r="D12" s="54" t="s">
        <v>739</v>
      </c>
      <c r="E12" s="54" t="s">
        <v>48</v>
      </c>
    </row>
    <row r="13" spans="2:8" x14ac:dyDescent="0.2">
      <c r="B13" s="54" t="s">
        <v>740</v>
      </c>
      <c r="C13" s="54" t="s">
        <v>741</v>
      </c>
      <c r="D13" s="54" t="s">
        <v>114</v>
      </c>
      <c r="E13" s="54" t="s">
        <v>48</v>
      </c>
    </row>
    <row r="15" spans="2:8" x14ac:dyDescent="0.2">
      <c r="B15" s="54" t="s">
        <v>742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743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744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745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746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747</v>
      </c>
      <c r="C25" s="54" t="s">
        <v>735</v>
      </c>
      <c r="D25" s="54" t="s">
        <v>48</v>
      </c>
      <c r="E25" s="54" t="s">
        <v>48</v>
      </c>
    </row>
    <row r="27" spans="2:5" x14ac:dyDescent="0.2">
      <c r="B27" s="54" t="s">
        <v>748</v>
      </c>
      <c r="C27" s="54" t="s">
        <v>738</v>
      </c>
      <c r="D27" s="54" t="s">
        <v>48</v>
      </c>
      <c r="E27" s="54" t="s">
        <v>48</v>
      </c>
    </row>
    <row r="29" spans="2:5" x14ac:dyDescent="0.2">
      <c r="B29" s="54" t="s">
        <v>749</v>
      </c>
      <c r="C29" s="54" t="s">
        <v>741</v>
      </c>
      <c r="D29" s="54" t="s">
        <v>48</v>
      </c>
      <c r="E29" s="54" t="s">
        <v>48</v>
      </c>
    </row>
    <row r="31" spans="2:5" x14ac:dyDescent="0.2">
      <c r="B31" s="54" t="s">
        <v>750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754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755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756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757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758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759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760</v>
      </c>
      <c r="C41" s="54" t="s">
        <v>48</v>
      </c>
      <c r="D41" s="54" t="s">
        <v>48</v>
      </c>
      <c r="E41" s="54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