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52297C8-4AAB-4EF7-A0F7-998F2E6A8E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W517" i="1"/>
  <c r="V517" i="1"/>
  <c r="X516" i="1"/>
  <c r="W516" i="1"/>
  <c r="X515" i="1"/>
  <c r="W515" i="1"/>
  <c r="X514" i="1"/>
  <c r="W514" i="1"/>
  <c r="X513" i="1"/>
  <c r="W513" i="1"/>
  <c r="X512" i="1"/>
  <c r="X517" i="1" s="1"/>
  <c r="W512" i="1"/>
  <c r="W518" i="1" s="1"/>
  <c r="N512" i="1"/>
  <c r="V510" i="1"/>
  <c r="W509" i="1"/>
  <c r="V509" i="1"/>
  <c r="X508" i="1"/>
  <c r="W508" i="1"/>
  <c r="X507" i="1"/>
  <c r="W507" i="1"/>
  <c r="X506" i="1"/>
  <c r="W506" i="1"/>
  <c r="X505" i="1"/>
  <c r="X509" i="1" s="1"/>
  <c r="W505" i="1"/>
  <c r="W510" i="1" s="1"/>
  <c r="V503" i="1"/>
  <c r="V502" i="1"/>
  <c r="W501" i="1"/>
  <c r="X501" i="1" s="1"/>
  <c r="W500" i="1"/>
  <c r="X500" i="1" s="1"/>
  <c r="W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V529" i="1" s="1"/>
  <c r="V487" i="1"/>
  <c r="V486" i="1"/>
  <c r="W485" i="1"/>
  <c r="X485" i="1" s="1"/>
  <c r="N485" i="1"/>
  <c r="X484" i="1"/>
  <c r="X486" i="1" s="1"/>
  <c r="W484" i="1"/>
  <c r="W486" i="1" s="1"/>
  <c r="N484" i="1"/>
  <c r="V482" i="1"/>
  <c r="V481" i="1"/>
  <c r="X480" i="1"/>
  <c r="W480" i="1"/>
  <c r="N480" i="1"/>
  <c r="W479" i="1"/>
  <c r="X479" i="1" s="1"/>
  <c r="N479" i="1"/>
  <c r="X478" i="1"/>
  <c r="W478" i="1"/>
  <c r="N478" i="1"/>
  <c r="W477" i="1"/>
  <c r="X477" i="1" s="1"/>
  <c r="N477" i="1"/>
  <c r="X476" i="1"/>
  <c r="W476" i="1"/>
  <c r="N476" i="1"/>
  <c r="W475" i="1"/>
  <c r="N475" i="1"/>
  <c r="V473" i="1"/>
  <c r="V472" i="1"/>
  <c r="W471" i="1"/>
  <c r="X471" i="1" s="1"/>
  <c r="N471" i="1"/>
  <c r="X470" i="1"/>
  <c r="X472" i="1" s="1"/>
  <c r="W470" i="1"/>
  <c r="N470" i="1"/>
  <c r="V468" i="1"/>
  <c r="V467" i="1"/>
  <c r="X466" i="1"/>
  <c r="W466" i="1"/>
  <c r="N466" i="1"/>
  <c r="W465" i="1"/>
  <c r="X465" i="1" s="1"/>
  <c r="W464" i="1"/>
  <c r="X464" i="1" s="1"/>
  <c r="N464" i="1"/>
  <c r="X463" i="1"/>
  <c r="W463" i="1"/>
  <c r="N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N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U529" i="1" s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X424" i="1"/>
  <c r="X426" i="1" s="1"/>
  <c r="W424" i="1"/>
  <c r="N424" i="1"/>
  <c r="V421" i="1"/>
  <c r="W420" i="1"/>
  <c r="V420" i="1"/>
  <c r="X419" i="1"/>
  <c r="W419" i="1"/>
  <c r="N419" i="1"/>
  <c r="W418" i="1"/>
  <c r="X418" i="1" s="1"/>
  <c r="N418" i="1"/>
  <c r="X417" i="1"/>
  <c r="W417" i="1"/>
  <c r="W421" i="1" s="1"/>
  <c r="N417" i="1"/>
  <c r="V415" i="1"/>
  <c r="W414" i="1"/>
  <c r="V414" i="1"/>
  <c r="X413" i="1"/>
  <c r="X414" i="1" s="1"/>
  <c r="W413" i="1"/>
  <c r="W415" i="1" s="1"/>
  <c r="N413" i="1"/>
  <c r="V411" i="1"/>
  <c r="V410" i="1"/>
  <c r="X409" i="1"/>
  <c r="W409" i="1"/>
  <c r="N409" i="1"/>
  <c r="W408" i="1"/>
  <c r="X408" i="1" s="1"/>
  <c r="N408" i="1"/>
  <c r="X407" i="1"/>
  <c r="W407" i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X386" i="1" s="1"/>
  <c r="N386" i="1"/>
  <c r="X385" i="1"/>
  <c r="X387" i="1" s="1"/>
  <c r="W385" i="1"/>
  <c r="S529" i="1" s="1"/>
  <c r="N385" i="1"/>
  <c r="V381" i="1"/>
  <c r="W380" i="1"/>
  <c r="V380" i="1"/>
  <c r="X379" i="1"/>
  <c r="X380" i="1" s="1"/>
  <c r="W379" i="1"/>
  <c r="W381" i="1" s="1"/>
  <c r="N379" i="1"/>
  <c r="V377" i="1"/>
  <c r="V376" i="1"/>
  <c r="X375" i="1"/>
  <c r="W375" i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N368" i="1"/>
  <c r="X367" i="1"/>
  <c r="X369" i="1" s="1"/>
  <c r="W367" i="1"/>
  <c r="W369" i="1" s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X340" i="1" s="1"/>
  <c r="W332" i="1"/>
  <c r="N332" i="1"/>
  <c r="V328" i="1"/>
  <c r="W327" i="1"/>
  <c r="V327" i="1"/>
  <c r="X326" i="1"/>
  <c r="X327" i="1" s="1"/>
  <c r="W326" i="1"/>
  <c r="P529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W287" i="1" s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X252" i="1"/>
  <c r="X256" i="1" s="1"/>
  <c r="W252" i="1"/>
  <c r="N252" i="1"/>
  <c r="V250" i="1"/>
  <c r="W249" i="1"/>
  <c r="V249" i="1"/>
  <c r="X248" i="1"/>
  <c r="X249" i="1" s="1"/>
  <c r="W248" i="1"/>
  <c r="W250" i="1" s="1"/>
  <c r="N248" i="1"/>
  <c r="V246" i="1"/>
  <c r="V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W245" i="1" s="1"/>
  <c r="N231" i="1"/>
  <c r="X230" i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9" i="1" s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J529" i="1" s="1"/>
  <c r="V203" i="1"/>
  <c r="V202" i="1"/>
  <c r="X201" i="1"/>
  <c r="W201" i="1"/>
  <c r="N201" i="1"/>
  <c r="W200" i="1"/>
  <c r="X200" i="1" s="1"/>
  <c r="N200" i="1"/>
  <c r="X199" i="1"/>
  <c r="W199" i="1"/>
  <c r="N199" i="1"/>
  <c r="W198" i="1"/>
  <c r="W202" i="1" s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W196" i="1" s="1"/>
  <c r="N178" i="1"/>
  <c r="V176" i="1"/>
  <c r="V175" i="1"/>
  <c r="W174" i="1"/>
  <c r="X174" i="1" s="1"/>
  <c r="N174" i="1"/>
  <c r="X173" i="1"/>
  <c r="W173" i="1"/>
  <c r="N173" i="1"/>
  <c r="W172" i="1"/>
  <c r="W176" i="1" s="1"/>
  <c r="N172" i="1"/>
  <c r="X171" i="1"/>
  <c r="W171" i="1"/>
  <c r="W175" i="1" s="1"/>
  <c r="N171" i="1"/>
  <c r="V169" i="1"/>
  <c r="V168" i="1"/>
  <c r="X167" i="1"/>
  <c r="W167" i="1"/>
  <c r="N167" i="1"/>
  <c r="W166" i="1"/>
  <c r="W168" i="1" s="1"/>
  <c r="N166" i="1"/>
  <c r="V164" i="1"/>
  <c r="V163" i="1"/>
  <c r="W162" i="1"/>
  <c r="W164" i="1" s="1"/>
  <c r="N162" i="1"/>
  <c r="X161" i="1"/>
  <c r="W161" i="1"/>
  <c r="N161" i="1"/>
  <c r="V158" i="1"/>
  <c r="V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W157" i="1" s="1"/>
  <c r="N149" i="1"/>
  <c r="X148" i="1"/>
  <c r="W148" i="1"/>
  <c r="N148" i="1"/>
  <c r="V145" i="1"/>
  <c r="V144" i="1"/>
  <c r="X143" i="1"/>
  <c r="W143" i="1"/>
  <c r="N143" i="1"/>
  <c r="W142" i="1"/>
  <c r="W144" i="1" s="1"/>
  <c r="N142" i="1"/>
  <c r="X141" i="1"/>
  <c r="W141" i="1"/>
  <c r="N141" i="1"/>
  <c r="V137" i="1"/>
  <c r="V136" i="1"/>
  <c r="X135" i="1"/>
  <c r="W135" i="1"/>
  <c r="N135" i="1"/>
  <c r="W134" i="1"/>
  <c r="X134" i="1" s="1"/>
  <c r="N134" i="1"/>
  <c r="X133" i="1"/>
  <c r="W133" i="1"/>
  <c r="N133" i="1"/>
  <c r="W132" i="1"/>
  <c r="F529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W122" i="1"/>
  <c r="W129" i="1" s="1"/>
  <c r="N122" i="1"/>
  <c r="X121" i="1"/>
  <c r="W121" i="1"/>
  <c r="W128" i="1" s="1"/>
  <c r="N121" i="1"/>
  <c r="V119" i="1"/>
  <c r="V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W118" i="1" s="1"/>
  <c r="N107" i="1"/>
  <c r="X106" i="1"/>
  <c r="W106" i="1"/>
  <c r="W119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3" i="1" s="1"/>
  <c r="N95" i="1"/>
  <c r="V93" i="1"/>
  <c r="V92" i="1"/>
  <c r="W91" i="1"/>
  <c r="X91" i="1" s="1"/>
  <c r="N91" i="1"/>
  <c r="X90" i="1"/>
  <c r="W90" i="1"/>
  <c r="N90" i="1"/>
  <c r="W89" i="1"/>
  <c r="W93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5" i="1" s="1"/>
  <c r="N65" i="1"/>
  <c r="X64" i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9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19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29" i="1"/>
  <c r="W521" i="1"/>
  <c r="W520" i="1"/>
  <c r="V523" i="1"/>
  <c r="W24" i="1"/>
  <c r="X27" i="1"/>
  <c r="X33" i="1" s="1"/>
  <c r="X36" i="1"/>
  <c r="X37" i="1" s="1"/>
  <c r="W37" i="1"/>
  <c r="W523" i="1" s="1"/>
  <c r="X40" i="1"/>
  <c r="X41" i="1" s="1"/>
  <c r="W41" i="1"/>
  <c r="X44" i="1"/>
  <c r="X45" i="1" s="1"/>
  <c r="W45" i="1"/>
  <c r="X50" i="1"/>
  <c r="X52" i="1" s="1"/>
  <c r="W53" i="1"/>
  <c r="D529" i="1"/>
  <c r="X57" i="1"/>
  <c r="X60" i="1" s="1"/>
  <c r="W61" i="1"/>
  <c r="E529" i="1"/>
  <c r="X65" i="1"/>
  <c r="X85" i="1" s="1"/>
  <c r="W86" i="1"/>
  <c r="X89" i="1"/>
  <c r="X92" i="1" s="1"/>
  <c r="X95" i="1"/>
  <c r="X103" i="1" s="1"/>
  <c r="W104" i="1"/>
  <c r="X107" i="1"/>
  <c r="X118" i="1" s="1"/>
  <c r="X122" i="1"/>
  <c r="X128" i="1" s="1"/>
  <c r="X132" i="1"/>
  <c r="X136" i="1" s="1"/>
  <c r="W137" i="1"/>
  <c r="G529" i="1"/>
  <c r="X142" i="1"/>
  <c r="X144" i="1" s="1"/>
  <c r="W145" i="1"/>
  <c r="H529" i="1"/>
  <c r="X149" i="1"/>
  <c r="X157" i="1" s="1"/>
  <c r="W158" i="1"/>
  <c r="I529" i="1"/>
  <c r="X162" i="1"/>
  <c r="X163" i="1" s="1"/>
  <c r="W163" i="1"/>
  <c r="X166" i="1"/>
  <c r="X168" i="1" s="1"/>
  <c r="W169" i="1"/>
  <c r="X172" i="1"/>
  <c r="X175" i="1" s="1"/>
  <c r="X178" i="1"/>
  <c r="X195" i="1" s="1"/>
  <c r="W195" i="1"/>
  <c r="X198" i="1"/>
  <c r="X202" i="1" s="1"/>
  <c r="W203" i="1"/>
  <c r="X206" i="1"/>
  <c r="X212" i="1" s="1"/>
  <c r="W212" i="1"/>
  <c r="X215" i="1"/>
  <c r="X216" i="1" s="1"/>
  <c r="W216" i="1"/>
  <c r="W227" i="1"/>
  <c r="M529" i="1"/>
  <c r="W246" i="1"/>
  <c r="X231" i="1"/>
  <c r="W256" i="1"/>
  <c r="W257" i="1"/>
  <c r="W268" i="1"/>
  <c r="X259" i="1"/>
  <c r="X268" i="1" s="1"/>
  <c r="W269" i="1"/>
  <c r="W274" i="1"/>
  <c r="X271" i="1"/>
  <c r="X274" i="1" s="1"/>
  <c r="W280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1" i="1"/>
  <c r="W346" i="1"/>
  <c r="X343" i="1"/>
  <c r="X346" i="1" s="1"/>
  <c r="W351" i="1"/>
  <c r="F9" i="1"/>
  <c r="J9" i="1"/>
  <c r="W52" i="1"/>
  <c r="W136" i="1"/>
  <c r="W213" i="1"/>
  <c r="X245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5" i="1"/>
  <c r="W364" i="1"/>
  <c r="X359" i="1"/>
  <c r="X364" i="1" s="1"/>
  <c r="W427" i="1"/>
  <c r="W436" i="1"/>
  <c r="X429" i="1"/>
  <c r="X436" i="1" s="1"/>
  <c r="W467" i="1"/>
  <c r="W473" i="1"/>
  <c r="W482" i="1"/>
  <c r="X475" i="1"/>
  <c r="X481" i="1" s="1"/>
  <c r="W328" i="1"/>
  <c r="Q529" i="1"/>
  <c r="W340" i="1"/>
  <c r="W370" i="1"/>
  <c r="W377" i="1"/>
  <c r="X372" i="1"/>
  <c r="X376" i="1" s="1"/>
  <c r="W376" i="1"/>
  <c r="W388" i="1"/>
  <c r="W403" i="1"/>
  <c r="X390" i="1"/>
  <c r="X403" i="1" s="1"/>
  <c r="W404" i="1"/>
  <c r="W411" i="1"/>
  <c r="X406" i="1"/>
  <c r="X410" i="1" s="1"/>
  <c r="W410" i="1"/>
  <c r="X420" i="1"/>
  <c r="T529" i="1"/>
  <c r="W437" i="1"/>
  <c r="W440" i="1"/>
  <c r="X439" i="1"/>
  <c r="X440" i="1" s="1"/>
  <c r="W441" i="1"/>
  <c r="W444" i="1"/>
  <c r="X443" i="1"/>
  <c r="X444" i="1" s="1"/>
  <c r="W445" i="1"/>
  <c r="X467" i="1"/>
  <c r="W472" i="1"/>
  <c r="W481" i="1"/>
  <c r="W487" i="1"/>
  <c r="W502" i="1"/>
  <c r="X499" i="1"/>
  <c r="X502" i="1" s="1"/>
  <c r="W503" i="1"/>
  <c r="W387" i="1"/>
  <c r="W426" i="1"/>
  <c r="W468" i="1"/>
  <c r="W497" i="1"/>
  <c r="X524" i="1" l="1"/>
  <c r="W519" i="1"/>
  <c r="W522" i="1"/>
</calcChain>
</file>

<file path=xl/sharedStrings.xml><?xml version="1.0" encoding="utf-8"?>
<sst xmlns="http://schemas.openxmlformats.org/spreadsheetml/2006/main" count="2257" uniqueCount="757">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</sst>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B512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8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5" t="s">
        <v>8</v>
      </c>
      <c r="B5" s="438"/>
      <c r="C5" s="439"/>
      <c r="D5" s="390"/>
      <c r="E5" s="392"/>
      <c r="F5" s="682" t="s">
        <v>9</v>
      </c>
      <c r="G5" s="439"/>
      <c r="H5" s="390"/>
      <c r="I5" s="391"/>
      <c r="J5" s="391"/>
      <c r="K5" s="391"/>
      <c r="L5" s="392"/>
      <c r="N5" s="24" t="s">
        <v>10</v>
      </c>
      <c r="O5" s="621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45" customFormat="1" ht="24" customHeight="1" x14ac:dyDescent="0.2">
      <c r="A6" s="505" t="s">
        <v>13</v>
      </c>
      <c r="B6" s="438"/>
      <c r="C6" s="439"/>
      <c r="D6" s="646" t="s">
        <v>14</v>
      </c>
      <c r="E6" s="647"/>
      <c r="F6" s="647"/>
      <c r="G6" s="647"/>
      <c r="H6" s="647"/>
      <c r="I6" s="647"/>
      <c r="J6" s="647"/>
      <c r="K6" s="647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5" t="s">
        <v>17</v>
      </c>
      <c r="U6" s="404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7" t="str">
        <f>IFERROR(VLOOKUP(DeliveryAddress,Table,3,0),1)</f>
        <v>6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6"/>
      <c r="U7" s="557"/>
      <c r="Z7" s="51"/>
      <c r="AA7" s="51"/>
      <c r="AB7" s="51"/>
    </row>
    <row r="8" spans="1:29" s="345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0.41666666666666669</v>
      </c>
      <c r="P8" s="455"/>
      <c r="R8" s="366"/>
      <c r="S8" s="416"/>
      <c r="T8" s="556"/>
      <c r="U8" s="557"/>
      <c r="Z8" s="51"/>
      <c r="AA8" s="51"/>
      <c r="AB8" s="51"/>
    </row>
    <row r="9" spans="1:29" s="345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21"/>
      <c r="P9" s="455"/>
      <c r="R9" s="366"/>
      <c r="S9" s="416"/>
      <c r="T9" s="558"/>
      <c r="U9" s="559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3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9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2"/>
      <c r="P12" s="579"/>
      <c r="Q12" s="23"/>
      <c r="S12" s="24"/>
      <c r="T12" s="472"/>
      <c r="U12" s="366"/>
      <c r="Z12" s="51"/>
      <c r="AA12" s="51"/>
      <c r="AB12" s="51"/>
    </row>
    <row r="13" spans="1:29" s="345" customFormat="1" ht="23.25" customHeight="1" x14ac:dyDescent="0.2">
      <c r="A13" s="679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9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9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2"/>
      <c r="BA17" s="423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6" t="s">
        <v>57</v>
      </c>
      <c r="T18" s="346" t="s">
        <v>58</v>
      </c>
      <c r="U18" s="396"/>
      <c r="V18" s="396"/>
      <c r="W18" s="408"/>
      <c r="X18" s="396"/>
      <c r="Y18" s="623"/>
      <c r="Z18" s="623"/>
      <c r="AA18" s="434"/>
      <c r="AB18" s="435"/>
      <c r="AC18" s="436"/>
      <c r="AD18" s="503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7"/>
      <c r="Z20" s="347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9" t="s">
        <v>79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7"/>
      <c r="Z48" s="347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176</v>
      </c>
      <c r="W51" s="353">
        <f>IFERROR(IF(V51="",0,CEILING((V51/$H51),1)*$H51),"")</f>
        <v>178.20000000000002</v>
      </c>
      <c r="X51" s="36">
        <f>IFERROR(IF(W51=0,"",ROUNDUP(W51/H51,0)*0.00753),"")</f>
        <v>0.49698000000000003</v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65.185185185185176</v>
      </c>
      <c r="W52" s="354">
        <f>IFERROR(W50/H50,"0")+IFERROR(W51/H51,"0")</f>
        <v>66</v>
      </c>
      <c r="X52" s="354">
        <f>IFERROR(IF(X50="",0,X50),"0")+IFERROR(IF(X51="",0,X51),"0")</f>
        <v>0.49698000000000003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176</v>
      </c>
      <c r="W53" s="354">
        <f>IFERROR(SUM(W50:W51),"0")</f>
        <v>178.20000000000002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7"/>
      <c r="Z54" s="347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15</v>
      </c>
      <c r="W57" s="353">
        <f>IFERROR(IF(V57="",0,CEILING((V57/$H57),1)*$H57),"")</f>
        <v>21.6</v>
      </c>
      <c r="X57" s="36">
        <f>IFERROR(IF(W57=0,"",ROUNDUP(W57/H57,0)*0.02175),"")</f>
        <v>4.3499999999999997E-2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155</v>
      </c>
      <c r="W58" s="353">
        <f>IFERROR(IF(V58="",0,CEILING((V58/$H58),1)*$H58),"")</f>
        <v>157.5</v>
      </c>
      <c r="X58" s="36">
        <f>IFERROR(IF(W58=0,"",ROUNDUP(W58/H58,0)*0.00937),"")</f>
        <v>0.32795000000000002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35.833333333333329</v>
      </c>
      <c r="W60" s="354">
        <f>IFERROR(W56/H56,"0")+IFERROR(W57/H57,"0")+IFERROR(W58/H58,"0")+IFERROR(W59/H59,"0")</f>
        <v>37</v>
      </c>
      <c r="X60" s="354">
        <f>IFERROR(IF(X56="",0,X56),"0")+IFERROR(IF(X57="",0,X57),"0")+IFERROR(IF(X58="",0,X58),"0")+IFERROR(IF(X59="",0,X59),"0")</f>
        <v>0.37145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170</v>
      </c>
      <c r="W61" s="354">
        <f>IFERROR(SUM(W56:W59),"0")</f>
        <v>179.1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7"/>
      <c r="Z62" s="347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59"/>
      <c r="S65" s="34"/>
      <c r="T65" s="34"/>
      <c r="U65" s="35" t="s">
        <v>65</v>
      </c>
      <c r="V65" s="352">
        <v>10</v>
      </c>
      <c r="W65" s="353">
        <f t="shared" si="2"/>
        <v>11.2</v>
      </c>
      <c r="X65" s="36">
        <f t="shared" si="3"/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93</v>
      </c>
      <c r="W71" s="353">
        <f t="shared" si="2"/>
        <v>93</v>
      </c>
      <c r="X71" s="36">
        <f>IFERROR(IF(W71=0,"",ROUNDUP(W71/H71,0)*0.00753),"")</f>
        <v>0.23343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59"/>
      <c r="S73" s="34"/>
      <c r="T73" s="34"/>
      <c r="U73" s="35" t="s">
        <v>65</v>
      </c>
      <c r="V73" s="352">
        <v>199</v>
      </c>
      <c r="W73" s="353">
        <f t="shared" si="2"/>
        <v>200</v>
      </c>
      <c r="X73" s="36">
        <f t="shared" si="4"/>
        <v>0.46849999999999997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160</v>
      </c>
      <c r="W74" s="353">
        <f t="shared" si="2"/>
        <v>160</v>
      </c>
      <c r="X74" s="36">
        <f t="shared" si="4"/>
        <v>0.37480000000000002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186</v>
      </c>
      <c r="W78" s="353">
        <f t="shared" si="2"/>
        <v>189</v>
      </c>
      <c r="X78" s="36">
        <f t="shared" si="4"/>
        <v>0.39354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70</v>
      </c>
      <c r="W79" s="353">
        <f t="shared" si="2"/>
        <v>70.400000000000006</v>
      </c>
      <c r="X79" s="36">
        <f>IFERROR(IF(W79=0,"",ROUNDUP(W79/H79,0)*0.00753),"")</f>
        <v>0.16566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222</v>
      </c>
      <c r="W83" s="353">
        <f t="shared" si="2"/>
        <v>225</v>
      </c>
      <c r="X83" s="36">
        <f>IFERROR(IF(W83=0,"",ROUNDUP(W83/H83,0)*0.00937),"")</f>
        <v>0.46849999999999997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234.18452380952382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236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2.1261799999999997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940</v>
      </c>
      <c r="W86" s="354">
        <f>IFERROR(SUM(W64:W84),"0")</f>
        <v>948.6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30</v>
      </c>
      <c r="W90" s="353">
        <f>IFERROR(IF(V90="",0,CEILING((V90/$H90),1)*$H90),"")</f>
        <v>31.2</v>
      </c>
      <c r="X90" s="36">
        <f>IFERROR(IF(W90=0,"",ROUNDUP(W90/H90,0)*0.00502),"")</f>
        <v>6.5259999999999999E-2</v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12.5</v>
      </c>
      <c r="W92" s="354">
        <f>IFERROR(W88/H88,"0")+IFERROR(W89/H89,"0")+IFERROR(W90/H90,"0")+IFERROR(W91/H91,"0")</f>
        <v>13</v>
      </c>
      <c r="X92" s="354">
        <f>IFERROR(IF(X88="",0,X88),"0")+IFERROR(IF(X89="",0,X89),"0")+IFERROR(IF(X90="",0,X90),"0")+IFERROR(IF(X91="",0,X91),"0")</f>
        <v>6.5259999999999999E-2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30</v>
      </c>
      <c r="W93" s="354">
        <f>IFERROR(SUM(W88:W91),"0")</f>
        <v>31.2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17</v>
      </c>
      <c r="W101" s="353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6.0714285714285721</v>
      </c>
      <c r="W103" s="354">
        <f>IFERROR(W95/H95,"0")+IFERROR(W96/H96,"0")+IFERROR(W97/H97,"0")+IFERROR(W98/H98,"0")+IFERROR(W99/H99,"0")+IFERROR(W100/H100,"0")+IFERROR(W101/H101,"0")+IFERROR(W102/H102,"0")</f>
        <v>7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17</v>
      </c>
      <c r="W104" s="354">
        <f>IFERROR(SUM(W95:W102),"0")</f>
        <v>19.599999999999998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8"/>
      <c r="Z105" s="348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6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13</v>
      </c>
      <c r="W107" s="353">
        <f t="shared" si="6"/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187</v>
      </c>
      <c r="O109" s="361"/>
      <c r="P109" s="361"/>
      <c r="Q109" s="361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52">
        <v>5</v>
      </c>
      <c r="W110" s="353">
        <f t="shared" si="6"/>
        <v>6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250</v>
      </c>
      <c r="W113" s="353">
        <f t="shared" si="6"/>
        <v>251.10000000000002</v>
      </c>
      <c r="X113" s="36">
        <f>IFERROR(IF(W113=0,"",ROUNDUP(W113/H113,0)*0.00753),"")</f>
        <v>0.70028999999999997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30</v>
      </c>
      <c r="W116" s="353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105.80687830687829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107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0.83415000000000006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298</v>
      </c>
      <c r="W119" s="354">
        <f>IFERROR(SUM(W106:W117),"0")</f>
        <v>303.90000000000003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">
        <v>209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7"/>
      <c r="Z130" s="347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248</v>
      </c>
      <c r="W135" s="353">
        <f>IFERROR(IF(V135="",0,CEILING((V135/$H135),1)*$H135),"")</f>
        <v>248.4</v>
      </c>
      <c r="X135" s="36">
        <f>IFERROR(IF(W135=0,"",ROUNDUP(W135/H135,0)*0.00753),"")</f>
        <v>0.69276000000000004</v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91.851851851851848</v>
      </c>
      <c r="W136" s="354">
        <f>IFERROR(W132/H132,"0")+IFERROR(W133/H133,"0")+IFERROR(W134/H134,"0")+IFERROR(W135/H135,"0")</f>
        <v>92</v>
      </c>
      <c r="X136" s="354">
        <f>IFERROR(IF(X132="",0,X132),"0")+IFERROR(IF(X133="",0,X133),"0")+IFERROR(IF(X134="",0,X134),"0")+IFERROR(IF(X135="",0,X135),"0")</f>
        <v>0.69276000000000004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248</v>
      </c>
      <c r="W137" s="354">
        <f>IFERROR(SUM(W132:W135),"0")</f>
        <v>248.4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7"/>
      <c r="Z139" s="347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7"/>
      <c r="Z146" s="347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26</v>
      </c>
      <c r="W151" s="353">
        <f t="shared" si="8"/>
        <v>27.3</v>
      </c>
      <c r="X151" s="36">
        <f>IFERROR(IF(W151=0,"",ROUNDUP(W151/H151,0)*0.00502),"")</f>
        <v>6.5259999999999999E-2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49</v>
      </c>
      <c r="W154" s="353">
        <f t="shared" si="8"/>
        <v>50.400000000000006</v>
      </c>
      <c r="X154" s="36">
        <f>IFERROR(IF(W154=0,"",ROUNDUP(W154/H154,0)*0.00502),"")</f>
        <v>0.12048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35.714285714285708</v>
      </c>
      <c r="W157" s="354">
        <f>IFERROR(W148/H148,"0")+IFERROR(W149/H149,"0")+IFERROR(W150/H150,"0")+IFERROR(W151/H151,"0")+IFERROR(W152/H152,"0")+IFERROR(W153/H153,"0")+IFERROR(W154/H154,"0")+IFERROR(W155/H155,"0")+IFERROR(W156/H156,"0")</f>
        <v>37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0.18574000000000002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75</v>
      </c>
      <c r="W158" s="354">
        <f>IFERROR(SUM(W148:W156),"0")</f>
        <v>77.7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7"/>
      <c r="Z159" s="347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10</v>
      </c>
      <c r="W171" s="353">
        <f>IFERROR(IF(V171="",0,CEILING((V171/$H171),1)*$H171),"")</f>
        <v>10.8</v>
      </c>
      <c r="X171" s="36">
        <f>IFERROR(IF(W171=0,"",ROUNDUP(W171/H171,0)*0.00937),"")</f>
        <v>1.874E-2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10</v>
      </c>
      <c r="W172" s="353">
        <f>IFERROR(IF(V172="",0,CEILING((V172/$H172),1)*$H172),"")</f>
        <v>10.8</v>
      </c>
      <c r="X172" s="36">
        <f>IFERROR(IF(W172=0,"",ROUNDUP(W172/H172,0)*0.00937),"")</f>
        <v>1.874E-2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3.7037037037037033</v>
      </c>
      <c r="W175" s="354">
        <f>IFERROR(W171/H171,"0")+IFERROR(W172/H172,"0")+IFERROR(W173/H173,"0")+IFERROR(W174/H174,"0")</f>
        <v>4</v>
      </c>
      <c r="X175" s="354">
        <f>IFERROR(IF(X171="",0,X171),"0")+IFERROR(IF(X172="",0,X172),"0")+IFERROR(IF(X173="",0,X173),"0")+IFERROR(IF(X174="",0,X174),"0")</f>
        <v>3.7479999999999999E-2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20</v>
      </c>
      <c r="W176" s="354">
        <f>IFERROR(SUM(W171:W174),"0")</f>
        <v>21.6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12</v>
      </c>
      <c r="W190" s="353">
        <f t="shared" si="9"/>
        <v>12</v>
      </c>
      <c r="X190" s="36">
        <f t="shared" si="10"/>
        <v>3.7650000000000003E-2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42</v>
      </c>
      <c r="W191" s="353">
        <f t="shared" si="9"/>
        <v>43.199999999999996</v>
      </c>
      <c r="X191" s="36">
        <f t="shared" si="10"/>
        <v>0.13553999999999999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22.5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0.17319000000000001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54</v>
      </c>
      <c r="W196" s="354">
        <f>IFERROR(SUM(W178:W194),"0")</f>
        <v>55.199999999999996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10</v>
      </c>
      <c r="W199" s="353">
        <f>IFERROR(IF(V199="",0,CEILING((V199/$H199),1)*$H199),"")</f>
        <v>12.8</v>
      </c>
      <c r="X199" s="36">
        <f>IFERROR(IF(W199=0,"",ROUNDUP(W199/H199,0)*0.00937),"")</f>
        <v>3.7479999999999999E-2</v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8</v>
      </c>
      <c r="W200" s="353">
        <f>IFERROR(IF(V200="",0,CEILING((V200/$H200),1)*$H200),"")</f>
        <v>9.6</v>
      </c>
      <c r="X200" s="36">
        <f>IFERROR(IF(W200=0,"",ROUNDUP(W200/H200,0)*0.00753),"")</f>
        <v>3.0120000000000001E-2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8</v>
      </c>
      <c r="W201" s="353">
        <f>IFERROR(IF(V201="",0,CEILING((V201/$H201),1)*$H201),"")</f>
        <v>9.6</v>
      </c>
      <c r="X201" s="36">
        <f>IFERROR(IF(W201=0,"",ROUNDUP(W201/H201,0)*0.00753),"")</f>
        <v>3.0120000000000001E-2</v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9.7916666666666679</v>
      </c>
      <c r="W202" s="354">
        <f>IFERROR(W198/H198,"0")+IFERROR(W199/H199,"0")+IFERROR(W200/H200,"0")+IFERROR(W201/H201,"0")</f>
        <v>12</v>
      </c>
      <c r="X202" s="354">
        <f>IFERROR(IF(X198="",0,X198),"0")+IFERROR(IF(X199="",0,X199),"0")+IFERROR(IF(X200="",0,X200),"0")+IFERROR(IF(X201="",0,X201),"0")</f>
        <v>9.7720000000000001E-2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26</v>
      </c>
      <c r="W203" s="354">
        <f>IFERROR(SUM(W198:W201),"0")</f>
        <v>32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7"/>
      <c r="Z204" s="347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1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7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44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1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11</v>
      </c>
      <c r="W215" s="353">
        <f>IFERROR(IF(V215="",0,CEILING((V215/$H215),1)*$H215),"")</f>
        <v>12.600000000000001</v>
      </c>
      <c r="X215" s="36">
        <f>IFERROR(IF(W215=0,"",ROUNDUP(W215/H215,0)*0.00502),"")</f>
        <v>3.0120000000000001E-2</v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5.2380952380952381</v>
      </c>
      <c r="W216" s="354">
        <f>IFERROR(W215/H215,"0")</f>
        <v>6</v>
      </c>
      <c r="X216" s="354">
        <f>IFERROR(IF(X215="",0,X215),"0")</f>
        <v>3.0120000000000001E-2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11</v>
      </c>
      <c r="W217" s="354">
        <f>IFERROR(SUM(W215:W215),"0")</f>
        <v>12.600000000000001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7"/>
      <c r="Z218" s="347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8"/>
      <c r="Z219" s="348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9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8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7"/>
      <c r="Z228" s="347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8"/>
      <c r="Z229" s="348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7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5</v>
      </c>
      <c r="W238" s="353">
        <f t="shared" si="13"/>
        <v>5</v>
      </c>
      <c r="X238" s="36">
        <f t="shared" ref="X238:X244" si="14">IFERROR(IF(W238=0,"",ROUNDUP(W238/H238,0)*0.00937),"")</f>
        <v>9.3699999999999999E-3</v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9.3699999999999999E-3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5</v>
      </c>
      <c r="W246" s="354">
        <f>IFERROR(SUM(W230:W244),"0")</f>
        <v>5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8"/>
      <c r="Z247" s="348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28</v>
      </c>
      <c r="W252" s="353">
        <f>IFERROR(IF(V252="",0,CEILING((V252/$H252),1)*$H252),"")</f>
        <v>29.400000000000002</v>
      </c>
      <c r="X252" s="36">
        <f>IFERROR(IF(W252=0,"",ROUNDUP(W252/H252,0)*0.00753),"")</f>
        <v>5.271E-2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20</v>
      </c>
      <c r="W253" s="353">
        <f>IFERROR(IF(V253="",0,CEILING((V253/$H253),1)*$H253),"")</f>
        <v>21</v>
      </c>
      <c r="X253" s="36">
        <f>IFERROR(IF(W253=0,"",ROUNDUP(W253/H253,0)*0.00753),"")</f>
        <v>3.7650000000000003E-2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77</v>
      </c>
      <c r="W254" s="353">
        <f>IFERROR(IF(V254="",0,CEILING((V254/$H254),1)*$H254),"")</f>
        <v>77.7</v>
      </c>
      <c r="X254" s="36">
        <f>IFERROR(IF(W254=0,"",ROUNDUP(W254/H254,0)*0.00502),"")</f>
        <v>0.18574000000000002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48.095238095238088</v>
      </c>
      <c r="W256" s="354">
        <f>IFERROR(W252/H252,"0")+IFERROR(W253/H253,"0")+IFERROR(W254/H254,"0")+IFERROR(W255/H255,"0")</f>
        <v>49</v>
      </c>
      <c r="X256" s="354">
        <f>IFERROR(IF(X252="",0,X252),"0")+IFERROR(IF(X253="",0,X253),"0")+IFERROR(IF(X254="",0,X254),"0")+IFERROR(IF(X255="",0,X255),"0")</f>
        <v>0.27610000000000001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125</v>
      </c>
      <c r="W257" s="354">
        <f>IFERROR(SUM(W252:W255),"0")</f>
        <v>128.10000000000002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36</v>
      </c>
      <c r="W262" s="353">
        <f t="shared" si="15"/>
        <v>37.800000000000004</v>
      </c>
      <c r="X262" s="36">
        <f>IFERROR(IF(W262=0,"",ROUNDUP(W262/H262,0)*0.00753),"")</f>
        <v>0.13553999999999999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72</v>
      </c>
      <c r="W263" s="353">
        <f t="shared" si="15"/>
        <v>72</v>
      </c>
      <c r="X263" s="36">
        <f>IFERROR(IF(W263=0,"",ROUNDUP(W263/H263,0)*0.00937),"")</f>
        <v>0.18740000000000001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37.142857142857139</v>
      </c>
      <c r="W268" s="354">
        <f>IFERROR(W259/H259,"0")+IFERROR(W260/H260,"0")+IFERROR(W261/H261,"0")+IFERROR(W262/H262,"0")+IFERROR(W263/H263,"0")+IFERROR(W264/H264,"0")+IFERROR(W265/H265,"0")+IFERROR(W266/H266,"0")+IFERROR(W267/H267,"0")</f>
        <v>38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0.32294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108</v>
      </c>
      <c r="W269" s="354">
        <f>IFERROR(SUM(W259:W267),"0")</f>
        <v>109.80000000000001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16</v>
      </c>
      <c r="W271" s="353">
        <f>IFERROR(IF(V271="",0,CEILING((V271/$H271),1)*$H271),"")</f>
        <v>16.8</v>
      </c>
      <c r="X271" s="36">
        <f>IFERROR(IF(W271=0,"",ROUNDUP(W271/H271,0)*0.02175),"")</f>
        <v>4.3499999999999997E-2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42</v>
      </c>
      <c r="W272" s="353">
        <f>IFERROR(IF(V272="",0,CEILING((V272/$H272),1)*$H272),"")</f>
        <v>46.8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7.2893772893772901</v>
      </c>
      <c r="W274" s="354">
        <f>IFERROR(W271/H271,"0")+IFERROR(W272/H272,"0")+IFERROR(W273/H273,"0")</f>
        <v>8</v>
      </c>
      <c r="X274" s="354">
        <f>IFERROR(IF(X271="",0,X271),"0")+IFERROR(IF(X272="",0,X272),"0")+IFERROR(IF(X273="",0,X273),"0")</f>
        <v>0.17399999999999999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58</v>
      </c>
      <c r="W275" s="354">
        <f>IFERROR(SUM(W271:W273),"0")</f>
        <v>63.599999999999994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5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25</v>
      </c>
      <c r="W278" s="353">
        <f>IFERROR(IF(V278="",0,CEILING((V278/$H278),1)*$H278),"")</f>
        <v>27.36</v>
      </c>
      <c r="X278" s="36">
        <f>IFERROR(IF(W278=0,"",ROUNDUP(W278/H278,0)*0.00753),"")</f>
        <v>6.7769999999999997E-2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11</v>
      </c>
      <c r="W279" s="353">
        <f>IFERROR(IF(V279="",0,CEILING((V279/$H279),1)*$H279),"")</f>
        <v>12.75</v>
      </c>
      <c r="X279" s="36">
        <f>IFERROR(IF(W279=0,"",ROUNDUP(W279/H279,0)*0.00753),"")</f>
        <v>3.7650000000000003E-2</v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12.537409700722394</v>
      </c>
      <c r="W280" s="354">
        <f>IFERROR(W277/H277,"0")+IFERROR(W278/H278,"0")+IFERROR(W279/H279,"0")</f>
        <v>14</v>
      </c>
      <c r="X280" s="354">
        <f>IFERROR(IF(X277="",0,X277),"0")+IFERROR(IF(X278="",0,X278),"0")+IFERROR(IF(X279="",0,X279),"0")</f>
        <v>0.10542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36</v>
      </c>
      <c r="W281" s="354">
        <f>IFERROR(SUM(W277:W279),"0")</f>
        <v>40.11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8"/>
      <c r="Z282" s="348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7"/>
      <c r="Z288" s="347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8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8"/>
      <c r="Z300" s="348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7"/>
      <c r="Z305" s="347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8"/>
      <c r="Z306" s="348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3.6</v>
      </c>
      <c r="W307" s="353">
        <f>IFERROR(IF(V307="",0,CEILING((V307/$H307),1)*$H307),"")</f>
        <v>3.6</v>
      </c>
      <c r="X307" s="36">
        <f>IFERROR(IF(W307=0,"",ROUNDUP(W307/H307,0)*0.00753),"")</f>
        <v>1.506E-2</v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2</v>
      </c>
      <c r="W308" s="354">
        <f>IFERROR(W307/H307,"0")</f>
        <v>2</v>
      </c>
      <c r="X308" s="354">
        <f>IFERROR(IF(X307="",0,X307),"0")</f>
        <v>1.506E-2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3.6</v>
      </c>
      <c r="W309" s="354">
        <f>IFERROR(SUM(W307:W307),"0")</f>
        <v>3.6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8</v>
      </c>
      <c r="W311" s="353">
        <f>IFERROR(IF(V311="",0,CEILING((V311/$H311),1)*$H311),"")</f>
        <v>8.1</v>
      </c>
      <c r="X311" s="36">
        <f>IFERROR(IF(W311=0,"",ROUNDUP(W311/H311,0)*0.02175),"")</f>
        <v>2.1749999999999999E-2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38</v>
      </c>
      <c r="W312" s="353">
        <f>IFERROR(IF(V312="",0,CEILING((V312/$H312),1)*$H312),"")</f>
        <v>39.9</v>
      </c>
      <c r="X312" s="36">
        <f>IFERROR(IF(W312=0,"",ROUNDUP(W312/H312,0)*0.00753),"")</f>
        <v>0.14307</v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19.08289241622575</v>
      </c>
      <c r="W313" s="354">
        <f>IFERROR(W311/H311,"0")+IFERROR(W312/H312,"0")</f>
        <v>20</v>
      </c>
      <c r="X313" s="354">
        <f>IFERROR(IF(X311="",0,X311),"0")+IFERROR(IF(X312="",0,X312),"0")</f>
        <v>0.16481999999999999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46</v>
      </c>
      <c r="W314" s="354">
        <f>IFERROR(SUM(W311:W312),"0")</f>
        <v>48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8"/>
      <c r="Z315" s="348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7</v>
      </c>
      <c r="W316" s="353">
        <f>IFERROR(IF(V316="",0,CEILING((V316/$H316),1)*$H316),"")</f>
        <v>9.1199999999999992</v>
      </c>
      <c r="X316" s="36">
        <f>IFERROR(IF(W316=0,"",ROUNDUP(W316/H316,0)*0.00753),"")</f>
        <v>3.0120000000000001E-2</v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3.0701754385964914</v>
      </c>
      <c r="W317" s="354">
        <f>IFERROR(W316/H316,"0")</f>
        <v>4</v>
      </c>
      <c r="X317" s="354">
        <f>IFERROR(IF(X316="",0,X316),"0")</f>
        <v>3.0120000000000001E-2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7</v>
      </c>
      <c r="W318" s="354">
        <f>IFERROR(SUM(W316:W316),"0")</f>
        <v>9.1199999999999992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8"/>
      <c r="Z319" s="348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7"/>
      <c r="Z324" s="347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8"/>
      <c r="Z325" s="348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7"/>
      <c r="Z330" s="347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8"/>
      <c r="Z331" s="348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550</v>
      </c>
      <c r="W333" s="353">
        <f t="shared" si="17"/>
        <v>555</v>
      </c>
      <c r="X333" s="36">
        <f>IFERROR(IF(W333=0,"",ROUNDUP(W333/H333,0)*0.02175),"")</f>
        <v>0.80474999999999997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100</v>
      </c>
      <c r="W337" s="353">
        <f t="shared" si="17"/>
        <v>105</v>
      </c>
      <c r="X337" s="36">
        <f>IFERROR(IF(W337=0,"",ROUNDUP(W337/H337,0)*0.02175),"")</f>
        <v>0.15225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16</v>
      </c>
      <c r="W338" s="353">
        <f t="shared" si="17"/>
        <v>20</v>
      </c>
      <c r="X338" s="36">
        <f>IFERROR(IF(W338=0,"",ROUNDUP(W338/H338,0)*0.00937),"")</f>
        <v>3.7479999999999999E-2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46.533333333333331</v>
      </c>
      <c r="W340" s="354">
        <f>IFERROR(W332/H332,"0")+IFERROR(W333/H333,"0")+IFERROR(W334/H334,"0")+IFERROR(W335/H335,"0")+IFERROR(W336/H336,"0")+IFERROR(W337/H337,"0")+IFERROR(W338/H338,"0")+IFERROR(W339/H339,"0")</f>
        <v>48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0.99447999999999992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666</v>
      </c>
      <c r="W341" s="354">
        <f>IFERROR(SUM(W332:W339),"0")</f>
        <v>680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570</v>
      </c>
      <c r="W343" s="353">
        <f>IFERROR(IF(V343="",0,CEILING((V343/$H343),1)*$H343),"")</f>
        <v>570</v>
      </c>
      <c r="X343" s="36">
        <f>IFERROR(IF(W343=0,"",ROUNDUP(W343/H343,0)*0.02175),"")</f>
        <v>0.8264999999999999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38</v>
      </c>
      <c r="W346" s="354">
        <f>IFERROR(W343/H343,"0")+IFERROR(W344/H344,"0")+IFERROR(W345/H345,"0")</f>
        <v>38</v>
      </c>
      <c r="X346" s="354">
        <f>IFERROR(IF(X343="",0,X343),"0")+IFERROR(IF(X344="",0,X344),"0")+IFERROR(IF(X345="",0,X345),"0")</f>
        <v>0.8264999999999999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570</v>
      </c>
      <c r="W347" s="354">
        <f>IFERROR(SUM(W343:W345),"0")</f>
        <v>570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8"/>
      <c r="Z348" s="348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8"/>
      <c r="Z353" s="348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7"/>
      <c r="Z357" s="347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8"/>
      <c r="Z358" s="348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60</v>
      </c>
      <c r="W372" s="353">
        <f>IFERROR(IF(V372="",0,CEILING((V372/$H372),1)*$H372),"")</f>
        <v>62.4</v>
      </c>
      <c r="X372" s="36">
        <f>IFERROR(IF(W372=0,"",ROUNDUP(W372/H372,0)*0.02175),"")</f>
        <v>0.17399999999999999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7.6923076923076925</v>
      </c>
      <c r="W376" s="354">
        <f>IFERROR(W372/H372,"0")+IFERROR(W373/H373,"0")+IFERROR(W374/H374,"0")+IFERROR(W375/H375,"0")</f>
        <v>8</v>
      </c>
      <c r="X376" s="354">
        <f>IFERROR(IF(X372="",0,X372),"0")+IFERROR(IF(X373="",0,X373),"0")+IFERROR(IF(X374="",0,X374),"0")+IFERROR(IF(X375="",0,X375),"0")</f>
        <v>0.17399999999999999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60</v>
      </c>
      <c r="W377" s="354">
        <f>IFERROR(SUM(W372:W375),"0")</f>
        <v>62.4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8"/>
      <c r="Z378" s="348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7"/>
      <c r="Z383" s="347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8"/>
      <c r="Z384" s="348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4</v>
      </c>
      <c r="W385" s="353">
        <f>IFERROR(IF(V385="",0,CEILING((V385/$H385),1)*$H385),"")</f>
        <v>5.4</v>
      </c>
      <c r="X385" s="36">
        <f>IFERROR(IF(W385=0,"",ROUNDUP(W385/H385,0)*0.00753),"")</f>
        <v>1.506E-2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14</v>
      </c>
      <c r="W386" s="353">
        <f>IFERROR(IF(V386="",0,CEILING((V386/$H386),1)*$H386),"")</f>
        <v>16.200000000000003</v>
      </c>
      <c r="X386" s="36">
        <f>IFERROR(IF(W386=0,"",ROUNDUP(W386/H386,0)*0.00753),"")</f>
        <v>4.5179999999999998E-2</v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6.6666666666666661</v>
      </c>
      <c r="W387" s="354">
        <f>IFERROR(W385/H385,"0")+IFERROR(W386/H386,"0")</f>
        <v>8</v>
      </c>
      <c r="X387" s="354">
        <f>IFERROR(IF(X385="",0,X385),"0")+IFERROR(IF(X386="",0,X386),"0")</f>
        <v>6.0240000000000002E-2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18</v>
      </c>
      <c r="W388" s="354">
        <f>IFERROR(SUM(W385:W386),"0")</f>
        <v>21.6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6</v>
      </c>
      <c r="W393" s="353">
        <f t="shared" si="18"/>
        <v>6.72</v>
      </c>
      <c r="X393" s="36">
        <f>IFERROR(IF(W393=0,"",ROUNDUP(W393/H393,0)*0.00753),"")</f>
        <v>3.0120000000000001E-2</v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14</v>
      </c>
      <c r="W395" s="353">
        <f t="shared" si="18"/>
        <v>14.700000000000001</v>
      </c>
      <c r="X395" s="36">
        <f t="shared" si="19"/>
        <v>3.5140000000000005E-2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8</v>
      </c>
      <c r="W397" s="353">
        <f t="shared" si="18"/>
        <v>8.4</v>
      </c>
      <c r="X397" s="36">
        <f t="shared" si="19"/>
        <v>2.0080000000000001E-2</v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34</v>
      </c>
      <c r="W401" s="353">
        <f t="shared" si="18"/>
        <v>35.700000000000003</v>
      </c>
      <c r="X401" s="36">
        <f t="shared" si="19"/>
        <v>8.5339999999999999E-2</v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30.238095238095237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32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0.17068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62</v>
      </c>
      <c r="W404" s="354">
        <f>IFERROR(SUM(W390:W402),"0")</f>
        <v>65.52000000000001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8"/>
      <c r="Z405" s="348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8"/>
      <c r="Z412" s="348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8"/>
      <c r="Z416" s="348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4</v>
      </c>
      <c r="W417" s="353">
        <f>IFERROR(IF(V417="",0,CEILING((V417/$H417),1)*$H417),"")</f>
        <v>4.8</v>
      </c>
      <c r="X417" s="36">
        <f>IFERROR(IF(W417=0,"",ROUNDUP(W417/H417,0)*0.00627),"")</f>
        <v>2.5080000000000002E-2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3.3333333333333335</v>
      </c>
      <c r="W420" s="354">
        <f>IFERROR(W417/H417,"0")+IFERROR(W418/H418,"0")+IFERROR(W419/H419,"0")</f>
        <v>4</v>
      </c>
      <c r="X420" s="354">
        <f>IFERROR(IF(X417="",0,X417),"0")+IFERROR(IF(X418="",0,X418),"0")+IFERROR(IF(X419="",0,X419),"0")</f>
        <v>2.5080000000000002E-2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4</v>
      </c>
      <c r="W421" s="354">
        <f>IFERROR(SUM(W417:W419),"0")</f>
        <v>4.8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7"/>
      <c r="Z422" s="347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8"/>
      <c r="Z423" s="348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0</v>
      </c>
      <c r="W436" s="354">
        <f>IFERROR(W429/H429,"0")+IFERROR(W430/H430,"0")+IFERROR(W431/H431,"0")+IFERROR(W432/H432,"0")+IFERROR(W433/H433,"0")+IFERROR(W434/H434,"0")+IFERROR(W435/H435,"0")</f>
        <v>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0</v>
      </c>
      <c r="W437" s="354">
        <f>IFERROR(SUM(W429:W435),"0")</f>
        <v>0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8"/>
      <c r="Z438" s="348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8"/>
      <c r="Z442" s="348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7"/>
      <c r="Z447" s="347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8"/>
      <c r="Z448" s="348"/>
    </row>
    <row r="449" spans="1:53" ht="27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3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53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9" t="s">
        <v>598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0" t="s">
        <v>608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5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2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38</v>
      </c>
      <c r="W461" s="353">
        <f t="shared" si="21"/>
        <v>39.6</v>
      </c>
      <c r="X461" s="36">
        <f t="shared" si="23"/>
        <v>0.10306999999999999</v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8" t="s">
        <v>623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3" t="s">
        <v>629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10.555555555555555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11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0.10306999999999999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38</v>
      </c>
      <c r="W468" s="354">
        <f>IFERROR(SUM(W449:W466),"0")</f>
        <v>39.6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0</v>
      </c>
      <c r="W470" s="353">
        <f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0</v>
      </c>
      <c r="W472" s="354">
        <f>IFERROR(W470/H470,"0")+IFERROR(W471/H471,"0")</f>
        <v>0</v>
      </c>
      <c r="X472" s="354">
        <f>IFERROR(IF(X470="",0,X470),"0")+IFERROR(IF(X471="",0,X471),"0")</f>
        <v>0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0</v>
      </c>
      <c r="W473" s="354">
        <f>IFERROR(SUM(W470:W471),"0")</f>
        <v>0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0</v>
      </c>
      <c r="W475" s="353">
        <f t="shared" ref="W475:W480" si="24">IFERROR(IF(V475="",0,CEILING((V475/$H475),1)*$H475),"")</f>
        <v>0</v>
      </c>
      <c r="X475" s="36" t="str">
        <f>IFERROR(IF(W475=0,"",ROUNDUP(W475/H475,0)*0.01196),"")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0</v>
      </c>
      <c r="W476" s="353">
        <f t="shared" si="24"/>
        <v>0</v>
      </c>
      <c r="X476" s="36" t="str">
        <f>IFERROR(IF(W476=0,"",ROUNDUP(W476/H476,0)*0.01196),"")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0</v>
      </c>
      <c r="W477" s="353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1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6</v>
      </c>
      <c r="W478" s="353">
        <f t="shared" si="24"/>
        <v>7.2</v>
      </c>
      <c r="X478" s="36">
        <f>IFERROR(IF(W478=0,"",ROUNDUP(W478/H478,0)*0.00937),"")</f>
        <v>1.874E-2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9</v>
      </c>
      <c r="W479" s="353">
        <f t="shared" si="24"/>
        <v>10.8</v>
      </c>
      <c r="X479" s="36">
        <f>IFERROR(IF(W479=0,"",ROUNDUP(W479/H479,0)*0.00937),"")</f>
        <v>2.811E-2</v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33</v>
      </c>
      <c r="W480" s="353">
        <f t="shared" si="24"/>
        <v>36</v>
      </c>
      <c r="X480" s="36">
        <f>IFERROR(IF(W480=0,"",ROUNDUP(W480/H480,0)*0.00937),"")</f>
        <v>9.3700000000000006E-2</v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13.333333333333332</v>
      </c>
      <c r="W481" s="354">
        <f>IFERROR(W475/H475,"0")+IFERROR(W476/H476,"0")+IFERROR(W477/H477,"0")+IFERROR(W478/H478,"0")+IFERROR(W479/H479,"0")+IFERROR(W480/H480,"0")</f>
        <v>15</v>
      </c>
      <c r="X481" s="354">
        <f>IFERROR(IF(X475="",0,X475),"0")+IFERROR(IF(X476="",0,X476),"0")+IFERROR(IF(X477="",0,X477),"0")+IFERROR(IF(X478="",0,X478),"0")+IFERROR(IF(X479="",0,X479),"0")+IFERROR(IF(X480="",0,X480),"0")</f>
        <v>0.14055000000000001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48</v>
      </c>
      <c r="W482" s="354">
        <f>IFERROR(SUM(W475:W480),"0")</f>
        <v>54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8"/>
      <c r="Z483" s="348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7"/>
      <c r="Z489" s="347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8"/>
      <c r="Z490" s="348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89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2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5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8"/>
      <c r="Z498" s="348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8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0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2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13</v>
      </c>
      <c r="W507" s="353">
        <f>IFERROR(IF(V507="",0,CEILING((V507/$H507),1)*$H507),"")</f>
        <v>13.44</v>
      </c>
      <c r="X507" s="36">
        <f>IFERROR(IF(W507=0,"",ROUNDUP(W507/H507,0)*0.00502),"")</f>
        <v>4.0160000000000001E-2</v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4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10</v>
      </c>
      <c r="W508" s="353">
        <f>IFERROR(IF(V508="",0,CEILING((V508/$H508),1)*$H508),"")</f>
        <v>10.08</v>
      </c>
      <c r="X508" s="36">
        <f>IFERROR(IF(W508=0,"",ROUNDUP(W508/H508,0)*0.00502),"")</f>
        <v>3.0120000000000001E-2</v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13.69047619047619</v>
      </c>
      <c r="W509" s="354">
        <f>IFERROR(W505/H505,"0")+IFERROR(W506/H506,"0")+IFERROR(W507/H507,"0")+IFERROR(W508/H508,"0")</f>
        <v>14</v>
      </c>
      <c r="X509" s="354">
        <f>IFERROR(IF(X505="",0,X505),"0")+IFERROR(IF(X506="",0,X506),"0")+IFERROR(IF(X507="",0,X507),"0")+IFERROR(IF(X508="",0,X508),"0")</f>
        <v>7.0280000000000009E-2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23</v>
      </c>
      <c r="W510" s="354">
        <f>IFERROR(SUM(W505:W508),"0")</f>
        <v>23.52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6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15</v>
      </c>
      <c r="W512" s="353">
        <f>IFERROR(IF(V512="",0,CEILING((V512/$H512),1)*$H512),"")</f>
        <v>15.6</v>
      </c>
      <c r="X512" s="36">
        <f>IFERROR(IF(W512=0,"",ROUNDUP(W512/H512,0)*0.02175),"")</f>
        <v>4.3499999999999997E-2</v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11</v>
      </c>
      <c r="W514" s="353">
        <f>IFERROR(IF(V514="",0,CEILING((V514/$H514),1)*$H514),"")</f>
        <v>12.6</v>
      </c>
      <c r="X514" s="36">
        <f>IFERROR(IF(W514=0,"",ROUNDUP(W514/H514,0)*0.00502),"")</f>
        <v>3.5140000000000005E-2</v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8.0341880341880341</v>
      </c>
      <c r="W517" s="354">
        <f>IFERROR(W512/H512,"0")+IFERROR(W513/H513,"0")+IFERROR(W514/H514,"0")+IFERROR(W515/H515,"0")+IFERROR(W516/H516,"0")</f>
        <v>9</v>
      </c>
      <c r="X517" s="354">
        <f>IFERROR(IF(X512="",0,X512),"0")+IFERROR(IF(X513="",0,X513),"0")+IFERROR(IF(X514="",0,X514),"0")+IFERROR(IF(X515="",0,X515),"0")+IFERROR(IF(X516="",0,X516),"0")</f>
        <v>7.8640000000000002E-2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26</v>
      </c>
      <c r="W518" s="354">
        <f>IFERROR(SUM(W512:W516),"0")</f>
        <v>28.2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3968.6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4065.0699999999997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4211.2124345954753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4314.9320000000016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8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8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4411.2124345954753</v>
      </c>
      <c r="W522" s="354">
        <f>GrossWeightTotalR+PalletQtyTotalR*25</f>
        <v>4514.9320000000016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936.67619184125851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963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8.9050900000000013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9" t="s">
        <v>460</v>
      </c>
      <c r="Q526" s="367" t="s">
        <v>464</v>
      </c>
      <c r="R526" s="522"/>
      <c r="S526" s="367" t="s">
        <v>517</v>
      </c>
      <c r="T526" s="522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5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50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50"/>
    </row>
    <row r="528" spans="1:53" ht="13.5" customHeight="1" thickBot="1" x14ac:dyDescent="0.25">
      <c r="A528" s="486"/>
      <c r="B528" s="368"/>
      <c r="C528" s="368"/>
      <c r="D528" s="368"/>
      <c r="E528" s="368"/>
      <c r="F528" s="368"/>
      <c r="G528" s="368"/>
      <c r="H528" s="368"/>
      <c r="I528" s="368"/>
      <c r="J528" s="368"/>
      <c r="K528" s="350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178.20000000000002</v>
      </c>
      <c r="D529" s="46">
        <f>IFERROR(W56*1,"0")+IFERROR(W57*1,"0")+IFERROR(W58*1,"0")+IFERROR(W59*1,"0")</f>
        <v>179.1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1303.3000000000002</v>
      </c>
      <c r="F529" s="46">
        <f>IFERROR(W132*1,"0")+IFERROR(W133*1,"0")+IFERROR(W134*1,"0")+IFERROR(W135*1,"0")</f>
        <v>248.4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77.7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108.79999999999998</v>
      </c>
      <c r="J529" s="46">
        <f>IFERROR(W206*1,"0")+IFERROR(W207*1,"0")+IFERROR(W208*1,"0")+IFERROR(W209*1,"0")+IFERROR(W210*1,"0")+IFERROR(W211*1,"0")+IFERROR(W215*1,"0")</f>
        <v>12.600000000000001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346.61000000000007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60.719999999999992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1250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62.4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91.92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93.600000000000009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51.72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J9:L9"/>
    <mergeCell ref="R5:S5"/>
    <mergeCell ref="N27:R27"/>
    <mergeCell ref="N83:R83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128:M129"/>
    <mergeCell ref="N91:R91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A19:X19"/>
    <mergeCell ref="D102:E102"/>
    <mergeCell ref="N259:R259"/>
    <mergeCell ref="N88:R88"/>
    <mergeCell ref="A353:X353"/>
    <mergeCell ref="A280:M281"/>
    <mergeCell ref="A15:L15"/>
    <mergeCell ref="A48:X48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S17:T17"/>
    <mergeCell ref="N385:R385"/>
    <mergeCell ref="A346:M347"/>
    <mergeCell ref="A139:X139"/>
    <mergeCell ref="D192:E192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308:T308"/>
    <mergeCell ref="N137:T137"/>
    <mergeCell ref="N375:R375"/>
    <mergeCell ref="N464:R464"/>
    <mergeCell ref="A177:X177"/>
    <mergeCell ref="N141:R141"/>
    <mergeCell ref="N439:R439"/>
    <mergeCell ref="A340:M341"/>
    <mergeCell ref="N233:R233"/>
    <mergeCell ref="N72:R72"/>
    <mergeCell ref="N143:R143"/>
    <mergeCell ref="N248:R248"/>
    <mergeCell ref="D242:E242"/>
    <mergeCell ref="N297:R297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N523:T523"/>
    <mergeCell ref="N425:R42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F17:F18"/>
    <mergeCell ref="N435:R435"/>
    <mergeCell ref="N512:R512"/>
    <mergeCell ref="D151:E151"/>
    <mergeCell ref="A331:X331"/>
    <mergeCell ref="D449:E449"/>
    <mergeCell ref="N415:T415"/>
    <mergeCell ref="N278:R278"/>
    <mergeCell ref="N107:R107"/>
    <mergeCell ref="N129:T129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D6:L6"/>
    <mergeCell ref="O13:P13"/>
    <mergeCell ref="N419:R419"/>
    <mergeCell ref="N201:R201"/>
    <mergeCell ref="N406:R406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D527:D528"/>
    <mergeCell ref="N426:T426"/>
    <mergeCell ref="G17:G18"/>
    <mergeCell ref="F527:F528"/>
    <mergeCell ref="N364:T364"/>
    <mergeCell ref="N493:R493"/>
    <mergeCell ref="A218:X218"/>
    <mergeCell ref="H10:L10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A327:M328"/>
    <mergeCell ref="N290:R290"/>
    <mergeCell ref="N417:R417"/>
    <mergeCell ref="A371:X371"/>
    <mergeCell ref="D292:E292"/>
    <mergeCell ref="A496:M497"/>
    <mergeCell ref="A422:X422"/>
    <mergeCell ref="N266:R266"/>
    <mergeCell ref="N393:R393"/>
    <mergeCell ref="N95:R95"/>
    <mergeCell ref="N70:R70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108:R108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D485:E485"/>
    <mergeCell ref="N265:R265"/>
    <mergeCell ref="N458:R458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N327:T327"/>
    <mergeCell ref="A35:X35"/>
    <mergeCell ref="D264:E264"/>
    <mergeCell ref="N370:T370"/>
    <mergeCell ref="D391:E391"/>
    <mergeCell ref="N441:T441"/>
    <mergeCell ref="D220:E220"/>
    <mergeCell ref="A436:M437"/>
    <mergeCell ref="N456:R456"/>
    <mergeCell ref="N285:R285"/>
    <mergeCell ref="N136:T136"/>
    <mergeCell ref="A310:X310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109:E109"/>
    <mergeCell ref="N101:R101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T12:U12"/>
    <mergeCell ref="N445:T445"/>
    <mergeCell ref="D72:E72"/>
    <mergeCell ref="N368:R368"/>
    <mergeCell ref="A323:X323"/>
    <mergeCell ref="D235:E235"/>
    <mergeCell ref="A170:X170"/>
    <mergeCell ref="D451:E451"/>
    <mergeCell ref="A289:X289"/>
    <mergeCell ref="D255:E255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A33:M34"/>
    <mergeCell ref="N466:R466"/>
    <mergeCell ref="D211:E211"/>
    <mergeCell ref="N46:T46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N53:T53"/>
    <mergeCell ref="N116:R116"/>
    <mergeCell ref="D516:E516"/>
    <mergeCell ref="N522:T522"/>
    <mergeCell ref="N351:T351"/>
    <mergeCell ref="D301:E301"/>
    <mergeCell ref="D122:E122"/>
    <mergeCell ref="D224:E224"/>
    <mergeCell ref="N339:R339"/>
    <mergeCell ref="A313:M314"/>
    <mergeCell ref="N203:T203"/>
    <mergeCell ref="D456:E456"/>
    <mergeCell ref="N76:R76"/>
    <mergeCell ref="N85:T85"/>
    <mergeCell ref="A131:X131"/>
    <mergeCell ref="D59:E59"/>
    <mergeCell ref="N274:T274"/>
    <mergeCell ref="D295:E295"/>
    <mergeCell ref="N467:T467"/>
    <mergeCell ref="D178:E178"/>
    <mergeCell ref="A256:M257"/>
    <mergeCell ref="D172:E172"/>
    <mergeCell ref="D491:E491"/>
    <mergeCell ref="N518:T518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D78:E78"/>
    <mergeCell ref="N491:R491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489:X489"/>
    <mergeCell ref="A144:M145"/>
    <mergeCell ref="N181:R181"/>
    <mergeCell ref="D126:E126"/>
    <mergeCell ref="D253:E253"/>
    <mergeCell ref="N479:R479"/>
    <mergeCell ref="N268:T268"/>
    <mergeCell ref="N402:R402"/>
    <mergeCell ref="N168:T168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D187:E187"/>
    <mergeCell ref="N302:R302"/>
    <mergeCell ref="N202:T202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2024-03-05T10:32:46Z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