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124D2A-9298-4CAD-93B5-082949B26A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X479" i="1"/>
  <c r="W479" i="1"/>
  <c r="N479" i="1"/>
  <c r="W478" i="1"/>
  <c r="X478" i="1" s="1"/>
  <c r="N478" i="1"/>
  <c r="X477" i="1"/>
  <c r="W477" i="1"/>
  <c r="N477" i="1"/>
  <c r="W476" i="1"/>
  <c r="X476" i="1" s="1"/>
  <c r="N476" i="1"/>
  <c r="X475" i="1"/>
  <c r="X481" i="1" s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N466" i="1"/>
  <c r="X465" i="1"/>
  <c r="W465" i="1"/>
  <c r="X464" i="1"/>
  <c r="W464" i="1"/>
  <c r="N464" i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N450" i="1"/>
  <c r="W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X430" i="1" s="1"/>
  <c r="N430" i="1"/>
  <c r="X429" i="1"/>
  <c r="W429" i="1"/>
  <c r="W437" i="1" s="1"/>
  <c r="N429" i="1"/>
  <c r="V427" i="1"/>
  <c r="V426" i="1"/>
  <c r="X425" i="1"/>
  <c r="W425" i="1"/>
  <c r="N425" i="1"/>
  <c r="W424" i="1"/>
  <c r="N424" i="1"/>
  <c r="V421" i="1"/>
  <c r="V420" i="1"/>
  <c r="W419" i="1"/>
  <c r="X419" i="1" s="1"/>
  <c r="N419" i="1"/>
  <c r="X418" i="1"/>
  <c r="W418" i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X408" i="1"/>
  <c r="W408" i="1"/>
  <c r="N408" i="1"/>
  <c r="W407" i="1"/>
  <c r="N407" i="1"/>
  <c r="X406" i="1"/>
  <c r="W406" i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X403" i="1" s="1"/>
  <c r="W390" i="1"/>
  <c r="N390" i="1"/>
  <c r="V388" i="1"/>
  <c r="W387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X374" i="1"/>
  <c r="X376" i="1" s="1"/>
  <c r="W374" i="1"/>
  <c r="N374" i="1"/>
  <c r="W373" i="1"/>
  <c r="X373" i="1" s="1"/>
  <c r="N373" i="1"/>
  <c r="X372" i="1"/>
  <c r="W372" i="1"/>
  <c r="W376" i="1" s="1"/>
  <c r="N372" i="1"/>
  <c r="V370" i="1"/>
  <c r="V369" i="1"/>
  <c r="X368" i="1"/>
  <c r="W368" i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40" i="1" s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X252" i="1"/>
  <c r="X256" i="1" s="1"/>
  <c r="W252" i="1"/>
  <c r="N252" i="1"/>
  <c r="V250" i="1"/>
  <c r="V249" i="1"/>
  <c r="W248" i="1"/>
  <c r="W250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M529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X198" i="1"/>
  <c r="X202" i="1" s="1"/>
  <c r="W198" i="1"/>
  <c r="W202" i="1" s="1"/>
  <c r="N198" i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N166" i="1"/>
  <c r="V164" i="1"/>
  <c r="V163" i="1"/>
  <c r="X162" i="1"/>
  <c r="W162" i="1"/>
  <c r="N162" i="1"/>
  <c r="W161" i="1"/>
  <c r="I529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7" i="1" s="1"/>
  <c r="N148" i="1"/>
  <c r="V145" i="1"/>
  <c r="V144" i="1"/>
  <c r="W143" i="1"/>
  <c r="X143" i="1" s="1"/>
  <c r="N143" i="1"/>
  <c r="X142" i="1"/>
  <c r="W142" i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X132" i="1"/>
  <c r="X136" i="1" s="1"/>
  <c r="W132" i="1"/>
  <c r="N132" i="1"/>
  <c r="V129" i="1"/>
  <c r="V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X122" i="1"/>
  <c r="W122" i="1"/>
  <c r="N122" i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W118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9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9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23" i="1" s="1"/>
  <c r="W22" i="1"/>
  <c r="B529" i="1" s="1"/>
  <c r="N22" i="1"/>
  <c r="H10" i="1"/>
  <c r="A9" i="1"/>
  <c r="F10" i="1" s="1"/>
  <c r="D7" i="1"/>
  <c r="O6" i="1"/>
  <c r="N2" i="1"/>
  <c r="X103" i="1" l="1"/>
  <c r="X195" i="1"/>
  <c r="H9" i="1"/>
  <c r="A10" i="1"/>
  <c r="W24" i="1"/>
  <c r="W33" i="1"/>
  <c r="W53" i="1"/>
  <c r="W61" i="1"/>
  <c r="W86" i="1"/>
  <c r="W92" i="1"/>
  <c r="W104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H529" i="1"/>
  <c r="Q529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W520" i="1"/>
  <c r="W521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2" i="1" l="1"/>
  <c r="X524" i="1"/>
  <c r="W523" i="1"/>
  <c r="W519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<sst xmlns="http://schemas.openxmlformats.org/spreadsheetml/2006/main" count="2257" uniqueCount="757">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</sst>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A506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8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5" t="s">
        <v>8</v>
      </c>
      <c r="B5" s="438"/>
      <c r="C5" s="439"/>
      <c r="D5" s="390"/>
      <c r="E5" s="392"/>
      <c r="F5" s="682" t="s">
        <v>9</v>
      </c>
      <c r="G5" s="439"/>
      <c r="H5" s="390"/>
      <c r="I5" s="391"/>
      <c r="J5" s="391"/>
      <c r="K5" s="391"/>
      <c r="L5" s="392"/>
      <c r="N5" s="24" t="s">
        <v>10</v>
      </c>
      <c r="O5" s="621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45" customFormat="1" ht="24" customHeight="1" x14ac:dyDescent="0.2">
      <c r="A6" s="505" t="s">
        <v>13</v>
      </c>
      <c r="B6" s="438"/>
      <c r="C6" s="439"/>
      <c r="D6" s="646" t="s">
        <v>14</v>
      </c>
      <c r="E6" s="647"/>
      <c r="F6" s="647"/>
      <c r="G6" s="647"/>
      <c r="H6" s="647"/>
      <c r="I6" s="647"/>
      <c r="J6" s="647"/>
      <c r="K6" s="647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5" t="s">
        <v>17</v>
      </c>
      <c r="U6" s="40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7" t="str">
        <f>IFERROR(VLOOKUP(DeliveryAddress,Table,3,0),1)</f>
        <v>6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6"/>
      <c r="U7" s="557"/>
      <c r="Z7" s="51"/>
      <c r="AA7" s="51"/>
      <c r="AB7" s="51"/>
    </row>
    <row r="8" spans="1:29" s="345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0.41666666666666669</v>
      </c>
      <c r="P8" s="455"/>
      <c r="R8" s="366"/>
      <c r="S8" s="416"/>
      <c r="T8" s="556"/>
      <c r="U8" s="557"/>
      <c r="Z8" s="51"/>
      <c r="AA8" s="51"/>
      <c r="AB8" s="51"/>
    </row>
    <row r="9" spans="1:29" s="345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21"/>
      <c r="P9" s="455"/>
      <c r="R9" s="366"/>
      <c r="S9" s="416"/>
      <c r="T9" s="558"/>
      <c r="U9" s="55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3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9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2"/>
      <c r="P12" s="579"/>
      <c r="Q12" s="23"/>
      <c r="S12" s="24"/>
      <c r="T12" s="472"/>
      <c r="U12" s="366"/>
      <c r="Z12" s="51"/>
      <c r="AA12" s="51"/>
      <c r="AB12" s="51"/>
    </row>
    <row r="13" spans="1:29" s="345" customFormat="1" ht="23.25" customHeight="1" x14ac:dyDescent="0.2">
      <c r="A13" s="679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9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9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2"/>
      <c r="BA17" s="423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6" t="s">
        <v>57</v>
      </c>
      <c r="T18" s="346" t="s">
        <v>58</v>
      </c>
      <c r="U18" s="396"/>
      <c r="V18" s="396"/>
      <c r="W18" s="408"/>
      <c r="X18" s="396"/>
      <c r="Y18" s="623"/>
      <c r="Z18" s="623"/>
      <c r="AA18" s="434"/>
      <c r="AB18" s="435"/>
      <c r="AC18" s="436"/>
      <c r="AD18" s="503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7"/>
      <c r="Z20" s="347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9" t="s">
        <v>79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7"/>
      <c r="Z48" s="347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120</v>
      </c>
      <c r="W50" s="353">
        <f>IFERROR(IF(V50="",0,CEILING((V50/$H50),1)*$H50),"")</f>
        <v>129.60000000000002</v>
      </c>
      <c r="X50" s="36">
        <f>IFERROR(IF(W50=0,"",ROUNDUP(W50/H50,0)*0.02175),"")</f>
        <v>0.26100000000000001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11.111111111111111</v>
      </c>
      <c r="W52" s="354">
        <f>IFERROR(W50/H50,"0")+IFERROR(W51/H51,"0")</f>
        <v>12.000000000000002</v>
      </c>
      <c r="X52" s="354">
        <f>IFERROR(IF(X50="",0,X50),"0")+IFERROR(IF(X51="",0,X51),"0")</f>
        <v>0.26100000000000001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120</v>
      </c>
      <c r="W53" s="354">
        <f>IFERROR(SUM(W50:W51),"0")</f>
        <v>129.60000000000002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7"/>
      <c r="Z54" s="347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40</v>
      </c>
      <c r="W57" s="353">
        <f>IFERROR(IF(V57="",0,CEILING((V57/$H57),1)*$H57),"")</f>
        <v>43.2</v>
      </c>
      <c r="X57" s="36">
        <f>IFERROR(IF(W57=0,"",ROUNDUP(W57/H57,0)*0.02175),"")</f>
        <v>8.6999999999999994E-2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3.7037037037037033</v>
      </c>
      <c r="W60" s="354">
        <f>IFERROR(W56/H56,"0")+IFERROR(W57/H57,"0")+IFERROR(W58/H58,"0")+IFERROR(W59/H59,"0")</f>
        <v>4</v>
      </c>
      <c r="X60" s="354">
        <f>IFERROR(IF(X56="",0,X56),"0")+IFERROR(IF(X57="",0,X57),"0")+IFERROR(IF(X58="",0,X58),"0")+IFERROR(IF(X59="",0,X59),"0")</f>
        <v>8.6999999999999994E-2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40</v>
      </c>
      <c r="W61" s="354">
        <f>IFERROR(SUM(W56:W59),"0")</f>
        <v>43.2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7"/>
      <c r="Z62" s="347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59"/>
      <c r="S65" s="34"/>
      <c r="T65" s="34"/>
      <c r="U65" s="35" t="s">
        <v>65</v>
      </c>
      <c r="V65" s="352">
        <v>70</v>
      </c>
      <c r="W65" s="353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9"/>
      <c r="S73" s="34"/>
      <c r="T73" s="34"/>
      <c r="U73" s="35" t="s">
        <v>65</v>
      </c>
      <c r="V73" s="352">
        <v>12</v>
      </c>
      <c r="W73" s="353">
        <f t="shared" si="2"/>
        <v>12</v>
      </c>
      <c r="X73" s="36">
        <f t="shared" si="4"/>
        <v>2.811E-2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9.25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0.18035999999999999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82</v>
      </c>
      <c r="W86" s="354">
        <f>IFERROR(SUM(W64:W84),"0")</f>
        <v>90.399999999999991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40</v>
      </c>
      <c r="W97" s="353">
        <f t="shared" si="5"/>
        <v>45</v>
      </c>
      <c r="X97" s="36">
        <f>IFERROR(IF(W97=0,"",ROUNDUP(W97/H97,0)*0.02175),"")</f>
        <v>0.10874999999999999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4.4444444444444446</v>
      </c>
      <c r="W103" s="354">
        <f>IFERROR(W95/H95,"0")+IFERROR(W96/H96,"0")+IFERROR(W97/H97,"0")+IFERROR(W98/H98,"0")+IFERROR(W99/H99,"0")+IFERROR(W100/H100,"0")+IFERROR(W101/H101,"0")+IFERROR(W102/H102,"0")</f>
        <v>5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0.10874999999999999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40</v>
      </c>
      <c r="W104" s="354">
        <f>IFERROR(SUM(W95:W102),"0")</f>
        <v>45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120</v>
      </c>
      <c r="W107" s="353">
        <f t="shared" si="6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187</v>
      </c>
      <c r="O109" s="361"/>
      <c r="P109" s="361"/>
      <c r="Q109" s="361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14.285714285714285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15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0.32624999999999998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120</v>
      </c>
      <c r="W119" s="354">
        <f>IFERROR(SUM(W106:W117),"0")</f>
        <v>126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">
        <v>209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7"/>
      <c r="Z130" s="347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40</v>
      </c>
      <c r="W132" s="353">
        <f>IFERROR(IF(V132="",0,CEILING((V132/$H132),1)*$H132),"")</f>
        <v>42</v>
      </c>
      <c r="X132" s="36">
        <f>IFERROR(IF(W132=0,"",ROUNDUP(W132/H132,0)*0.02175),"")</f>
        <v>0.10874999999999999</v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4.7619047619047619</v>
      </c>
      <c r="W136" s="354">
        <f>IFERROR(W132/H132,"0")+IFERROR(W133/H133,"0")+IFERROR(W134/H134,"0")+IFERROR(W135/H135,"0")</f>
        <v>5</v>
      </c>
      <c r="X136" s="354">
        <f>IFERROR(IF(X132="",0,X132),"0")+IFERROR(IF(X133="",0,X133),"0")+IFERROR(IF(X134="",0,X134),"0")+IFERROR(IF(X135="",0,X135),"0")</f>
        <v>0.10874999999999999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40</v>
      </c>
      <c r="W137" s="354">
        <f>IFERROR(SUM(W132:W135),"0")</f>
        <v>42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7"/>
      <c r="Z139" s="347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7"/>
      <c r="Z146" s="347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7"/>
      <c r="Z159" s="347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7"/>
      <c r="Z204" s="347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1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7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44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1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7"/>
      <c r="Z218" s="347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9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8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7"/>
      <c r="Z228" s="347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50</v>
      </c>
      <c r="W232" s="353">
        <f t="shared" si="13"/>
        <v>54</v>
      </c>
      <c r="X232" s="36">
        <f>IFERROR(IF(W232=0,"",ROUNDUP(W232/H232,0)*0.02175),"")</f>
        <v>0.10874999999999999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7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4.6296296296296298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0.10874999999999999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50</v>
      </c>
      <c r="W246" s="354">
        <f>IFERROR(SUM(W230:W244),"0")</f>
        <v>54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150</v>
      </c>
      <c r="W253" s="353">
        <f>IFERROR(IF(V253="",0,CEILING((V253/$H253),1)*$H253),"")</f>
        <v>151.20000000000002</v>
      </c>
      <c r="X253" s="36">
        <f>IFERROR(IF(W253=0,"",ROUNDUP(W253/H253,0)*0.00753),"")</f>
        <v>0.27107999999999999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35.714285714285715</v>
      </c>
      <c r="W256" s="354">
        <f>IFERROR(W252/H252,"0")+IFERROR(W253/H253,"0")+IFERROR(W254/H254,"0")+IFERROR(W255/H255,"0")</f>
        <v>36</v>
      </c>
      <c r="X256" s="354">
        <f>IFERROR(IF(X252="",0,X252),"0")+IFERROR(IF(X253="",0,X253),"0")+IFERROR(IF(X254="",0,X254),"0")+IFERROR(IF(X255="",0,X255),"0")</f>
        <v>0.27107999999999999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150</v>
      </c>
      <c r="W257" s="354">
        <f>IFERROR(SUM(W252:W255),"0")</f>
        <v>151.20000000000002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100</v>
      </c>
      <c r="W259" s="353">
        <f t="shared" ref="W259:W267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12.820512820512821</v>
      </c>
      <c r="W268" s="354">
        <f>IFERROR(W259/H259,"0")+IFERROR(W260/H260,"0")+IFERROR(W261/H261,"0")+IFERROR(W262/H262,"0")+IFERROR(W263/H263,"0")+IFERROR(W264/H264,"0")+IFERROR(W265/H265,"0")+IFERROR(W266/H266,"0")+IFERROR(W267/H267,"0")</f>
        <v>13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0.28275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100</v>
      </c>
      <c r="W269" s="354">
        <f>IFERROR(SUM(W259:W267),"0")</f>
        <v>101.39999999999999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20</v>
      </c>
      <c r="W272" s="353">
        <f>IFERROR(IF(V272="",0,CEILING((V272/$H272),1)*$H272),"")</f>
        <v>23.4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2.5641025641025643</v>
      </c>
      <c r="W274" s="354">
        <f>IFERROR(W271/H271,"0")+IFERROR(W272/H272,"0")+IFERROR(W273/H273,"0")</f>
        <v>3</v>
      </c>
      <c r="X274" s="354">
        <f>IFERROR(IF(X271="",0,X271),"0")+IFERROR(IF(X272="",0,X272),"0")+IFERROR(IF(X273="",0,X273),"0")</f>
        <v>6.5250000000000002E-2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20</v>
      </c>
      <c r="W275" s="354">
        <f>IFERROR(SUM(W271:W273),"0")</f>
        <v>23.4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5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10</v>
      </c>
      <c r="W277" s="353">
        <f>IFERROR(IF(V277="",0,CEILING((V277/$H277),1)*$H277),"")</f>
        <v>12.16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3.2894736842105261</v>
      </c>
      <c r="W280" s="354">
        <f>IFERROR(W277/H277,"0")+IFERROR(W278/H278,"0")+IFERROR(W279/H279,"0")</f>
        <v>4</v>
      </c>
      <c r="X280" s="354">
        <f>IFERROR(IF(X277="",0,X277),"0")+IFERROR(IF(X278="",0,X278),"0")+IFERROR(IF(X279="",0,X279),"0")</f>
        <v>3.0120000000000001E-2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10</v>
      </c>
      <c r="W281" s="354">
        <f>IFERROR(SUM(W277:W279),"0")</f>
        <v>12.16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7"/>
      <c r="Z288" s="347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30</v>
      </c>
      <c r="W290" s="353">
        <f t="shared" ref="W290:W297" si="16">IFERROR(IF(V290="",0,CEILING((V290/$H290),1)*$H290),"")</f>
        <v>32.400000000000006</v>
      </c>
      <c r="X290" s="36">
        <f>IFERROR(IF(W290=0,"",ROUNDUP(W290/H290,0)*0.02175),"")</f>
        <v>6.5250000000000002E-2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2.7777777777777777</v>
      </c>
      <c r="W298" s="354">
        <f>IFERROR(W290/H290,"0")+IFERROR(W291/H291,"0")+IFERROR(W292/H292,"0")+IFERROR(W293/H293,"0")+IFERROR(W294/H294,"0")+IFERROR(W295/H295,"0")+IFERROR(W296/H296,"0")+IFERROR(W297/H297,"0")</f>
        <v>3.0000000000000004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6.5250000000000002E-2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30</v>
      </c>
      <c r="W299" s="354">
        <f>IFERROR(SUM(W290:W297),"0")</f>
        <v>32.400000000000006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7"/>
      <c r="Z305" s="347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7"/>
      <c r="Z324" s="347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7"/>
      <c r="Z330" s="347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100</v>
      </c>
      <c r="W333" s="353">
        <f t="shared" si="17"/>
        <v>105</v>
      </c>
      <c r="X333" s="36">
        <f>IFERROR(IF(W333=0,"",ROUNDUP(W333/H333,0)*0.02175),"")</f>
        <v>0.15225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130</v>
      </c>
      <c r="W335" s="353">
        <f t="shared" si="17"/>
        <v>135</v>
      </c>
      <c r="X335" s="36">
        <f>IFERROR(IF(W335=0,"",ROUNDUP(W335/H335,0)*0.02175),"")</f>
        <v>0.19574999999999998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15.333333333333332</v>
      </c>
      <c r="W340" s="354">
        <f>IFERROR(W332/H332,"0")+IFERROR(W333/H333,"0")+IFERROR(W334/H334,"0")+IFERROR(W335/H335,"0")+IFERROR(W336/H336,"0")+IFERROR(W337/H337,"0")+IFERROR(W338/H338,"0")+IFERROR(W339/H339,"0")</f>
        <v>16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0.34799999999999998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230</v>
      </c>
      <c r="W341" s="354">
        <f>IFERROR(SUM(W332:W339),"0")</f>
        <v>240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600</v>
      </c>
      <c r="W343" s="353">
        <f>IFERROR(IF(V343="",0,CEILING((V343/$H343),1)*$H343),"")</f>
        <v>600</v>
      </c>
      <c r="X343" s="36">
        <f>IFERROR(IF(W343=0,"",ROUNDUP(W343/H343,0)*0.02175),"")</f>
        <v>0.86999999999999988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40</v>
      </c>
      <c r="W346" s="354">
        <f>IFERROR(W343/H343,"0")+IFERROR(W344/H344,"0")+IFERROR(W345/H345,"0")</f>
        <v>40</v>
      </c>
      <c r="X346" s="354">
        <f>IFERROR(IF(X343="",0,X343),"0")+IFERROR(IF(X344="",0,X344),"0")+IFERROR(IF(X345="",0,X345),"0")</f>
        <v>0.86999999999999988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600</v>
      </c>
      <c r="W347" s="354">
        <f>IFERROR(SUM(W343:W345),"0")</f>
        <v>600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30</v>
      </c>
      <c r="W350" s="353">
        <f>IFERROR(IF(V350="",0,CEILING((V350/$H350),1)*$H350),"")</f>
        <v>31.2</v>
      </c>
      <c r="X350" s="36">
        <f>IFERROR(IF(W350=0,"",ROUNDUP(W350/H350,0)*0.02175),"")</f>
        <v>8.6999999999999994E-2</v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3.8461538461538463</v>
      </c>
      <c r="W351" s="354">
        <f>IFERROR(W349/H349,"0")+IFERROR(W350/H350,"0")</f>
        <v>4</v>
      </c>
      <c r="X351" s="354">
        <f>IFERROR(IF(X349="",0,X349),"0")+IFERROR(IF(X350="",0,X350),"0")</f>
        <v>8.6999999999999994E-2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30</v>
      </c>
      <c r="W352" s="354">
        <f>IFERROR(SUM(W349:W350),"0")</f>
        <v>31.2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7"/>
      <c r="Z357" s="347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110</v>
      </c>
      <c r="W367" s="353">
        <f>IFERROR(IF(V367="",0,CEILING((V367/$H367),1)*$H367),"")</f>
        <v>113.88</v>
      </c>
      <c r="X367" s="36">
        <f>IFERROR(IF(W367=0,"",ROUNDUP(W367/H367,0)*0.00753),"")</f>
        <v>0.19578000000000001</v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25.114155251141554</v>
      </c>
      <c r="W369" s="354">
        <f>IFERROR(W367/H367,"0")+IFERROR(W368/H368,"0")</f>
        <v>26</v>
      </c>
      <c r="X369" s="354">
        <f>IFERROR(IF(X367="",0,X367),"0")+IFERROR(IF(X368="",0,X368),"0")</f>
        <v>0.19578000000000001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110</v>
      </c>
      <c r="W370" s="354">
        <f>IFERROR(SUM(W367:W368),"0")</f>
        <v>113.88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280</v>
      </c>
      <c r="W372" s="353">
        <f>IFERROR(IF(V372="",0,CEILING((V372/$H372),1)*$H372),"")</f>
        <v>280.8</v>
      </c>
      <c r="X372" s="36">
        <f>IFERROR(IF(W372=0,"",ROUNDUP(W372/H372,0)*0.02175),"")</f>
        <v>0.78299999999999992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35.897435897435898</v>
      </c>
      <c r="W376" s="354">
        <f>IFERROR(W372/H372,"0")+IFERROR(W373/H373,"0")+IFERROR(W374/H374,"0")+IFERROR(W375/H375,"0")</f>
        <v>36</v>
      </c>
      <c r="X376" s="354">
        <f>IFERROR(IF(X372="",0,X372),"0")+IFERROR(IF(X373="",0,X373),"0")+IFERROR(IF(X374="",0,X374),"0")+IFERROR(IF(X375="",0,X375),"0")</f>
        <v>0.78299999999999992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280</v>
      </c>
      <c r="W377" s="354">
        <f>IFERROR(SUM(W372:W375),"0")</f>
        <v>280.8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7"/>
      <c r="Z383" s="347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40</v>
      </c>
      <c r="W391" s="353">
        <f t="shared" si="18"/>
        <v>42</v>
      </c>
      <c r="X391" s="36">
        <f>IFERROR(IF(W391=0,"",ROUNDUP(W391/H391,0)*0.00753),"")</f>
        <v>7.5300000000000006E-2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9.5238095238095237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7.5300000000000006E-2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40</v>
      </c>
      <c r="W404" s="354">
        <f>IFERROR(SUM(W390:W402),"0")</f>
        <v>42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7"/>
      <c r="Z422" s="347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10</v>
      </c>
      <c r="W429" s="353">
        <f t="shared" ref="W429:W435" si="20">IFERROR(IF(V429="",0,CEILING((V429/$H429),1)*$H429),"")</f>
        <v>12.600000000000001</v>
      </c>
      <c r="X429" s="36">
        <f>IFERROR(IF(W429=0,"",ROUNDUP(W429/H429,0)*0.00753),"")</f>
        <v>2.2589999999999999E-2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2.3809523809523809</v>
      </c>
      <c r="W436" s="354">
        <f>IFERROR(W429/H429,"0")+IFERROR(W430/H430,"0")+IFERROR(W431/H431,"0")+IFERROR(W432/H432,"0")+IFERROR(W433/H433,"0")+IFERROR(W434/H434,"0")+IFERROR(W435/H435,"0")</f>
        <v>3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2.2589999999999999E-2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10</v>
      </c>
      <c r="W437" s="354">
        <f>IFERROR(SUM(W429:W435),"0")</f>
        <v>12.600000000000001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7"/>
      <c r="Z447" s="347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3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5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9" t="s">
        <v>598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100</v>
      </c>
      <c r="W452" s="353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0" t="s">
        <v>608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80</v>
      </c>
      <c r="W456" s="353">
        <f t="shared" si="21"/>
        <v>84.48</v>
      </c>
      <c r="X456" s="36">
        <f t="shared" si="22"/>
        <v>0.19136</v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2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623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3" t="s">
        <v>629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34.090909090909086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35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0.41859999999999997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180</v>
      </c>
      <c r="W468" s="354">
        <f>IFERROR(SUM(W449:W466),"0")</f>
        <v>184.8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200</v>
      </c>
      <c r="W470" s="353">
        <f>IFERROR(IF(V470="",0,CEILING((V470/$H470),1)*$H470),"")</f>
        <v>200.64000000000001</v>
      </c>
      <c r="X470" s="36">
        <f>IFERROR(IF(W470=0,"",ROUNDUP(W470/H470,0)*0.01196),"")</f>
        <v>0.45448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37.878787878787875</v>
      </c>
      <c r="W472" s="354">
        <f>IFERROR(W470/H470,"0")+IFERROR(W471/H471,"0")</f>
        <v>38</v>
      </c>
      <c r="X472" s="354">
        <f>IFERROR(IF(X470="",0,X470),"0")+IFERROR(IF(X471="",0,X471),"0")</f>
        <v>0.45448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200</v>
      </c>
      <c r="W473" s="354">
        <f>IFERROR(SUM(W470:W471),"0")</f>
        <v>200.64000000000001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70</v>
      </c>
      <c r="W475" s="353">
        <f t="shared" ref="W475:W480" si="24">IFERROR(IF(V475="",0,CEILING((V475/$H475),1)*$H475),"")</f>
        <v>73.92</v>
      </c>
      <c r="X475" s="36">
        <f>IFERROR(IF(W475=0,"",ROUNDUP(W475/H475,0)*0.01196),"")</f>
        <v>0.16744000000000001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70</v>
      </c>
      <c r="W476" s="353">
        <f t="shared" si="24"/>
        <v>73.92</v>
      </c>
      <c r="X476" s="36">
        <f>IFERROR(IF(W476=0,"",ROUNDUP(W476/H476,0)*0.01196),"")</f>
        <v>0.16744000000000001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90</v>
      </c>
      <c r="W477" s="353">
        <f t="shared" si="24"/>
        <v>95.04</v>
      </c>
      <c r="X477" s="36">
        <f>IFERROR(IF(W477=0,"",ROUNDUP(W477/H477,0)*0.01196),"")</f>
        <v>0.21528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43.560606060606062</v>
      </c>
      <c r="W481" s="354">
        <f>IFERROR(W475/H475,"0")+IFERROR(W476/H476,"0")+IFERROR(W477/H477,"0")+IFERROR(W478/H478,"0")+IFERROR(W479/H479,"0")+IFERROR(W480/H480,"0")</f>
        <v>46</v>
      </c>
      <c r="X481" s="354">
        <f>IFERROR(IF(X475="",0,X475),"0")+IFERROR(IF(X476="",0,X476),"0")+IFERROR(IF(X477="",0,X477),"0")+IFERROR(IF(X478="",0,X478),"0")+IFERROR(IF(X479="",0,X479),"0")+IFERROR(IF(X480="",0,X480),"0")</f>
        <v>0.55015999999999998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230</v>
      </c>
      <c r="W482" s="354">
        <f>IFERROR(SUM(W475:W480),"0")</f>
        <v>242.88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7"/>
      <c r="Z489" s="347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89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2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5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8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0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2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4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6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2712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2799.5600000000004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2856.903360345495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2949.2959999999998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5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5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2981.903360345495</v>
      </c>
      <c r="W522" s="354">
        <f>GrossWeightTotalR+PalletQtyTotalR*25</f>
        <v>3074.2959999999998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356.97880376052689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369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5.7002199999999998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9" t="s">
        <v>460</v>
      </c>
      <c r="Q526" s="367" t="s">
        <v>464</v>
      </c>
      <c r="R526" s="522"/>
      <c r="S526" s="367" t="s">
        <v>517</v>
      </c>
      <c r="T526" s="522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5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50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50"/>
    </row>
    <row r="528" spans="1:53" ht="13.5" customHeight="1" thickBot="1" x14ac:dyDescent="0.25">
      <c r="A528" s="486"/>
      <c r="B528" s="368"/>
      <c r="C528" s="368"/>
      <c r="D528" s="368"/>
      <c r="E528" s="368"/>
      <c r="F528" s="368"/>
      <c r="G528" s="368"/>
      <c r="H528" s="368"/>
      <c r="I528" s="368"/>
      <c r="J528" s="368"/>
      <c r="K528" s="350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129.60000000000002</v>
      </c>
      <c r="D529" s="46">
        <f>IFERROR(W56*1,"0")+IFERROR(W57*1,"0")+IFERROR(W58*1,"0")+IFERROR(W59*1,"0")</f>
        <v>43.2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261.39999999999998</v>
      </c>
      <c r="F529" s="46">
        <f>IFERROR(W132*1,"0")+IFERROR(W133*1,"0")+IFERROR(W134*1,"0")+IFERROR(W135*1,"0")</f>
        <v>42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342.16</v>
      </c>
      <c r="N529" s="46">
        <f>IFERROR(W290*1,"0")+IFERROR(W291*1,"0")+IFERROR(W292*1,"0")+IFERROR(W293*1,"0")+IFERROR(W294*1,"0")+IFERROR(W295*1,"0")+IFERROR(W296*1,"0")+IFERROR(W297*1,"0")+IFERROR(W301*1,"0")+IFERROR(W302*1,"0")</f>
        <v>32.400000000000006</v>
      </c>
      <c r="O529" s="46">
        <f>IFERROR(W307*1,"0")+IFERROR(W311*1,"0")+IFERROR(W312*1,"0")+IFERROR(W316*1,"0")+IFERROR(W320*1,"0")</f>
        <v>0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871.2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394.68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42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12.600000000000001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628.32000000000005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91:R91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A19:X19"/>
    <mergeCell ref="D102:E102"/>
    <mergeCell ref="N259:R259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N464:R464"/>
    <mergeCell ref="A177:X177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523:T523"/>
    <mergeCell ref="N425:R42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F17:F18"/>
    <mergeCell ref="N435:R435"/>
    <mergeCell ref="N512:R512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D527:D528"/>
    <mergeCell ref="N426:T426"/>
    <mergeCell ref="G17:G18"/>
    <mergeCell ref="F527:F528"/>
    <mergeCell ref="N364:T364"/>
    <mergeCell ref="N493:R493"/>
    <mergeCell ref="A218:X218"/>
    <mergeCell ref="H10:L10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08:R108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D485:E485"/>
    <mergeCell ref="N265:R265"/>
    <mergeCell ref="N458:R458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A35:X35"/>
    <mergeCell ref="D264:E264"/>
    <mergeCell ref="N370:T370"/>
    <mergeCell ref="D391:E391"/>
    <mergeCell ref="N441:T441"/>
    <mergeCell ref="D220:E220"/>
    <mergeCell ref="A436:M437"/>
    <mergeCell ref="N456:R456"/>
    <mergeCell ref="N285:R285"/>
    <mergeCell ref="N136:T136"/>
    <mergeCell ref="A310:X310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109:E109"/>
    <mergeCell ref="N101:R10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N53:T53"/>
    <mergeCell ref="N116:R116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N76:R76"/>
    <mergeCell ref="N85:T85"/>
    <mergeCell ref="A131:X131"/>
    <mergeCell ref="D59:E59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D78:E78"/>
    <mergeCell ref="N491:R491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489:X489"/>
    <mergeCell ref="A144:M145"/>
    <mergeCell ref="N181:R181"/>
    <mergeCell ref="D126:E126"/>
    <mergeCell ref="D253:E253"/>
    <mergeCell ref="N479:R479"/>
    <mergeCell ref="N268:T268"/>
    <mergeCell ref="N402:R402"/>
    <mergeCell ref="N168:T168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D187:E187"/>
    <mergeCell ref="N302:R302"/>
    <mergeCell ref="N202:T202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2024-03-05T09:36:05Z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