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3A280919-8F6A-40F0-B53B-1D9FC9D244C2}" xr6:coauthVersionLast="47" xr6:coauthVersionMax="47" xr10:uidLastSave="{00000000-0000-0000-0000-000000000000}"/>
  <bookViews>
    <workbookView xWindow="3435" yWindow="94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X515" i="2"/>
  <c r="W515" i="2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W502" i="2"/>
  <c r="V502" i="2"/>
  <c r="W501" i="2"/>
  <c r="X501" i="2" s="1"/>
  <c r="X500" i="2"/>
  <c r="W500" i="2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X485" i="2"/>
  <c r="W485" i="2"/>
  <c r="N485" i="2"/>
  <c r="X484" i="2"/>
  <c r="X486" i="2" s="1"/>
  <c r="W484" i="2"/>
  <c r="W487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X475" i="2" s="1"/>
  <c r="N475" i="2"/>
  <c r="V473" i="2"/>
  <c r="V472" i="2"/>
  <c r="W471" i="2"/>
  <c r="X471" i="2" s="1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X461" i="2"/>
  <c r="W461" i="2"/>
  <c r="N461" i="2"/>
  <c r="W460" i="2"/>
  <c r="X460" i="2" s="1"/>
  <c r="X459" i="2"/>
  <c r="W459" i="2"/>
  <c r="N459" i="2"/>
  <c r="W458" i="2"/>
  <c r="X458" i="2" s="1"/>
  <c r="X457" i="2"/>
  <c r="W457" i="2"/>
  <c r="W456" i="2"/>
  <c r="X456" i="2" s="1"/>
  <c r="N456" i="2"/>
  <c r="W455" i="2"/>
  <c r="X455" i="2" s="1"/>
  <c r="W454" i="2"/>
  <c r="X454" i="2" s="1"/>
  <c r="X453" i="2"/>
  <c r="W453" i="2"/>
  <c r="W452" i="2"/>
  <c r="X452" i="2" s="1"/>
  <c r="N452" i="2"/>
  <c r="W451" i="2"/>
  <c r="X451" i="2" s="1"/>
  <c r="W450" i="2"/>
  <c r="X450" i="2" s="1"/>
  <c r="N450" i="2"/>
  <c r="W449" i="2"/>
  <c r="W445" i="2"/>
  <c r="V445" i="2"/>
  <c r="W444" i="2"/>
  <c r="V444" i="2"/>
  <c r="X443" i="2"/>
  <c r="X444" i="2" s="1"/>
  <c r="W443" i="2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X434" i="2"/>
  <c r="W434" i="2"/>
  <c r="N434" i="2"/>
  <c r="X433" i="2"/>
  <c r="W433" i="2"/>
  <c r="N433" i="2"/>
  <c r="W432" i="2"/>
  <c r="X432" i="2" s="1"/>
  <c r="N432" i="2"/>
  <c r="X431" i="2"/>
  <c r="W431" i="2"/>
  <c r="N431" i="2"/>
  <c r="X430" i="2"/>
  <c r="W430" i="2"/>
  <c r="N430" i="2"/>
  <c r="W429" i="2"/>
  <c r="W437" i="2" s="1"/>
  <c r="N429" i="2"/>
  <c r="V427" i="2"/>
  <c r="V426" i="2"/>
  <c r="W425" i="2"/>
  <c r="X425" i="2" s="1"/>
  <c r="N425" i="2"/>
  <c r="W424" i="2"/>
  <c r="N424" i="2"/>
  <c r="V421" i="2"/>
  <c r="V420" i="2"/>
  <c r="X419" i="2"/>
  <c r="W419" i="2"/>
  <c r="N419" i="2"/>
  <c r="W418" i="2"/>
  <c r="X418" i="2" s="1"/>
  <c r="N418" i="2"/>
  <c r="W417" i="2"/>
  <c r="X417" i="2" s="1"/>
  <c r="N417" i="2"/>
  <c r="V415" i="2"/>
  <c r="V414" i="2"/>
  <c r="X413" i="2"/>
  <c r="X414" i="2" s="1"/>
  <c r="W413" i="2"/>
  <c r="W414" i="2" s="1"/>
  <c r="N413" i="2"/>
  <c r="V411" i="2"/>
  <c r="V410" i="2"/>
  <c r="W409" i="2"/>
  <c r="X409" i="2" s="1"/>
  <c r="N409" i="2"/>
  <c r="W408" i="2"/>
  <c r="X408" i="2" s="1"/>
  <c r="N408" i="2"/>
  <c r="X407" i="2"/>
  <c r="W407" i="2"/>
  <c r="N407" i="2"/>
  <c r="X406" i="2"/>
  <c r="W406" i="2"/>
  <c r="W410" i="2" s="1"/>
  <c r="N406" i="2"/>
  <c r="V404" i="2"/>
  <c r="V403" i="2"/>
  <c r="W402" i="2"/>
  <c r="X402" i="2" s="1"/>
  <c r="N402" i="2"/>
  <c r="W401" i="2"/>
  <c r="X401" i="2" s="1"/>
  <c r="N401" i="2"/>
  <c r="X400" i="2"/>
  <c r="W400" i="2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X392" i="2"/>
  <c r="W392" i="2"/>
  <c r="N392" i="2"/>
  <c r="X391" i="2"/>
  <c r="W391" i="2"/>
  <c r="N391" i="2"/>
  <c r="W390" i="2"/>
  <c r="X390" i="2" s="1"/>
  <c r="N390" i="2"/>
  <c r="V388" i="2"/>
  <c r="V387" i="2"/>
  <c r="X386" i="2"/>
  <c r="W386" i="2"/>
  <c r="N386" i="2"/>
  <c r="W385" i="2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X372" i="2" s="1"/>
  <c r="N372" i="2"/>
  <c r="V370" i="2"/>
  <c r="V369" i="2"/>
  <c r="X368" i="2"/>
  <c r="W368" i="2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X361" i="2"/>
  <c r="W361" i="2"/>
  <c r="N361" i="2"/>
  <c r="X360" i="2"/>
  <c r="W360" i="2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X316" i="2"/>
  <c r="X317" i="2" s="1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X302" i="2"/>
  <c r="W302" i="2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X284" i="2"/>
  <c r="W284" i="2"/>
  <c r="N284" i="2"/>
  <c r="X283" i="2"/>
  <c r="W283" i="2"/>
  <c r="W287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N259" i="2"/>
  <c r="V257" i="2"/>
  <c r="V256" i="2"/>
  <c r="W255" i="2"/>
  <c r="X255" i="2" s="1"/>
  <c r="N255" i="2"/>
  <c r="X254" i="2"/>
  <c r="W254" i="2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X224" i="2"/>
  <c r="W224" i="2"/>
  <c r="W223" i="2"/>
  <c r="X223" i="2" s="1"/>
  <c r="W222" i="2"/>
  <c r="X222" i="2" s="1"/>
  <c r="X221" i="2"/>
  <c r="W221" i="2"/>
  <c r="W220" i="2"/>
  <c r="L529" i="2" s="1"/>
  <c r="W217" i="2"/>
  <c r="V217" i="2"/>
  <c r="W216" i="2"/>
  <c r="V216" i="2"/>
  <c r="W215" i="2"/>
  <c r="X215" i="2" s="1"/>
  <c r="X216" i="2" s="1"/>
  <c r="N215" i="2"/>
  <c r="V213" i="2"/>
  <c r="V212" i="2"/>
  <c r="W211" i="2"/>
  <c r="X211" i="2" s="1"/>
  <c r="X210" i="2"/>
  <c r="W210" i="2"/>
  <c r="W209" i="2"/>
  <c r="X209" i="2" s="1"/>
  <c r="X208" i="2"/>
  <c r="W208" i="2"/>
  <c r="W213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X167" i="2"/>
  <c r="W167" i="2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X141" i="2"/>
  <c r="W141" i="2"/>
  <c r="N141" i="2"/>
  <c r="V137" i="2"/>
  <c r="V136" i="2"/>
  <c r="X135" i="2"/>
  <c r="W135" i="2"/>
  <c r="N135" i="2"/>
  <c r="W134" i="2"/>
  <c r="X134" i="2" s="1"/>
  <c r="N134" i="2"/>
  <c r="W133" i="2"/>
  <c r="N133" i="2"/>
  <c r="W132" i="2"/>
  <c r="X132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X124" i="2"/>
  <c r="W124" i="2"/>
  <c r="N124" i="2"/>
  <c r="W123" i="2"/>
  <c r="X123" i="2" s="1"/>
  <c r="X122" i="2"/>
  <c r="W122" i="2"/>
  <c r="N122" i="2"/>
  <c r="W121" i="2"/>
  <c r="X121" i="2" s="1"/>
  <c r="N121" i="2"/>
  <c r="V119" i="2"/>
  <c r="V118" i="2"/>
  <c r="X117" i="2"/>
  <c r="W117" i="2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W95" i="2"/>
  <c r="W104" i="2" s="1"/>
  <c r="N95" i="2"/>
  <c r="V93" i="2"/>
  <c r="V92" i="2"/>
  <c r="W91" i="2"/>
  <c r="X91" i="2" s="1"/>
  <c r="N91" i="2"/>
  <c r="W90" i="2"/>
  <c r="X90" i="2" s="1"/>
  <c r="N90" i="2"/>
  <c r="X89" i="2"/>
  <c r="W89" i="2"/>
  <c r="N89" i="2"/>
  <c r="X88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X59" i="2"/>
  <c r="W59" i="2"/>
  <c r="W58" i="2"/>
  <c r="N58" i="2"/>
  <c r="X57" i="2"/>
  <c r="W57" i="2"/>
  <c r="N57" i="2"/>
  <c r="W56" i="2"/>
  <c r="D529" i="2" s="1"/>
  <c r="N56" i="2"/>
  <c r="V53" i="2"/>
  <c r="V52" i="2"/>
  <c r="W51" i="2"/>
  <c r="N51" i="2"/>
  <c r="W50" i="2"/>
  <c r="N50" i="2"/>
  <c r="V46" i="2"/>
  <c r="V45" i="2"/>
  <c r="X44" i="2"/>
  <c r="X45" i="2" s="1"/>
  <c r="W44" i="2"/>
  <c r="W45" i="2" s="1"/>
  <c r="N44" i="2"/>
  <c r="V42" i="2"/>
  <c r="V41" i="2"/>
  <c r="W40" i="2"/>
  <c r="W42" i="2" s="1"/>
  <c r="N40" i="2"/>
  <c r="V38" i="2"/>
  <c r="W37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X27" i="2"/>
  <c r="W27" i="2"/>
  <c r="N27" i="2"/>
  <c r="X26" i="2"/>
  <c r="W26" i="2"/>
  <c r="N26" i="2"/>
  <c r="V24" i="2"/>
  <c r="V23" i="2"/>
  <c r="W22" i="2"/>
  <c r="N22" i="2"/>
  <c r="H10" i="2"/>
  <c r="A9" i="2"/>
  <c r="F10" i="2" s="1"/>
  <c r="D7" i="2"/>
  <c r="O6" i="2"/>
  <c r="N2" i="2"/>
  <c r="W52" i="2" l="1"/>
  <c r="W314" i="2"/>
  <c r="V522" i="2"/>
  <c r="S529" i="2"/>
  <c r="T529" i="2"/>
  <c r="X274" i="2"/>
  <c r="W352" i="2"/>
  <c r="V529" i="2"/>
  <c r="H529" i="2"/>
  <c r="X367" i="2"/>
  <c r="X369" i="2" s="1"/>
  <c r="W351" i="2"/>
  <c r="W327" i="2"/>
  <c r="W328" i="2"/>
  <c r="W176" i="2"/>
  <c r="V523" i="2"/>
  <c r="V519" i="2"/>
  <c r="W34" i="2"/>
  <c r="C529" i="2"/>
  <c r="X56" i="2"/>
  <c r="E529" i="2"/>
  <c r="X95" i="2"/>
  <c r="W119" i="2"/>
  <c r="W137" i="2"/>
  <c r="X148" i="2"/>
  <c r="X157" i="2" s="1"/>
  <c r="I529" i="2"/>
  <c r="X166" i="2"/>
  <c r="X168" i="2" s="1"/>
  <c r="W212" i="2"/>
  <c r="X220" i="2"/>
  <c r="W246" i="2"/>
  <c r="X248" i="2"/>
  <c r="X249" i="2" s="1"/>
  <c r="X301" i="2"/>
  <c r="X303" i="2" s="1"/>
  <c r="W304" i="2"/>
  <c r="W308" i="2"/>
  <c r="Q529" i="2"/>
  <c r="X346" i="2"/>
  <c r="X350" i="2"/>
  <c r="W365" i="2"/>
  <c r="W369" i="2"/>
  <c r="X385" i="2"/>
  <c r="X387" i="2" s="1"/>
  <c r="X403" i="2"/>
  <c r="W415" i="2"/>
  <c r="X424" i="2"/>
  <c r="X426" i="2" s="1"/>
  <c r="W426" i="2"/>
  <c r="X429" i="2"/>
  <c r="X436" i="2" s="1"/>
  <c r="U529" i="2"/>
  <c r="W486" i="2"/>
  <c r="W503" i="2"/>
  <c r="X36" i="2"/>
  <c r="X37" i="2" s="1"/>
  <c r="X50" i="2"/>
  <c r="W60" i="2"/>
  <c r="W93" i="2"/>
  <c r="X107" i="2"/>
  <c r="X118" i="2" s="1"/>
  <c r="W136" i="2"/>
  <c r="X133" i="2"/>
  <c r="X161" i="2"/>
  <c r="W168" i="2"/>
  <c r="W175" i="2"/>
  <c r="W196" i="2"/>
  <c r="W203" i="2"/>
  <c r="W269" i="2"/>
  <c r="W275" i="2"/>
  <c r="W299" i="2"/>
  <c r="W317" i="2"/>
  <c r="X326" i="2"/>
  <c r="X327" i="2" s="1"/>
  <c r="X332" i="2"/>
  <c r="X340" i="2" s="1"/>
  <c r="X349" i="2"/>
  <c r="W355" i="2"/>
  <c r="W387" i="2"/>
  <c r="W411" i="2"/>
  <c r="X449" i="2"/>
  <c r="W482" i="2"/>
  <c r="X499" i="2"/>
  <c r="X502" i="2" s="1"/>
  <c r="W521" i="2"/>
  <c r="W33" i="2"/>
  <c r="W46" i="2"/>
  <c r="W61" i="2"/>
  <c r="W92" i="2"/>
  <c r="G529" i="2"/>
  <c r="W158" i="2"/>
  <c r="X202" i="2"/>
  <c r="W245" i="2"/>
  <c r="W249" i="2"/>
  <c r="W281" i="2"/>
  <c r="W286" i="2"/>
  <c r="X420" i="2"/>
  <c r="W496" i="2"/>
  <c r="X509" i="2"/>
  <c r="W518" i="2"/>
  <c r="W509" i="2"/>
  <c r="X144" i="2"/>
  <c r="X128" i="2"/>
  <c r="X256" i="2"/>
  <c r="X92" i="2"/>
  <c r="X103" i="2"/>
  <c r="X226" i="2"/>
  <c r="X163" i="2"/>
  <c r="X467" i="2"/>
  <c r="X136" i="2"/>
  <c r="X481" i="2"/>
  <c r="X286" i="2"/>
  <c r="X376" i="2"/>
  <c r="X410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X351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<sst xmlns="http://schemas.openxmlformats.org/spreadsheetml/2006/main" count="3480" uniqueCount="761">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</sst>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C500" zoomScaleNormal="100" zoomScaleSheetLayoutView="100" workbookViewId="0">
      <selection activeCell="V375" sqref="V3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/>
      <c r="I5" s="713"/>
      <c r="J5" s="713"/>
      <c r="K5" s="713"/>
      <c r="L5" s="713"/>
      <c r="N5" s="26" t="s">
        <v>4</v>
      </c>
      <c r="O5" s="708">
        <v>45354</v>
      </c>
      <c r="P5" s="708"/>
      <c r="R5" s="715" t="s">
        <v>3</v>
      </c>
      <c r="S5" s="716"/>
      <c r="T5" s="717" t="s">
        <v>718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734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Воскресенье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6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0.41666666666666669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3"/>
      <c r="Z19" s="53"/>
    </row>
    <row r="20" spans="1:53" ht="16.5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3"/>
      <c r="Z20" s="63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60">
        <v>4680115881853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60">
        <v>4607091383911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659" t="s">
        <v>92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3"/>
      <c r="Z47" s="53"/>
    </row>
    <row r="48" spans="1:53" ht="16.5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3"/>
      <c r="Z48" s="63"/>
    </row>
    <row r="49" spans="1:53" ht="14.25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30</v>
      </c>
      <c r="W50" s="54">
        <f>IFERROR(IF(V50="",0,CEILING((V50/$H50),1)*$H50),"")</f>
        <v>32.400000000000006</v>
      </c>
      <c r="X50" s="40">
        <f>IFERROR(IF(W50=0,"",ROUNDUP(W50/H50,0)*0.02175),"")</f>
        <v>6.5250000000000002E-2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6</v>
      </c>
      <c r="W51" s="54">
        <f>IFERROR(IF(V51="",0,CEILING((V51/$H51),1)*$H51),"")</f>
        <v>8.1000000000000014</v>
      </c>
      <c r="X51" s="40">
        <f>IFERROR(IF(W51=0,"",ROUNDUP(W51/H51,0)*0.00753),"")</f>
        <v>2.2589999999999999E-2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1" t="s">
        <v>42</v>
      </c>
      <c r="V52" s="42">
        <f>IFERROR(V50/H50,"0")+IFERROR(V51/H51,"0")</f>
        <v>5</v>
      </c>
      <c r="W52" s="42">
        <f>IFERROR(W50/H50,"0")+IFERROR(W51/H51,"0")</f>
        <v>6.0000000000000009</v>
      </c>
      <c r="X52" s="42">
        <f>IFERROR(IF(X50="",0,X50),"0")+IFERROR(IF(X51="",0,X51),"0")</f>
        <v>8.7840000000000001E-2</v>
      </c>
      <c r="Y52" s="65"/>
      <c r="Z52" s="6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1" t="s">
        <v>0</v>
      </c>
      <c r="V53" s="42">
        <f>IFERROR(SUM(V50:V51),"0")</f>
        <v>36</v>
      </c>
      <c r="W53" s="42">
        <f>IFERROR(SUM(W50:W51),"0")</f>
        <v>40.500000000000007</v>
      </c>
      <c r="X53" s="41"/>
      <c r="Y53" s="65"/>
      <c r="Z53" s="65"/>
    </row>
    <row r="54" spans="1:53" ht="16.5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3"/>
      <c r="Z54" s="63"/>
    </row>
    <row r="55" spans="1:53" ht="14.25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IFERROR(IF(W56=0,"",ROUNDUP(W56/H56,0)*0.02039),"")</f>
        <v>6.1169999999999995E-2</v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48</v>
      </c>
      <c r="W58" s="54">
        <f>IFERROR(IF(V58="",0,CEILING((V58/$H58),1)*$H58),"")</f>
        <v>49.5</v>
      </c>
      <c r="X58" s="40">
        <f>IFERROR(IF(W58=0,"",ROUNDUP(W58/H58,0)*0.00937),"")</f>
        <v>0.10306999999999999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1" t="s">
        <v>42</v>
      </c>
      <c r="V60" s="42">
        <f>IFERROR(V56/H56,"0")+IFERROR(V57/H57,"0")+IFERROR(V58/H58,"0")+IFERROR(V59/H59,"0")</f>
        <v>13.444444444444443</v>
      </c>
      <c r="W60" s="42">
        <f>IFERROR(W56/H56,"0")+IFERROR(W57/H57,"0")+IFERROR(W58/H58,"0")+IFERROR(W59/H59,"0")</f>
        <v>14</v>
      </c>
      <c r="X60" s="42">
        <f>IFERROR(IF(X56="",0,X56),"0")+IFERROR(IF(X57="",0,X57),"0")+IFERROR(IF(X58="",0,X58),"0")+IFERROR(IF(X59="",0,X59),"0")</f>
        <v>0.16424</v>
      </c>
      <c r="Y60" s="65"/>
      <c r="Z60" s="6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1" t="s">
        <v>0</v>
      </c>
      <c r="V61" s="42">
        <f>IFERROR(SUM(V56:V59),"0")</f>
        <v>78</v>
      </c>
      <c r="W61" s="42">
        <f>IFERROR(SUM(W56:W59),"0")</f>
        <v>81.900000000000006</v>
      </c>
      <c r="X61" s="41"/>
      <c r="Y61" s="65"/>
      <c r="Z61" s="65"/>
    </row>
    <row r="62" spans="1:53" ht="16.5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3"/>
      <c r="Z62" s="63"/>
    </row>
    <row r="63" spans="1:53" ht="14.25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60">
        <v>4680115880283</v>
      </c>
      <c r="E75" s="360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60">
        <v>4680115883949</v>
      </c>
      <c r="E76" s="360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60">
        <v>4680115881518</v>
      </c>
      <c r="E77" s="36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0">
        <v>4680115881303</v>
      </c>
      <c r="E78" s="360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60">
        <v>4680115882577</v>
      </c>
      <c r="E79" s="360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60">
        <v>4680115882720</v>
      </c>
      <c r="E81" s="360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60">
        <v>4680115880269</v>
      </c>
      <c r="E82" s="360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60">
        <v>4680115880429</v>
      </c>
      <c r="E83" s="360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60">
        <v>4680115881457</v>
      </c>
      <c r="E84" s="360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9"/>
      <c r="N86" s="365" t="s">
        <v>43</v>
      </c>
      <c r="O86" s="366"/>
      <c r="P86" s="366"/>
      <c r="Q86" s="366"/>
      <c r="R86" s="366"/>
      <c r="S86" s="366"/>
      <c r="T86" s="367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374" t="s">
        <v>110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60">
        <v>4680115881488</v>
      </c>
      <c r="E88" s="360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360">
        <v>4680115882751</v>
      </c>
      <c r="E89" s="360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360">
        <v>4680115882775</v>
      </c>
      <c r="E90" s="36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360">
        <v>4680115880658</v>
      </c>
      <c r="E91" s="36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360">
        <v>4607091387667</v>
      </c>
      <c r="E95" s="360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360">
        <v>4607091387636</v>
      </c>
      <c r="E96" s="360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360">
        <v>4607091382426</v>
      </c>
      <c r="E97" s="36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360">
        <v>4607091386547</v>
      </c>
      <c r="E98" s="360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360">
        <v>4607091384734</v>
      </c>
      <c r="E99" s="360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360">
        <v>4607091382464</v>
      </c>
      <c r="E100" s="36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360">
        <v>4680115883444</v>
      </c>
      <c r="E101" s="36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360">
        <v>4607091386967</v>
      </c>
      <c r="E106" s="360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63"/>
      <c r="S106" s="38" t="s">
        <v>48</v>
      </c>
      <c r="T106" s="38" t="s">
        <v>48</v>
      </c>
      <c r="U106" s="39" t="s">
        <v>0</v>
      </c>
      <c r="V106" s="57">
        <v>100</v>
      </c>
      <c r="W106" s="54">
        <f t="shared" ref="W106:W117" si="6">IFERROR(IF(V106="",0,CEILING((V106/$H106),1)*$H106),"")</f>
        <v>105.3</v>
      </c>
      <c r="X106" s="40">
        <f>IFERROR(IF(W106=0,"",ROUNDUP(W106/H106,0)*0.02175),"")</f>
        <v>0.28275</v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360">
        <v>4607091386967</v>
      </c>
      <c r="E107" s="360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360">
        <v>4607091385304</v>
      </c>
      <c r="E108" s="36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20</v>
      </c>
      <c r="W108" s="54">
        <f t="shared" si="6"/>
        <v>25.200000000000003</v>
      </c>
      <c r="X108" s="40">
        <f>IFERROR(IF(W108=0,"",ROUNDUP(W108/H108,0)*0.02175),"")</f>
        <v>6.5250000000000002E-2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360">
        <v>4607091386264</v>
      </c>
      <c r="E109" s="360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10" t="s">
        <v>201</v>
      </c>
      <c r="O109" s="362"/>
      <c r="P109" s="362"/>
      <c r="Q109" s="362"/>
      <c r="R109" s="363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360">
        <v>4607091386264</v>
      </c>
      <c r="E110" s="36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360">
        <v>4680115882584</v>
      </c>
      <c r="E111" s="36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360">
        <v>4607091385731</v>
      </c>
      <c r="E113" s="36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6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360">
        <v>4680115880214</v>
      </c>
      <c r="E114" s="36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30</v>
      </c>
      <c r="W114" s="54">
        <f t="shared" si="6"/>
        <v>32.400000000000006</v>
      </c>
      <c r="X114" s="40">
        <f>IFERROR(IF(W114=0,"",ROUNDUP(W114/H114,0)*0.00937),"")</f>
        <v>0.11244</v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360">
        <v>4680115880894</v>
      </c>
      <c r="E115" s="36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360">
        <v>4607091385427</v>
      </c>
      <c r="E116" s="360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360">
        <v>4680115882645</v>
      </c>
      <c r="E117" s="360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8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9"/>
      <c r="N118" s="365" t="s">
        <v>43</v>
      </c>
      <c r="O118" s="366"/>
      <c r="P118" s="366"/>
      <c r="Q118" s="366"/>
      <c r="R118" s="366"/>
      <c r="S118" s="366"/>
      <c r="T118" s="367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25.837742504409171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0.46043999999999996</v>
      </c>
      <c r="Y118" s="65"/>
      <c r="Z118" s="65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9"/>
      <c r="N119" s="365" t="s">
        <v>43</v>
      </c>
      <c r="O119" s="366"/>
      <c r="P119" s="366"/>
      <c r="Q119" s="366"/>
      <c r="R119" s="366"/>
      <c r="S119" s="366"/>
      <c r="T119" s="367"/>
      <c r="U119" s="41" t="s">
        <v>0</v>
      </c>
      <c r="V119" s="42">
        <f>IFERROR(SUM(V106:V117),"0")</f>
        <v>150</v>
      </c>
      <c r="W119" s="42">
        <f>IFERROR(SUM(W106:W117),"0")</f>
        <v>162.9</v>
      </c>
      <c r="X119" s="41"/>
      <c r="Y119" s="65"/>
      <c r="Z119" s="65"/>
    </row>
    <row r="120" spans="1:53" ht="14.25" customHeight="1" x14ac:dyDescent="0.25">
      <c r="A120" s="374" t="s">
        <v>216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360">
        <v>4607091383065</v>
      </c>
      <c r="E121" s="360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360">
        <v>4680115881532</v>
      </c>
      <c r="E122" s="360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60</v>
      </c>
      <c r="W122" s="54">
        <f t="shared" si="7"/>
        <v>62.4</v>
      </c>
      <c r="X122" s="40">
        <f>IFERROR(IF(W122=0,"",ROUNDUP(W122/H122,0)*0.02175),"")</f>
        <v>0.17399999999999999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360">
        <v>4680115881532</v>
      </c>
      <c r="E123" s="360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597" t="s">
        <v>222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360">
        <v>4680115881532</v>
      </c>
      <c r="E124" s="36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360">
        <v>4680115882652</v>
      </c>
      <c r="E125" s="360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360">
        <v>4680115880238</v>
      </c>
      <c r="E126" s="360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360">
        <v>4680115881464</v>
      </c>
      <c r="E127" s="360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8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9"/>
      <c r="N128" s="365" t="s">
        <v>43</v>
      </c>
      <c r="O128" s="366"/>
      <c r="P128" s="366"/>
      <c r="Q128" s="366"/>
      <c r="R128" s="366"/>
      <c r="S128" s="366"/>
      <c r="T128" s="367"/>
      <c r="U128" s="41" t="s">
        <v>42</v>
      </c>
      <c r="V128" s="42">
        <f>IFERROR(V121/H121,"0")+IFERROR(V122/H122,"0")+IFERROR(V123/H123,"0")+IFERROR(V124/H124,"0")+IFERROR(V125/H125,"0")+IFERROR(V126/H126,"0")+IFERROR(V127/H127,"0")</f>
        <v>7.6923076923076925</v>
      </c>
      <c r="W128" s="42">
        <f>IFERROR(W121/H121,"0")+IFERROR(W122/H122,"0")+IFERROR(W123/H123,"0")+IFERROR(W124/H124,"0")+IFERROR(W125/H125,"0")+IFERROR(W126/H126,"0")+IFERROR(W127/H127,"0")</f>
        <v>8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0.17399999999999999</v>
      </c>
      <c r="Y128" s="65"/>
      <c r="Z128" s="65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9"/>
      <c r="N129" s="365" t="s">
        <v>43</v>
      </c>
      <c r="O129" s="366"/>
      <c r="P129" s="366"/>
      <c r="Q129" s="366"/>
      <c r="R129" s="366"/>
      <c r="S129" s="366"/>
      <c r="T129" s="367"/>
      <c r="U129" s="41" t="s">
        <v>0</v>
      </c>
      <c r="V129" s="42">
        <f>IFERROR(SUM(V121:V127),"0")</f>
        <v>60</v>
      </c>
      <c r="W129" s="42">
        <f>IFERROR(SUM(W121:W127),"0")</f>
        <v>62.4</v>
      </c>
      <c r="X129" s="41"/>
      <c r="Y129" s="65"/>
      <c r="Z129" s="65"/>
    </row>
    <row r="130" spans="1:53" ht="16.5" customHeight="1" x14ac:dyDescent="0.25">
      <c r="A130" s="389" t="s">
        <v>230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63"/>
      <c r="Z130" s="63"/>
    </row>
    <row r="131" spans="1:53" ht="14.25" customHeight="1" x14ac:dyDescent="0.25">
      <c r="A131" s="374" t="s">
        <v>81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360">
        <v>4607091385168</v>
      </c>
      <c r="E132" s="360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8" t="s">
        <v>48</v>
      </c>
      <c r="T132" s="38" t="s">
        <v>48</v>
      </c>
      <c r="U132" s="39" t="s">
        <v>0</v>
      </c>
      <c r="V132" s="57">
        <v>80</v>
      </c>
      <c r="W132" s="54">
        <f>IFERROR(IF(V132="",0,CEILING((V132/$H132),1)*$H132),"")</f>
        <v>84</v>
      </c>
      <c r="X132" s="40">
        <f>IFERROR(IF(W132=0,"",ROUNDUP(W132/H132,0)*0.02175),"")</f>
        <v>0.21749999999999997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360">
        <v>4607091385168</v>
      </c>
      <c r="E133" s="36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5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360">
        <v>4607091383256</v>
      </c>
      <c r="E134" s="36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360">
        <v>4607091385748</v>
      </c>
      <c r="E135" s="36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8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9"/>
      <c r="N136" s="365" t="s">
        <v>43</v>
      </c>
      <c r="O136" s="366"/>
      <c r="P136" s="366"/>
      <c r="Q136" s="366"/>
      <c r="R136" s="366"/>
      <c r="S136" s="366"/>
      <c r="T136" s="367"/>
      <c r="U136" s="41" t="s">
        <v>42</v>
      </c>
      <c r="V136" s="42">
        <f>IFERROR(V132/H132,"0")+IFERROR(V133/H133,"0")+IFERROR(V134/H134,"0")+IFERROR(V135/H135,"0")</f>
        <v>9.5238095238095237</v>
      </c>
      <c r="W136" s="42">
        <f>IFERROR(W132/H132,"0")+IFERROR(W133/H133,"0")+IFERROR(W134/H134,"0")+IFERROR(W135/H135,"0")</f>
        <v>10</v>
      </c>
      <c r="X136" s="42">
        <f>IFERROR(IF(X132="",0,X132),"0")+IFERROR(IF(X133="",0,X133),"0")+IFERROR(IF(X134="",0,X134),"0")+IFERROR(IF(X135="",0,X135),"0")</f>
        <v>0.21749999999999997</v>
      </c>
      <c r="Y136" s="65"/>
      <c r="Z136" s="65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9"/>
      <c r="N137" s="365" t="s">
        <v>43</v>
      </c>
      <c r="O137" s="366"/>
      <c r="P137" s="366"/>
      <c r="Q137" s="366"/>
      <c r="R137" s="366"/>
      <c r="S137" s="366"/>
      <c r="T137" s="367"/>
      <c r="U137" s="41" t="s">
        <v>0</v>
      </c>
      <c r="V137" s="42">
        <f>IFERROR(SUM(V132:V135),"0")</f>
        <v>80</v>
      </c>
      <c r="W137" s="42">
        <f>IFERROR(SUM(W132:W135),"0")</f>
        <v>84</v>
      </c>
      <c r="X137" s="41"/>
      <c r="Y137" s="65"/>
      <c r="Z137" s="65"/>
    </row>
    <row r="138" spans="1:53" ht="27.75" customHeight="1" x14ac:dyDescent="0.2">
      <c r="A138" s="388" t="s">
        <v>238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53"/>
      <c r="Z138" s="53"/>
    </row>
    <row r="139" spans="1:53" ht="16.5" customHeight="1" x14ac:dyDescent="0.25">
      <c r="A139" s="389" t="s">
        <v>239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63"/>
      <c r="Z139" s="63"/>
    </row>
    <row r="140" spans="1:53" ht="14.25" customHeight="1" x14ac:dyDescent="0.25">
      <c r="A140" s="374" t="s">
        <v>118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360">
        <v>4607091383423</v>
      </c>
      <c r="E141" s="360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360">
        <v>4607091381405</v>
      </c>
      <c r="E142" s="360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360">
        <v>4607091386516</v>
      </c>
      <c r="E143" s="360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8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9"/>
      <c r="N144" s="365" t="s">
        <v>43</v>
      </c>
      <c r="O144" s="366"/>
      <c r="P144" s="366"/>
      <c r="Q144" s="366"/>
      <c r="R144" s="366"/>
      <c r="S144" s="366"/>
      <c r="T144" s="367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9"/>
      <c r="N145" s="365" t="s">
        <v>43</v>
      </c>
      <c r="O145" s="366"/>
      <c r="P145" s="366"/>
      <c r="Q145" s="366"/>
      <c r="R145" s="366"/>
      <c r="S145" s="366"/>
      <c r="T145" s="367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89" t="s">
        <v>246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63"/>
      <c r="Z146" s="63"/>
    </row>
    <row r="147" spans="1:53" ht="14.25" customHeight="1" x14ac:dyDescent="0.25">
      <c r="A147" s="374" t="s">
        <v>76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0">
        <v>4680115880993</v>
      </c>
      <c r="E148" s="360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8" t="s">
        <v>48</v>
      </c>
      <c r="T148" s="38" t="s">
        <v>48</v>
      </c>
      <c r="U148" s="39" t="s">
        <v>0</v>
      </c>
      <c r="V148" s="57">
        <v>135</v>
      </c>
      <c r="W148" s="54">
        <f t="shared" ref="W148:W156" si="8">IFERROR(IF(V148="",0,CEILING((V148/$H148),1)*$H148),"")</f>
        <v>138.6</v>
      </c>
      <c r="X148" s="40">
        <f>IFERROR(IF(W148=0,"",ROUNDUP(W148/H148,0)*0.00753),"")</f>
        <v>0.24849000000000002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360">
        <v>4680115881761</v>
      </c>
      <c r="E149" s="360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8" t="s">
        <v>48</v>
      </c>
      <c r="T149" s="38" t="s">
        <v>48</v>
      </c>
      <c r="U149" s="39" t="s">
        <v>0</v>
      </c>
      <c r="V149" s="57">
        <v>15</v>
      </c>
      <c r="W149" s="54">
        <f t="shared" si="8"/>
        <v>16.8</v>
      </c>
      <c r="X149" s="40">
        <f>IFERROR(IF(W149=0,"",ROUNDUP(W149/H149,0)*0.00753),"")</f>
        <v>3.0120000000000001E-2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0">
        <v>4680115881563</v>
      </c>
      <c r="E150" s="360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125</v>
      </c>
      <c r="W150" s="54">
        <f t="shared" si="8"/>
        <v>126</v>
      </c>
      <c r="X150" s="40">
        <f>IFERROR(IF(W150=0,"",ROUNDUP(W150/H150,0)*0.00753),"")</f>
        <v>0.22590000000000002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360">
        <v>4680115880986</v>
      </c>
      <c r="E151" s="360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360">
        <v>4680115880207</v>
      </c>
      <c r="E152" s="360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360">
        <v>4680115881785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360">
        <v>4680115881679</v>
      </c>
      <c r="E154" s="360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360">
        <v>4680115880191</v>
      </c>
      <c r="E155" s="360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360">
        <v>4680115883963</v>
      </c>
      <c r="E156" s="360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8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9"/>
      <c r="N157" s="365" t="s">
        <v>43</v>
      </c>
      <c r="O157" s="366"/>
      <c r="P157" s="366"/>
      <c r="Q157" s="366"/>
      <c r="R157" s="366"/>
      <c r="S157" s="366"/>
      <c r="T157" s="367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65.476190476190467</v>
      </c>
      <c r="W157" s="42">
        <f>IFERROR(W148/H148,"0")+IFERROR(W149/H149,"0")+IFERROR(W150/H150,"0")+IFERROR(W151/H151,"0")+IFERROR(W152/H152,"0")+IFERROR(W153/H153,"0")+IFERROR(W154/H154,"0")+IFERROR(W155/H155,"0")+IFERROR(W156/H156,"0")</f>
        <v>67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0.50451000000000001</v>
      </c>
      <c r="Y157" s="65"/>
      <c r="Z157" s="65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9"/>
      <c r="N158" s="365" t="s">
        <v>43</v>
      </c>
      <c r="O158" s="366"/>
      <c r="P158" s="366"/>
      <c r="Q158" s="366"/>
      <c r="R158" s="366"/>
      <c r="S158" s="366"/>
      <c r="T158" s="367"/>
      <c r="U158" s="41" t="s">
        <v>0</v>
      </c>
      <c r="V158" s="42">
        <f>IFERROR(SUM(V148:V156),"0")</f>
        <v>275</v>
      </c>
      <c r="W158" s="42">
        <f>IFERROR(SUM(W148:W156),"0")</f>
        <v>281.39999999999998</v>
      </c>
      <c r="X158" s="41"/>
      <c r="Y158" s="65"/>
      <c r="Z158" s="65"/>
    </row>
    <row r="159" spans="1:53" ht="16.5" customHeight="1" x14ac:dyDescent="0.25">
      <c r="A159" s="389" t="s">
        <v>265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63"/>
      <c r="Z159" s="63"/>
    </row>
    <row r="160" spans="1:53" ht="14.25" customHeight="1" x14ac:dyDescent="0.25">
      <c r="A160" s="374" t="s">
        <v>118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360">
        <v>4680115881402</v>
      </c>
      <c r="E161" s="360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360">
        <v>4680115881396</v>
      </c>
      <c r="E162" s="360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8" t="s">
        <v>48</v>
      </c>
      <c r="T162" s="38" t="s">
        <v>48</v>
      </c>
      <c r="U162" s="39" t="s">
        <v>0</v>
      </c>
      <c r="V162" s="57">
        <v>45</v>
      </c>
      <c r="W162" s="54">
        <f>IFERROR(IF(V162="",0,CEILING((V162/$H162),1)*$H162),"")</f>
        <v>45.900000000000006</v>
      </c>
      <c r="X162" s="40">
        <f>IFERROR(IF(W162=0,"",ROUNDUP(W162/H162,0)*0.00753),"")</f>
        <v>0.12801000000000001</v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8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9"/>
      <c r="N163" s="365" t="s">
        <v>43</v>
      </c>
      <c r="O163" s="366"/>
      <c r="P163" s="366"/>
      <c r="Q163" s="366"/>
      <c r="R163" s="366"/>
      <c r="S163" s="366"/>
      <c r="T163" s="367"/>
      <c r="U163" s="41" t="s">
        <v>42</v>
      </c>
      <c r="V163" s="42">
        <f>IFERROR(V161/H161,"0")+IFERROR(V162/H162,"0")</f>
        <v>16.666666666666664</v>
      </c>
      <c r="W163" s="42">
        <f>IFERROR(W161/H161,"0")+IFERROR(W162/H162,"0")</f>
        <v>17</v>
      </c>
      <c r="X163" s="42">
        <f>IFERROR(IF(X161="",0,X161),"0")+IFERROR(IF(X162="",0,X162),"0")</f>
        <v>0.12801000000000001</v>
      </c>
      <c r="Y163" s="65"/>
      <c r="Z163" s="65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9"/>
      <c r="N164" s="365" t="s">
        <v>43</v>
      </c>
      <c r="O164" s="366"/>
      <c r="P164" s="366"/>
      <c r="Q164" s="366"/>
      <c r="R164" s="366"/>
      <c r="S164" s="366"/>
      <c r="T164" s="367"/>
      <c r="U164" s="41" t="s">
        <v>0</v>
      </c>
      <c r="V164" s="42">
        <f>IFERROR(SUM(V161:V162),"0")</f>
        <v>45</v>
      </c>
      <c r="W164" s="42">
        <f>IFERROR(SUM(W161:W162),"0")</f>
        <v>45.900000000000006</v>
      </c>
      <c r="X164" s="41"/>
      <c r="Y164" s="65"/>
      <c r="Z164" s="65"/>
    </row>
    <row r="165" spans="1:53" ht="14.25" customHeight="1" x14ac:dyDescent="0.25">
      <c r="A165" s="374" t="s">
        <v>110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360">
        <v>4680115882935</v>
      </c>
      <c r="E166" s="360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360">
        <v>4680115880764</v>
      </c>
      <c r="E167" s="360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8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9"/>
      <c r="N168" s="365" t="s">
        <v>43</v>
      </c>
      <c r="O168" s="366"/>
      <c r="P168" s="366"/>
      <c r="Q168" s="366"/>
      <c r="R168" s="366"/>
      <c r="S168" s="366"/>
      <c r="T168" s="367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9"/>
      <c r="N169" s="365" t="s">
        <v>43</v>
      </c>
      <c r="O169" s="366"/>
      <c r="P169" s="366"/>
      <c r="Q169" s="366"/>
      <c r="R169" s="366"/>
      <c r="S169" s="366"/>
      <c r="T169" s="367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74" t="s">
        <v>76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0">
        <v>4680115882683</v>
      </c>
      <c r="E171" s="360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8" t="s">
        <v>48</v>
      </c>
      <c r="T171" s="38" t="s">
        <v>48</v>
      </c>
      <c r="U171" s="39" t="s">
        <v>0</v>
      </c>
      <c r="V171" s="57">
        <v>580</v>
      </c>
      <c r="W171" s="54">
        <f>IFERROR(IF(V171="",0,CEILING((V171/$H171),1)*$H171),"")</f>
        <v>583.20000000000005</v>
      </c>
      <c r="X171" s="40">
        <f>IFERROR(IF(W171=0,"",ROUNDUP(W171/H171,0)*0.00937),"")</f>
        <v>1.01196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0">
        <v>4680115882690</v>
      </c>
      <c r="E172" s="360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8" t="s">
        <v>48</v>
      </c>
      <c r="T172" s="38" t="s">
        <v>48</v>
      </c>
      <c r="U172" s="39" t="s">
        <v>0</v>
      </c>
      <c r="V172" s="57">
        <v>510</v>
      </c>
      <c r="W172" s="54">
        <f>IFERROR(IF(V172="",0,CEILING((V172/$H172),1)*$H172),"")</f>
        <v>513</v>
      </c>
      <c r="X172" s="40">
        <f>IFERROR(IF(W172=0,"",ROUNDUP(W172/H172,0)*0.00937),"")</f>
        <v>0.89015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0">
        <v>4680115882669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410</v>
      </c>
      <c r="W173" s="54">
        <f>IFERROR(IF(V173="",0,CEILING((V173/$H173),1)*$H173),"")</f>
        <v>410.40000000000003</v>
      </c>
      <c r="X173" s="40">
        <f>IFERROR(IF(W173=0,"",ROUNDUP(W173/H173,0)*0.00937),"")</f>
        <v>0.71211999999999998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0">
        <v>4680115882676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480</v>
      </c>
      <c r="W174" s="54">
        <f>IFERROR(IF(V174="",0,CEILING((V174/$H174),1)*$H174),"")</f>
        <v>480.6</v>
      </c>
      <c r="X174" s="40">
        <f>IFERROR(IF(W174=0,"",ROUNDUP(W174/H174,0)*0.00937),"")</f>
        <v>0.83392999999999995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9"/>
      <c r="N175" s="365" t="s">
        <v>43</v>
      </c>
      <c r="O175" s="366"/>
      <c r="P175" s="366"/>
      <c r="Q175" s="366"/>
      <c r="R175" s="366"/>
      <c r="S175" s="366"/>
      <c r="T175" s="367"/>
      <c r="U175" s="41" t="s">
        <v>42</v>
      </c>
      <c r="V175" s="42">
        <f>IFERROR(V171/H171,"0")+IFERROR(V172/H172,"0")+IFERROR(V173/H173,"0")+IFERROR(V174/H174,"0")</f>
        <v>366.66666666666663</v>
      </c>
      <c r="W175" s="42">
        <f>IFERROR(W171/H171,"0")+IFERROR(W172/H172,"0")+IFERROR(W173/H173,"0")+IFERROR(W174/H174,"0")</f>
        <v>368</v>
      </c>
      <c r="X175" s="42">
        <f>IFERROR(IF(X171="",0,X171),"0")+IFERROR(IF(X172="",0,X172),"0")+IFERROR(IF(X173="",0,X173),"0")+IFERROR(IF(X174="",0,X174),"0")</f>
        <v>3.4481600000000001</v>
      </c>
      <c r="Y175" s="65"/>
      <c r="Z175" s="65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9"/>
      <c r="N176" s="365" t="s">
        <v>43</v>
      </c>
      <c r="O176" s="366"/>
      <c r="P176" s="366"/>
      <c r="Q176" s="366"/>
      <c r="R176" s="366"/>
      <c r="S176" s="366"/>
      <c r="T176" s="367"/>
      <c r="U176" s="41" t="s">
        <v>0</v>
      </c>
      <c r="V176" s="42">
        <f>IFERROR(SUM(V171:V174),"0")</f>
        <v>1980</v>
      </c>
      <c r="W176" s="42">
        <f>IFERROR(SUM(W171:W174),"0")</f>
        <v>1987.2000000000003</v>
      </c>
      <c r="X176" s="41"/>
      <c r="Y176" s="65"/>
      <c r="Z176" s="65"/>
    </row>
    <row r="177" spans="1:53" ht="14.25" customHeight="1" x14ac:dyDescent="0.25">
      <c r="A177" s="374" t="s">
        <v>81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360">
        <v>4680115881556</v>
      </c>
      <c r="E178" s="360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0">
        <v>4680115880573</v>
      </c>
      <c r="E179" s="360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8" t="s">
        <v>48</v>
      </c>
      <c r="T179" s="38" t="s">
        <v>48</v>
      </c>
      <c r="U179" s="39" t="s">
        <v>0</v>
      </c>
      <c r="V179" s="57">
        <v>280</v>
      </c>
      <c r="W179" s="54">
        <f t="shared" si="9"/>
        <v>287.09999999999997</v>
      </c>
      <c r="X179" s="40">
        <f>IFERROR(IF(W179=0,"",ROUNDUP(W179/H179,0)*0.02175),"")</f>
        <v>0.71775</v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360">
        <v>4680115881594</v>
      </c>
      <c r="E180" s="360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15</v>
      </c>
      <c r="W180" s="54">
        <f t="shared" si="9"/>
        <v>16.2</v>
      </c>
      <c r="X180" s="40">
        <f>IFERROR(IF(W180=0,"",ROUNDUP(W180/H180,0)*0.02175),"")</f>
        <v>4.3499999999999997E-2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360">
        <v>4680115881587</v>
      </c>
      <c r="E181" s="36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0">
        <v>4680115880962</v>
      </c>
      <c r="E182" s="360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260</v>
      </c>
      <c r="W182" s="54">
        <f t="shared" si="9"/>
        <v>265.2</v>
      </c>
      <c r="X182" s="40">
        <f>IFERROR(IF(W182=0,"",ROUNDUP(W182/H182,0)*0.02175),"")</f>
        <v>0.73949999999999994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360">
        <v>4680115881617</v>
      </c>
      <c r="E183" s="360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30</v>
      </c>
      <c r="W183" s="54">
        <f t="shared" si="9"/>
        <v>32.4</v>
      </c>
      <c r="X183" s="40">
        <f>IFERROR(IF(W183=0,"",ROUNDUP(W183/H183,0)*0.02175),"")</f>
        <v>8.6999999999999994E-2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360">
        <v>4680115881228</v>
      </c>
      <c r="E184" s="360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19</v>
      </c>
      <c r="W184" s="54">
        <f t="shared" si="9"/>
        <v>19.2</v>
      </c>
      <c r="X184" s="40">
        <f>IFERROR(IF(W184=0,"",ROUNDUP(W184/H184,0)*0.00753),"")</f>
        <v>6.0240000000000002E-2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360">
        <v>4680115881037</v>
      </c>
      <c r="E185" s="360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360">
        <v>4680115881211</v>
      </c>
      <c r="E186" s="360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20</v>
      </c>
      <c r="W186" s="54">
        <f t="shared" si="9"/>
        <v>21.599999999999998</v>
      </c>
      <c r="X186" s="40">
        <f>IFERROR(IF(W186=0,"",ROUNDUP(W186/H186,0)*0.00753),"")</f>
        <v>6.7769999999999997E-2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360">
        <v>4680115881020</v>
      </c>
      <c r="E187" s="360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360">
        <v>4680115882195</v>
      </c>
      <c r="E188" s="360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360">
        <v>4680115882607</v>
      </c>
      <c r="E189" s="360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360">
        <v>4680115880092</v>
      </c>
      <c r="E190" s="360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4</v>
      </c>
      <c r="W190" s="54">
        <f t="shared" si="9"/>
        <v>4.8</v>
      </c>
      <c r="X190" s="40">
        <f t="shared" si="10"/>
        <v>1.506E-2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360">
        <v>4680115880221</v>
      </c>
      <c r="E191" s="36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2</v>
      </c>
      <c r="W191" s="54">
        <f t="shared" si="9"/>
        <v>2.4</v>
      </c>
      <c r="X191" s="40">
        <f t="shared" si="10"/>
        <v>7.5300000000000002E-3</v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360">
        <v>4680115882942</v>
      </c>
      <c r="E192" s="36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360">
        <v>4680115880504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0">
        <v>4680115882164</v>
      </c>
      <c r="E194" s="360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68</v>
      </c>
      <c r="W194" s="54">
        <f t="shared" si="9"/>
        <v>69.599999999999994</v>
      </c>
      <c r="X194" s="40">
        <f t="shared" si="10"/>
        <v>0.21837000000000001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8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9"/>
      <c r="N195" s="365" t="s">
        <v>43</v>
      </c>
      <c r="O195" s="366"/>
      <c r="P195" s="366"/>
      <c r="Q195" s="366"/>
      <c r="R195" s="366"/>
      <c r="S195" s="366"/>
      <c r="T195" s="367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118.15613026819923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122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1.95672</v>
      </c>
      <c r="Y195" s="65"/>
      <c r="Z195" s="65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9"/>
      <c r="N196" s="365" t="s">
        <v>43</v>
      </c>
      <c r="O196" s="366"/>
      <c r="P196" s="366"/>
      <c r="Q196" s="366"/>
      <c r="R196" s="366"/>
      <c r="S196" s="366"/>
      <c r="T196" s="367"/>
      <c r="U196" s="41" t="s">
        <v>0</v>
      </c>
      <c r="V196" s="42">
        <f>IFERROR(SUM(V178:V194),"0")</f>
        <v>698</v>
      </c>
      <c r="W196" s="42">
        <f>IFERROR(SUM(W178:W194),"0")</f>
        <v>718.5</v>
      </c>
      <c r="X196" s="41"/>
      <c r="Y196" s="65"/>
      <c r="Z196" s="65"/>
    </row>
    <row r="197" spans="1:53" ht="14.25" customHeight="1" x14ac:dyDescent="0.25">
      <c r="A197" s="374" t="s">
        <v>216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360">
        <v>4680115882874</v>
      </c>
      <c r="E198" s="360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360">
        <v>4680115884434</v>
      </c>
      <c r="E199" s="360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360">
        <v>4680115880801</v>
      </c>
      <c r="E200" s="36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0">
        <v>4680115880818</v>
      </c>
      <c r="E201" s="36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176</v>
      </c>
      <c r="W201" s="54">
        <f>IFERROR(IF(V201="",0,CEILING((V201/$H201),1)*$H201),"")</f>
        <v>177.6</v>
      </c>
      <c r="X201" s="40">
        <f>IFERROR(IF(W201=0,"",ROUNDUP(W201/H201,0)*0.00753),"")</f>
        <v>0.55722000000000005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8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9"/>
      <c r="N202" s="365" t="s">
        <v>43</v>
      </c>
      <c r="O202" s="366"/>
      <c r="P202" s="366"/>
      <c r="Q202" s="366"/>
      <c r="R202" s="366"/>
      <c r="S202" s="366"/>
      <c r="T202" s="367"/>
      <c r="U202" s="41" t="s">
        <v>42</v>
      </c>
      <c r="V202" s="42">
        <f>IFERROR(V198/H198,"0")+IFERROR(V199/H199,"0")+IFERROR(V200/H200,"0")+IFERROR(V201/H201,"0")</f>
        <v>73.333333333333343</v>
      </c>
      <c r="W202" s="42">
        <f>IFERROR(W198/H198,"0")+IFERROR(W199/H199,"0")+IFERROR(W200/H200,"0")+IFERROR(W201/H201,"0")</f>
        <v>74</v>
      </c>
      <c r="X202" s="42">
        <f>IFERROR(IF(X198="",0,X198),"0")+IFERROR(IF(X199="",0,X199),"0")+IFERROR(IF(X200="",0,X200),"0")+IFERROR(IF(X201="",0,X201),"0")</f>
        <v>0.55722000000000005</v>
      </c>
      <c r="Y202" s="65"/>
      <c r="Z202" s="65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9"/>
      <c r="N203" s="365" t="s">
        <v>43</v>
      </c>
      <c r="O203" s="366"/>
      <c r="P203" s="366"/>
      <c r="Q203" s="366"/>
      <c r="R203" s="366"/>
      <c r="S203" s="366"/>
      <c r="T203" s="367"/>
      <c r="U203" s="41" t="s">
        <v>0</v>
      </c>
      <c r="V203" s="42">
        <f>IFERROR(SUM(V198:V201),"0")</f>
        <v>176</v>
      </c>
      <c r="W203" s="42">
        <f>IFERROR(SUM(W198:W201),"0")</f>
        <v>177.6</v>
      </c>
      <c r="X203" s="41"/>
      <c r="Y203" s="65"/>
      <c r="Z203" s="65"/>
    </row>
    <row r="204" spans="1:53" ht="16.5" customHeight="1" x14ac:dyDescent="0.25">
      <c r="A204" s="389" t="s">
        <v>324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63"/>
      <c r="Z204" s="63"/>
    </row>
    <row r="205" spans="1:53" ht="14.25" customHeight="1" x14ac:dyDescent="0.25">
      <c r="A205" s="374" t="s">
        <v>118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360">
        <v>4680115884274</v>
      </c>
      <c r="E206" s="360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5" t="s">
        <v>327</v>
      </c>
      <c r="O206" s="362"/>
      <c r="P206" s="362"/>
      <c r="Q206" s="362"/>
      <c r="R206" s="363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360">
        <v>4680115884298</v>
      </c>
      <c r="E207" s="360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6" t="s">
        <v>330</v>
      </c>
      <c r="O207" s="362"/>
      <c r="P207" s="362"/>
      <c r="Q207" s="362"/>
      <c r="R207" s="363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360">
        <v>4680115884250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360">
        <v>4680115884281</v>
      </c>
      <c r="E209" s="360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360">
        <v>4680115884199</v>
      </c>
      <c r="E210" s="360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360">
        <v>4680115884267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368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9"/>
      <c r="N212" s="365" t="s">
        <v>43</v>
      </c>
      <c r="O212" s="366"/>
      <c r="P212" s="366"/>
      <c r="Q212" s="366"/>
      <c r="R212" s="366"/>
      <c r="S212" s="366"/>
      <c r="T212" s="367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360">
        <v>4607091389845</v>
      </c>
      <c r="E215" s="360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8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9"/>
      <c r="N216" s="365" t="s">
        <v>43</v>
      </c>
      <c r="O216" s="366"/>
      <c r="P216" s="366"/>
      <c r="Q216" s="366"/>
      <c r="R216" s="366"/>
      <c r="S216" s="366"/>
      <c r="T216" s="367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69"/>
      <c r="N217" s="365" t="s">
        <v>43</v>
      </c>
      <c r="O217" s="366"/>
      <c r="P217" s="366"/>
      <c r="Q217" s="366"/>
      <c r="R217" s="366"/>
      <c r="S217" s="366"/>
      <c r="T217" s="367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89" t="s">
        <v>345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63"/>
      <c r="Z218" s="63"/>
    </row>
    <row r="219" spans="1:53" ht="14.25" customHeight="1" x14ac:dyDescent="0.25">
      <c r="A219" s="374" t="s">
        <v>118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360">
        <v>4680115884137</v>
      </c>
      <c r="E220" s="36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348</v>
      </c>
      <c r="O220" s="362"/>
      <c r="P220" s="362"/>
      <c r="Q220" s="362"/>
      <c r="R220" s="363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360">
        <v>4680115884236</v>
      </c>
      <c r="E221" s="360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34" t="s">
        <v>351</v>
      </c>
      <c r="O221" s="362"/>
      <c r="P221" s="362"/>
      <c r="Q221" s="362"/>
      <c r="R221" s="363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360">
        <v>4680115884175</v>
      </c>
      <c r="E222" s="360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35" t="s">
        <v>354</v>
      </c>
      <c r="O222" s="362"/>
      <c r="P222" s="362"/>
      <c r="Q222" s="362"/>
      <c r="R222" s="363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360">
        <v>4680115884144</v>
      </c>
      <c r="E223" s="360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36" t="s">
        <v>357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360">
        <v>4680115884182</v>
      </c>
      <c r="E224" s="360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7" t="s">
        <v>360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360">
        <v>4680115884205</v>
      </c>
      <c r="E225" s="360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8" t="s">
        <v>363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8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9"/>
      <c r="N226" s="365" t="s">
        <v>43</v>
      </c>
      <c r="O226" s="366"/>
      <c r="P226" s="366"/>
      <c r="Q226" s="366"/>
      <c r="R226" s="366"/>
      <c r="S226" s="366"/>
      <c r="T226" s="367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9"/>
      <c r="N227" s="365" t="s">
        <v>43</v>
      </c>
      <c r="O227" s="366"/>
      <c r="P227" s="366"/>
      <c r="Q227" s="366"/>
      <c r="R227" s="366"/>
      <c r="S227" s="366"/>
      <c r="T227" s="367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89" t="s">
        <v>364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63"/>
      <c r="Z228" s="63"/>
    </row>
    <row r="229" spans="1:53" ht="14.25" customHeight="1" x14ac:dyDescent="0.25">
      <c r="A229" s="374" t="s">
        <v>118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360">
        <v>4607091387445</v>
      </c>
      <c r="E230" s="360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360">
        <v>4607091386004</v>
      </c>
      <c r="E231" s="360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360">
        <v>4607091386004</v>
      </c>
      <c r="E232" s="360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360">
        <v>4607091386073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360">
        <v>4607091387322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360">
        <v>4607091387322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360">
        <v>4607091387377</v>
      </c>
      <c r="E236" s="360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360">
        <v>4607091387353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360">
        <v>4607091386011</v>
      </c>
      <c r="E238" s="360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360">
        <v>4607091387308</v>
      </c>
      <c r="E239" s="360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360">
        <v>4607091387339</v>
      </c>
      <c r="E240" s="360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360">
        <v>4680115882638</v>
      </c>
      <c r="E241" s="360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360">
        <v>4680115881938</v>
      </c>
      <c r="E242" s="36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360">
        <v>4607091387346</v>
      </c>
      <c r="E243" s="360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360">
        <v>4607091389807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8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9"/>
      <c r="N245" s="365" t="s">
        <v>43</v>
      </c>
      <c r="O245" s="366"/>
      <c r="P245" s="366"/>
      <c r="Q245" s="366"/>
      <c r="R245" s="366"/>
      <c r="S245" s="366"/>
      <c r="T245" s="367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374" t="s">
        <v>110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360">
        <v>4680115881914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8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9"/>
      <c r="N249" s="365" t="s">
        <v>43</v>
      </c>
      <c r="O249" s="366"/>
      <c r="P249" s="366"/>
      <c r="Q249" s="366"/>
      <c r="R249" s="366"/>
      <c r="S249" s="366"/>
      <c r="T249" s="367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9"/>
      <c r="N250" s="365" t="s">
        <v>43</v>
      </c>
      <c r="O250" s="366"/>
      <c r="P250" s="366"/>
      <c r="Q250" s="366"/>
      <c r="R250" s="366"/>
      <c r="S250" s="366"/>
      <c r="T250" s="367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74" t="s">
        <v>76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360">
        <v>4607091387193</v>
      </c>
      <c r="E252" s="360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30</v>
      </c>
      <c r="W252" s="54">
        <f>IFERROR(IF(V252="",0,CEILING((V252/$H252),1)*$H252),"")</f>
        <v>33.6</v>
      </c>
      <c r="X252" s="40">
        <f>IFERROR(IF(W252=0,"",ROUNDUP(W252/H252,0)*0.00753),"")</f>
        <v>6.0240000000000002E-2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360">
        <v>4607091387230</v>
      </c>
      <c r="E253" s="36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8" t="s">
        <v>48</v>
      </c>
      <c r="T253" s="38" t="s">
        <v>48</v>
      </c>
      <c r="U253" s="39" t="s">
        <v>0</v>
      </c>
      <c r="V253" s="57">
        <v>120</v>
      </c>
      <c r="W253" s="54">
        <f>IFERROR(IF(V253="",0,CEILING((V253/$H253),1)*$H253),"")</f>
        <v>121.80000000000001</v>
      </c>
      <c r="X253" s="40">
        <f>IFERROR(IF(W253=0,"",ROUNDUP(W253/H253,0)*0.00753),"")</f>
        <v>0.21837000000000001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360">
        <v>4607091387285</v>
      </c>
      <c r="E254" s="360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8" t="s">
        <v>48</v>
      </c>
      <c r="T254" s="38" t="s">
        <v>48</v>
      </c>
      <c r="U254" s="39" t="s">
        <v>0</v>
      </c>
      <c r="V254" s="57">
        <v>4</v>
      </c>
      <c r="W254" s="54">
        <f>IFERROR(IF(V254="",0,CEILING((V254/$H254),1)*$H254),"")</f>
        <v>4.2</v>
      </c>
      <c r="X254" s="40">
        <f>IFERROR(IF(W254=0,"",ROUNDUP(W254/H254,0)*0.00502),"")</f>
        <v>1.004E-2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360">
        <v>4680115880481</v>
      </c>
      <c r="E255" s="360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8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9"/>
      <c r="N256" s="365" t="s">
        <v>43</v>
      </c>
      <c r="O256" s="366"/>
      <c r="P256" s="366"/>
      <c r="Q256" s="366"/>
      <c r="R256" s="366"/>
      <c r="S256" s="366"/>
      <c r="T256" s="367"/>
      <c r="U256" s="41" t="s">
        <v>42</v>
      </c>
      <c r="V256" s="42">
        <f>IFERROR(V252/H252,"0")+IFERROR(V253/H253,"0")+IFERROR(V254/H254,"0")+IFERROR(V255/H255,"0")</f>
        <v>37.619047619047613</v>
      </c>
      <c r="W256" s="42">
        <f>IFERROR(W252/H252,"0")+IFERROR(W253/H253,"0")+IFERROR(W254/H254,"0")+IFERROR(W255/H255,"0")</f>
        <v>39</v>
      </c>
      <c r="X256" s="42">
        <f>IFERROR(IF(X252="",0,X252),"0")+IFERROR(IF(X253="",0,X253),"0")+IFERROR(IF(X254="",0,X254),"0")+IFERROR(IF(X255="",0,X255),"0")</f>
        <v>0.28865000000000002</v>
      </c>
      <c r="Y256" s="65"/>
      <c r="Z256" s="65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9"/>
      <c r="N257" s="365" t="s">
        <v>43</v>
      </c>
      <c r="O257" s="366"/>
      <c r="P257" s="366"/>
      <c r="Q257" s="366"/>
      <c r="R257" s="366"/>
      <c r="S257" s="366"/>
      <c r="T257" s="367"/>
      <c r="U257" s="41" t="s">
        <v>0</v>
      </c>
      <c r="V257" s="42">
        <f>IFERROR(SUM(V252:V255),"0")</f>
        <v>154</v>
      </c>
      <c r="W257" s="42">
        <f>IFERROR(SUM(W252:W255),"0")</f>
        <v>159.6</v>
      </c>
      <c r="X257" s="41"/>
      <c r="Y257" s="65"/>
      <c r="Z257" s="65"/>
    </row>
    <row r="258" spans="1:53" ht="14.25" customHeight="1" x14ac:dyDescent="0.25">
      <c r="A258" s="374" t="s">
        <v>81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360">
        <v>4607091387766</v>
      </c>
      <c r="E259" s="36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40</v>
      </c>
      <c r="W259" s="54">
        <f t="shared" ref="W259:W267" si="15">IFERROR(IF(V259="",0,CEILING((V259/$H259),1)*$H259),"")</f>
        <v>46.8</v>
      </c>
      <c r="X259" s="40">
        <f>IFERROR(IF(W259=0,"",ROUNDUP(W259/H259,0)*0.02175),"")</f>
        <v>0.1305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360">
        <v>4607091387957</v>
      </c>
      <c r="E260" s="36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360">
        <v>4607091387964</v>
      </c>
      <c r="E261" s="36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360">
        <v>4680115883567</v>
      </c>
      <c r="E262" s="360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2"/>
      <c r="P262" s="362"/>
      <c r="Q262" s="362"/>
      <c r="R262" s="363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60">
        <v>4607091381672</v>
      </c>
      <c r="E263" s="360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360">
        <v>4607091387537</v>
      </c>
      <c r="E264" s="36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360">
        <v>4607091387513</v>
      </c>
      <c r="E265" s="36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360">
        <v>4680115880511</v>
      </c>
      <c r="E266" s="360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360">
        <v>4680115880412</v>
      </c>
      <c r="E267" s="360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8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9"/>
      <c r="N268" s="365" t="s">
        <v>43</v>
      </c>
      <c r="O268" s="366"/>
      <c r="P268" s="366"/>
      <c r="Q268" s="366"/>
      <c r="R268" s="366"/>
      <c r="S268" s="366"/>
      <c r="T268" s="367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5.1282051282051286</v>
      </c>
      <c r="W268" s="42">
        <f>IFERROR(W259/H259,"0")+IFERROR(W260/H260,"0")+IFERROR(W261/H261,"0")+IFERROR(W262/H262,"0")+IFERROR(W263/H263,"0")+IFERROR(W264/H264,"0")+IFERROR(W265/H265,"0")+IFERROR(W266/H266,"0")+IFERROR(W267/H267,"0")</f>
        <v>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0.1305</v>
      </c>
      <c r="Y268" s="65"/>
      <c r="Z268" s="65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9"/>
      <c r="N269" s="365" t="s">
        <v>43</v>
      </c>
      <c r="O269" s="366"/>
      <c r="P269" s="366"/>
      <c r="Q269" s="366"/>
      <c r="R269" s="366"/>
      <c r="S269" s="366"/>
      <c r="T269" s="367"/>
      <c r="U269" s="41" t="s">
        <v>0</v>
      </c>
      <c r="V269" s="42">
        <f>IFERROR(SUM(V259:V267),"0")</f>
        <v>40</v>
      </c>
      <c r="W269" s="42">
        <f>IFERROR(SUM(W259:W267),"0")</f>
        <v>46.8</v>
      </c>
      <c r="X269" s="41"/>
      <c r="Y269" s="65"/>
      <c r="Z269" s="65"/>
    </row>
    <row r="270" spans="1:53" ht="14.25" customHeight="1" x14ac:dyDescent="0.25">
      <c r="A270" s="374" t="s">
        <v>216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60">
        <v>4607091380880</v>
      </c>
      <c r="E271" s="36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60">
        <v>4607091384482</v>
      </c>
      <c r="E272" s="360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2"/>
      <c r="P272" s="362"/>
      <c r="Q272" s="362"/>
      <c r="R272" s="363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60">
        <v>4607091380897</v>
      </c>
      <c r="E273" s="360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2"/>
      <c r="P273" s="362"/>
      <c r="Q273" s="362"/>
      <c r="R273" s="363"/>
      <c r="S273" s="38" t="s">
        <v>48</v>
      </c>
      <c r="T273" s="38" t="s">
        <v>48</v>
      </c>
      <c r="U273" s="39" t="s">
        <v>0</v>
      </c>
      <c r="V273" s="57">
        <v>100</v>
      </c>
      <c r="W273" s="54">
        <f>IFERROR(IF(V273="",0,CEILING((V273/$H273),1)*$H273),"")</f>
        <v>100.80000000000001</v>
      </c>
      <c r="X273" s="40">
        <f>IFERROR(IF(W273=0,"",ROUNDUP(W273/H273,0)*0.02175),"")</f>
        <v>0.26100000000000001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8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9"/>
      <c r="N274" s="365" t="s">
        <v>43</v>
      </c>
      <c r="O274" s="366"/>
      <c r="P274" s="366"/>
      <c r="Q274" s="366"/>
      <c r="R274" s="366"/>
      <c r="S274" s="366"/>
      <c r="T274" s="367"/>
      <c r="U274" s="41" t="s">
        <v>42</v>
      </c>
      <c r="V274" s="42">
        <f>IFERROR(V271/H271,"0")+IFERROR(V272/H272,"0")+IFERROR(V273/H273,"0")</f>
        <v>56.776556776556781</v>
      </c>
      <c r="W274" s="42">
        <f>IFERROR(W271/H271,"0")+IFERROR(W272/H272,"0")+IFERROR(W273/H273,"0")</f>
        <v>57</v>
      </c>
      <c r="X274" s="42">
        <f>IFERROR(IF(X271="",0,X271),"0")+IFERROR(IF(X272="",0,X272),"0")+IFERROR(IF(X273="",0,X273),"0")</f>
        <v>1.2397499999999999</v>
      </c>
      <c r="Y274" s="65"/>
      <c r="Z274" s="65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69"/>
      <c r="N275" s="365" t="s">
        <v>43</v>
      </c>
      <c r="O275" s="366"/>
      <c r="P275" s="366"/>
      <c r="Q275" s="366"/>
      <c r="R275" s="366"/>
      <c r="S275" s="366"/>
      <c r="T275" s="367"/>
      <c r="U275" s="41" t="s">
        <v>0</v>
      </c>
      <c r="V275" s="42">
        <f>IFERROR(SUM(V271:V273),"0")</f>
        <v>450</v>
      </c>
      <c r="W275" s="42">
        <f>IFERROR(SUM(W271:W273),"0")</f>
        <v>451.8</v>
      </c>
      <c r="X275" s="41"/>
      <c r="Y275" s="65"/>
      <c r="Z275" s="65"/>
    </row>
    <row r="276" spans="1:53" ht="14.25" customHeight="1" x14ac:dyDescent="0.25">
      <c r="A276" s="374" t="s">
        <v>96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360">
        <v>4607091388374</v>
      </c>
      <c r="E277" s="360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499" t="s">
        <v>429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360">
        <v>4607091388381</v>
      </c>
      <c r="E278" s="360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00" t="s">
        <v>432</v>
      </c>
      <c r="O278" s="362"/>
      <c r="P278" s="362"/>
      <c r="Q278" s="362"/>
      <c r="R278" s="363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360">
        <v>4607091388404</v>
      </c>
      <c r="E279" s="360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2"/>
      <c r="P279" s="362"/>
      <c r="Q279" s="362"/>
      <c r="R279" s="363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368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9"/>
      <c r="N280" s="365" t="s">
        <v>43</v>
      </c>
      <c r="O280" s="366"/>
      <c r="P280" s="366"/>
      <c r="Q280" s="366"/>
      <c r="R280" s="366"/>
      <c r="S280" s="366"/>
      <c r="T280" s="367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9"/>
      <c r="N281" s="365" t="s">
        <v>43</v>
      </c>
      <c r="O281" s="366"/>
      <c r="P281" s="366"/>
      <c r="Q281" s="366"/>
      <c r="R281" s="366"/>
      <c r="S281" s="366"/>
      <c r="T281" s="367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374" t="s">
        <v>435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360">
        <v>4680115881808</v>
      </c>
      <c r="E283" s="36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360">
        <v>4680115881822</v>
      </c>
      <c r="E284" s="360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2"/>
      <c r="P284" s="362"/>
      <c r="Q284" s="362"/>
      <c r="R284" s="363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360">
        <v>4680115880016</v>
      </c>
      <c r="E285" s="360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2"/>
      <c r="P285" s="362"/>
      <c r="Q285" s="362"/>
      <c r="R285" s="363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368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9"/>
      <c r="N286" s="365" t="s">
        <v>43</v>
      </c>
      <c r="O286" s="366"/>
      <c r="P286" s="366"/>
      <c r="Q286" s="366"/>
      <c r="R286" s="366"/>
      <c r="S286" s="366"/>
      <c r="T286" s="367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9"/>
      <c r="N287" s="365" t="s">
        <v>43</v>
      </c>
      <c r="O287" s="366"/>
      <c r="P287" s="366"/>
      <c r="Q287" s="366"/>
      <c r="R287" s="366"/>
      <c r="S287" s="366"/>
      <c r="T287" s="367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389" t="s">
        <v>444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63"/>
      <c r="Z288" s="63"/>
    </row>
    <row r="289" spans="1:53" ht="14.25" customHeight="1" x14ac:dyDescent="0.25">
      <c r="A289" s="374" t="s">
        <v>118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360">
        <v>4607091387421</v>
      </c>
      <c r="E290" s="36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63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360">
        <v>4607091387421</v>
      </c>
      <c r="E291" s="360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360">
        <v>4607091387452</v>
      </c>
      <c r="E292" s="360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63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360">
        <v>4607091387452</v>
      </c>
      <c r="E293" s="36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360">
        <v>4607091387452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60">
        <v>4607091385984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60">
        <v>4607091387438</v>
      </c>
      <c r="E296" s="360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10</v>
      </c>
      <c r="W296" s="54">
        <f t="shared" si="16"/>
        <v>10</v>
      </c>
      <c r="X296" s="40">
        <f>IFERROR(IF(W296=0,"",ROUNDUP(W296/H296,0)*0.00937),"")</f>
        <v>1.874E-2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360">
        <v>4607091387469</v>
      </c>
      <c r="E297" s="360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8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9"/>
      <c r="N298" s="365" t="s">
        <v>43</v>
      </c>
      <c r="O298" s="366"/>
      <c r="P298" s="366"/>
      <c r="Q298" s="366"/>
      <c r="R298" s="366"/>
      <c r="S298" s="366"/>
      <c r="T298" s="367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3.8518518518518516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6.2239999999999997E-2</v>
      </c>
      <c r="Y298" s="65"/>
      <c r="Z298" s="65"/>
    </row>
    <row r="299" spans="1:53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69"/>
      <c r="N299" s="365" t="s">
        <v>43</v>
      </c>
      <c r="O299" s="366"/>
      <c r="P299" s="366"/>
      <c r="Q299" s="366"/>
      <c r="R299" s="366"/>
      <c r="S299" s="366"/>
      <c r="T299" s="367"/>
      <c r="U299" s="41" t="s">
        <v>0</v>
      </c>
      <c r="V299" s="42">
        <f>IFERROR(SUM(V290:V297),"0")</f>
        <v>30</v>
      </c>
      <c r="W299" s="42">
        <f>IFERROR(SUM(W290:W297),"0")</f>
        <v>31.6</v>
      </c>
      <c r="X299" s="41"/>
      <c r="Y299" s="65"/>
      <c r="Z299" s="65"/>
    </row>
    <row r="300" spans="1:53" ht="14.25" customHeight="1" x14ac:dyDescent="0.25">
      <c r="A300" s="374" t="s">
        <v>76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360">
        <v>4607091387292</v>
      </c>
      <c r="E301" s="36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70</v>
      </c>
      <c r="W301" s="54">
        <f>IFERROR(IF(V301="",0,CEILING((V301/$H301),1)*$H301),"")</f>
        <v>70.08</v>
      </c>
      <c r="X301" s="40">
        <f>IFERROR(IF(W301=0,"",ROUNDUP(W301/H301,0)*0.00753),"")</f>
        <v>0.12048</v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360">
        <v>4607091387315</v>
      </c>
      <c r="E302" s="360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2"/>
      <c r="P302" s="362"/>
      <c r="Q302" s="362"/>
      <c r="R302" s="363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9"/>
      <c r="N303" s="365" t="s">
        <v>43</v>
      </c>
      <c r="O303" s="366"/>
      <c r="P303" s="366"/>
      <c r="Q303" s="366"/>
      <c r="R303" s="366"/>
      <c r="S303" s="366"/>
      <c r="T303" s="367"/>
      <c r="U303" s="41" t="s">
        <v>42</v>
      </c>
      <c r="V303" s="42">
        <f>IFERROR(V301/H301,"0")+IFERROR(V302/H302,"0")</f>
        <v>15.981735159817353</v>
      </c>
      <c r="W303" s="42">
        <f>IFERROR(W301/H301,"0")+IFERROR(W302/H302,"0")</f>
        <v>16</v>
      </c>
      <c r="X303" s="42">
        <f>IFERROR(IF(X301="",0,X301),"0")+IFERROR(IF(X302="",0,X302),"0")</f>
        <v>0.12048</v>
      </c>
      <c r="Y303" s="65"/>
      <c r="Z303" s="65"/>
    </row>
    <row r="304" spans="1:53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9"/>
      <c r="N304" s="365" t="s">
        <v>43</v>
      </c>
      <c r="O304" s="366"/>
      <c r="P304" s="366"/>
      <c r="Q304" s="366"/>
      <c r="R304" s="366"/>
      <c r="S304" s="366"/>
      <c r="T304" s="367"/>
      <c r="U304" s="41" t="s">
        <v>0</v>
      </c>
      <c r="V304" s="42">
        <f>IFERROR(SUM(V301:V302),"0")</f>
        <v>70</v>
      </c>
      <c r="W304" s="42">
        <f>IFERROR(SUM(W301:W302),"0")</f>
        <v>70.08</v>
      </c>
      <c r="X304" s="41"/>
      <c r="Y304" s="65"/>
      <c r="Z304" s="65"/>
    </row>
    <row r="305" spans="1:53" ht="16.5" customHeight="1" x14ac:dyDescent="0.25">
      <c r="A305" s="389" t="s">
        <v>462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63"/>
      <c r="Z305" s="63"/>
    </row>
    <row r="306" spans="1:53" ht="14.25" customHeight="1" x14ac:dyDescent="0.25">
      <c r="A306" s="374" t="s">
        <v>76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360">
        <v>4607091383836</v>
      </c>
      <c r="E307" s="360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2"/>
      <c r="P307" s="362"/>
      <c r="Q307" s="362"/>
      <c r="R307" s="363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9"/>
      <c r="N308" s="365" t="s">
        <v>43</v>
      </c>
      <c r="O308" s="366"/>
      <c r="P308" s="366"/>
      <c r="Q308" s="366"/>
      <c r="R308" s="366"/>
      <c r="S308" s="366"/>
      <c r="T308" s="367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9"/>
      <c r="N309" s="365" t="s">
        <v>43</v>
      </c>
      <c r="O309" s="366"/>
      <c r="P309" s="366"/>
      <c r="Q309" s="366"/>
      <c r="R309" s="366"/>
      <c r="S309" s="366"/>
      <c r="T309" s="367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374" t="s">
        <v>81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60">
        <v>4607091387919</v>
      </c>
      <c r="E311" s="360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360">
        <v>4680115883604</v>
      </c>
      <c r="E312" s="360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2"/>
      <c r="P312" s="362"/>
      <c r="Q312" s="362"/>
      <c r="R312" s="363"/>
      <c r="S312" s="38" t="s">
        <v>48</v>
      </c>
      <c r="T312" s="38" t="s">
        <v>48</v>
      </c>
      <c r="U312" s="39" t="s">
        <v>0</v>
      </c>
      <c r="V312" s="57">
        <v>42</v>
      </c>
      <c r="W312" s="54">
        <f>IFERROR(IF(V312="",0,CEILING((V312/$H312),1)*$H312),"")</f>
        <v>42</v>
      </c>
      <c r="X312" s="40">
        <f>IFERROR(IF(W312=0,"",ROUNDUP(W312/H312,0)*0.00753),"")</f>
        <v>0.15060000000000001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69"/>
      <c r="N313" s="365" t="s">
        <v>43</v>
      </c>
      <c r="O313" s="366"/>
      <c r="P313" s="366"/>
      <c r="Q313" s="366"/>
      <c r="R313" s="366"/>
      <c r="S313" s="366"/>
      <c r="T313" s="367"/>
      <c r="U313" s="41" t="s">
        <v>42</v>
      </c>
      <c r="V313" s="42">
        <f>IFERROR(V311/H311,"0")+IFERROR(V312/H312,"0")</f>
        <v>26.172839506172838</v>
      </c>
      <c r="W313" s="42">
        <f>IFERROR(W311/H311,"0")+IFERROR(W312/H312,"0")</f>
        <v>27</v>
      </c>
      <c r="X313" s="42">
        <f>IFERROR(IF(X311="",0,X311),"0")+IFERROR(IF(X312="",0,X312),"0")</f>
        <v>0.30285000000000001</v>
      </c>
      <c r="Y313" s="65"/>
      <c r="Z313" s="65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1" t="s">
        <v>0</v>
      </c>
      <c r="V314" s="42">
        <f>IFERROR(SUM(V311:V312),"0")</f>
        <v>92</v>
      </c>
      <c r="W314" s="42">
        <f>IFERROR(SUM(W311:W312),"0")</f>
        <v>98.699999999999989</v>
      </c>
      <c r="X314" s="41"/>
      <c r="Y314" s="65"/>
      <c r="Z314" s="65"/>
    </row>
    <row r="315" spans="1:53" ht="14.25" customHeight="1" x14ac:dyDescent="0.25">
      <c r="A315" s="374" t="s">
        <v>216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360">
        <v>4607091388831</v>
      </c>
      <c r="E316" s="360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8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69"/>
      <c r="N317" s="365" t="s">
        <v>43</v>
      </c>
      <c r="O317" s="366"/>
      <c r="P317" s="366"/>
      <c r="Q317" s="366"/>
      <c r="R317" s="366"/>
      <c r="S317" s="366"/>
      <c r="T317" s="367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74" t="s">
        <v>96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360">
        <v>4607091383102</v>
      </c>
      <c r="E320" s="360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8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9"/>
      <c r="N321" s="365" t="s">
        <v>43</v>
      </c>
      <c r="O321" s="366"/>
      <c r="P321" s="366"/>
      <c r="Q321" s="366"/>
      <c r="R321" s="366"/>
      <c r="S321" s="366"/>
      <c r="T321" s="367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9"/>
      <c r="N322" s="365" t="s">
        <v>43</v>
      </c>
      <c r="O322" s="366"/>
      <c r="P322" s="366"/>
      <c r="Q322" s="366"/>
      <c r="R322" s="366"/>
      <c r="S322" s="366"/>
      <c r="T322" s="367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8" t="s">
        <v>473</v>
      </c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  <c r="X323" s="388"/>
      <c r="Y323" s="53"/>
      <c r="Z323" s="53"/>
    </row>
    <row r="324" spans="1:53" ht="16.5" customHeight="1" x14ac:dyDescent="0.25">
      <c r="A324" s="389" t="s">
        <v>474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63"/>
      <c r="Z324" s="63"/>
    </row>
    <row r="325" spans="1:53" ht="14.25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360">
        <v>4607091383928</v>
      </c>
      <c r="E326" s="360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69"/>
      <c r="N327" s="365" t="s">
        <v>43</v>
      </c>
      <c r="O327" s="366"/>
      <c r="P327" s="366"/>
      <c r="Q327" s="366"/>
      <c r="R327" s="366"/>
      <c r="S327" s="366"/>
      <c r="T327" s="367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69"/>
      <c r="N328" s="365" t="s">
        <v>43</v>
      </c>
      <c r="O328" s="366"/>
      <c r="P328" s="366"/>
      <c r="Q328" s="366"/>
      <c r="R328" s="366"/>
      <c r="S328" s="366"/>
      <c r="T328" s="367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8" t="s">
        <v>477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53"/>
      <c r="Z329" s="53"/>
    </row>
    <row r="330" spans="1:53" ht="16.5" customHeight="1" x14ac:dyDescent="0.25">
      <c r="A330" s="389" t="s">
        <v>478</v>
      </c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3"/>
      <c r="Z330" s="63"/>
    </row>
    <row r="331" spans="1:53" ht="14.25" customHeight="1" x14ac:dyDescent="0.25">
      <c r="A331" s="374" t="s">
        <v>118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1290</v>
      </c>
      <c r="W332" s="54">
        <f t="shared" ref="W332:W339" si="17">IFERROR(IF(V332="",0,CEILING((V332/$H332),1)*$H332),"")</f>
        <v>1290</v>
      </c>
      <c r="X332" s="40">
        <f>IFERROR(IF(W332=0,"",ROUNDUP(W332/H332,0)*0.02039),"")</f>
        <v>1.7535399999999999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360">
        <v>4607091383997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360">
        <v>4607091384130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3300</v>
      </c>
      <c r="W335" s="54">
        <f t="shared" si="17"/>
        <v>3300</v>
      </c>
      <c r="X335" s="40">
        <f>IFERROR(IF(W335=0,"",ROUNDUP(W335/H335,0)*0.02175),"")</f>
        <v>4.7849999999999993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360">
        <v>4607091384147</v>
      </c>
      <c r="E337" s="36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2060</v>
      </c>
      <c r="W337" s="54">
        <f t="shared" si="17"/>
        <v>2070</v>
      </c>
      <c r="X337" s="40">
        <f>IFERROR(IF(W337=0,"",ROUNDUP(W337/H337,0)*0.02175),"")</f>
        <v>3.0014999999999996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360">
        <v>4607091384154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360">
        <v>4607091384161</v>
      </c>
      <c r="E339" s="360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69"/>
      <c r="N340" s="365" t="s">
        <v>43</v>
      </c>
      <c r="O340" s="366"/>
      <c r="P340" s="366"/>
      <c r="Q340" s="366"/>
      <c r="R340" s="366"/>
      <c r="S340" s="366"/>
      <c r="T340" s="367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443.33333333333337</v>
      </c>
      <c r="W340" s="42">
        <f>IFERROR(W332/H332,"0")+IFERROR(W333/H333,"0")+IFERROR(W334/H334,"0")+IFERROR(W335/H335,"0")+IFERROR(W336/H336,"0")+IFERROR(W337/H337,"0")+IFERROR(W338/H338,"0")+IFERROR(W339/H339,"0")</f>
        <v>444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9.5400399999999994</v>
      </c>
      <c r="Y340" s="65"/>
      <c r="Z340" s="65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9"/>
      <c r="N341" s="365" t="s">
        <v>43</v>
      </c>
      <c r="O341" s="366"/>
      <c r="P341" s="366"/>
      <c r="Q341" s="366"/>
      <c r="R341" s="366"/>
      <c r="S341" s="366"/>
      <c r="T341" s="367"/>
      <c r="U341" s="41" t="s">
        <v>0</v>
      </c>
      <c r="V341" s="42">
        <f>IFERROR(SUM(V332:V339),"0")</f>
        <v>6650</v>
      </c>
      <c r="W341" s="42">
        <f>IFERROR(SUM(W332:W339),"0")</f>
        <v>6660</v>
      </c>
      <c r="X341" s="41"/>
      <c r="Y341" s="65"/>
      <c r="Z341" s="65"/>
    </row>
    <row r="342" spans="1:53" ht="14.25" customHeight="1" x14ac:dyDescent="0.25">
      <c r="A342" s="374" t="s">
        <v>110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360">
        <v>4607091383980</v>
      </c>
      <c r="E343" s="360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360">
        <v>4680115883314</v>
      </c>
      <c r="E344" s="360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360">
        <v>4607091384178</v>
      </c>
      <c r="E345" s="360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1" t="s">
        <v>42</v>
      </c>
      <c r="V346" s="42">
        <f>IFERROR(V343/H343,"0")+IFERROR(V344/H344,"0")+IFERROR(V345/H345,"0")</f>
        <v>0</v>
      </c>
      <c r="W346" s="42">
        <f>IFERROR(W343/H343,"0")+IFERROR(W344/H344,"0")+IFERROR(W345/H345,"0")</f>
        <v>0</v>
      </c>
      <c r="X346" s="42">
        <f>IFERROR(IF(X343="",0,X343),"0")+IFERROR(IF(X344="",0,X344),"0")+IFERROR(IF(X345="",0,X345),"0")</f>
        <v>0</v>
      </c>
      <c r="Y346" s="65"/>
      <c r="Z346" s="65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1" t="s">
        <v>0</v>
      </c>
      <c r="V347" s="42">
        <f>IFERROR(SUM(V343:V345),"0")</f>
        <v>0</v>
      </c>
      <c r="W347" s="42">
        <f>IFERROR(SUM(W343:W345),"0")</f>
        <v>0</v>
      </c>
      <c r="X347" s="41"/>
      <c r="Y347" s="65"/>
      <c r="Z347" s="65"/>
    </row>
    <row r="348" spans="1:53" ht="14.25" customHeight="1" x14ac:dyDescent="0.25">
      <c r="A348" s="374" t="s">
        <v>81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360">
        <v>4607091383928</v>
      </c>
      <c r="E349" s="360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67" t="s">
        <v>500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1800</v>
      </c>
      <c r="W349" s="54">
        <f>IFERROR(IF(V349="",0,CEILING((V349/$H349),1)*$H349),"")</f>
        <v>1801.8</v>
      </c>
      <c r="X349" s="40">
        <f>IFERROR(IF(W349=0,"",ROUNDUP(W349/H349,0)*0.02175),"")</f>
        <v>5.0242499999999994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360">
        <v>4607091384260</v>
      </c>
      <c r="E350" s="360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8" t="s">
        <v>48</v>
      </c>
      <c r="T350" s="38" t="s">
        <v>48</v>
      </c>
      <c r="U350" s="39" t="s">
        <v>0</v>
      </c>
      <c r="V350" s="57">
        <v>660</v>
      </c>
      <c r="W350" s="54">
        <f>IFERROR(IF(V350="",0,CEILING((V350/$H350),1)*$H350),"")</f>
        <v>663</v>
      </c>
      <c r="X350" s="40">
        <f>IFERROR(IF(W350=0,"",ROUNDUP(W350/H350,0)*0.02175),"")</f>
        <v>1.8487499999999999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69"/>
      <c r="N351" s="365" t="s">
        <v>43</v>
      </c>
      <c r="O351" s="366"/>
      <c r="P351" s="366"/>
      <c r="Q351" s="366"/>
      <c r="R351" s="366"/>
      <c r="S351" s="366"/>
      <c r="T351" s="367"/>
      <c r="U351" s="41" t="s">
        <v>42</v>
      </c>
      <c r="V351" s="42">
        <f>IFERROR(V349/H349,"0")+IFERROR(V350/H350,"0")</f>
        <v>315.38461538461536</v>
      </c>
      <c r="W351" s="42">
        <f>IFERROR(W349/H349,"0")+IFERROR(W350/H350,"0")</f>
        <v>316</v>
      </c>
      <c r="X351" s="42">
        <f>IFERROR(IF(X349="",0,X349),"0")+IFERROR(IF(X350="",0,X350),"0")</f>
        <v>6.8729999999999993</v>
      </c>
      <c r="Y351" s="65"/>
      <c r="Z351" s="65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1" t="s">
        <v>0</v>
      </c>
      <c r="V352" s="42">
        <f>IFERROR(SUM(V349:V350),"0")</f>
        <v>2460</v>
      </c>
      <c r="W352" s="42">
        <f>IFERROR(SUM(W349:W350),"0")</f>
        <v>2464.8000000000002</v>
      </c>
      <c r="X352" s="41"/>
      <c r="Y352" s="65"/>
      <c r="Z352" s="65"/>
    </row>
    <row r="353" spans="1:53" ht="14.25" customHeight="1" x14ac:dyDescent="0.25">
      <c r="A353" s="374" t="s">
        <v>216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360">
        <v>4607091384673</v>
      </c>
      <c r="E354" s="360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8" t="s">
        <v>48</v>
      </c>
      <c r="T354" s="38" t="s">
        <v>48</v>
      </c>
      <c r="U354" s="39" t="s">
        <v>0</v>
      </c>
      <c r="V354" s="57">
        <v>320</v>
      </c>
      <c r="W354" s="54">
        <f>IFERROR(IF(V354="",0,CEILING((V354/$H354),1)*$H354),"")</f>
        <v>327.59999999999997</v>
      </c>
      <c r="X354" s="40">
        <f>IFERROR(IF(W354=0,"",ROUNDUP(W354/H354,0)*0.02175),"")</f>
        <v>0.91349999999999998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1" t="s">
        <v>42</v>
      </c>
      <c r="V355" s="42">
        <f>IFERROR(V354/H354,"0")</f>
        <v>41.025641025641029</v>
      </c>
      <c r="W355" s="42">
        <f>IFERROR(W354/H354,"0")</f>
        <v>42</v>
      </c>
      <c r="X355" s="42">
        <f>IFERROR(IF(X354="",0,X354),"0")</f>
        <v>0.91349999999999998</v>
      </c>
      <c r="Y355" s="65"/>
      <c r="Z355" s="65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1" t="s">
        <v>0</v>
      </c>
      <c r="V356" s="42">
        <f>IFERROR(SUM(V354:V354),"0")</f>
        <v>320</v>
      </c>
      <c r="W356" s="42">
        <f>IFERROR(SUM(W354:W354),"0")</f>
        <v>327.59999999999997</v>
      </c>
      <c r="X356" s="41"/>
      <c r="Y356" s="65"/>
      <c r="Z356" s="65"/>
    </row>
    <row r="357" spans="1:53" ht="16.5" customHeight="1" x14ac:dyDescent="0.25">
      <c r="A357" s="389" t="s">
        <v>505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63"/>
      <c r="Z357" s="63"/>
    </row>
    <row r="358" spans="1:53" ht="14.25" customHeight="1" x14ac:dyDescent="0.25">
      <c r="A358" s="374" t="s">
        <v>118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360">
        <v>4607091384185</v>
      </c>
      <c r="E359" s="360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100</v>
      </c>
      <c r="W359" s="54">
        <f>IFERROR(IF(V359="",0,CEILING((V359/$H359),1)*$H359),"")</f>
        <v>108</v>
      </c>
      <c r="X359" s="40">
        <f>IFERROR(IF(W359=0,"",ROUNDUP(W359/H359,0)*0.02175),"")</f>
        <v>0.19574999999999998</v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360">
        <v>4607091384192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360">
        <v>4680115881907</v>
      </c>
      <c r="E361" s="360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360">
        <v>4680115883925</v>
      </c>
      <c r="E362" s="360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360">
        <v>4607091384680</v>
      </c>
      <c r="E363" s="360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69"/>
      <c r="N364" s="365" t="s">
        <v>43</v>
      </c>
      <c r="O364" s="366"/>
      <c r="P364" s="366"/>
      <c r="Q364" s="366"/>
      <c r="R364" s="366"/>
      <c r="S364" s="366"/>
      <c r="T364" s="367"/>
      <c r="U364" s="41" t="s">
        <v>42</v>
      </c>
      <c r="V364" s="42">
        <f>IFERROR(V359/H359,"0")+IFERROR(V360/H360,"0")+IFERROR(V361/H361,"0")+IFERROR(V362/H362,"0")+IFERROR(V363/H363,"0")</f>
        <v>8.3333333333333339</v>
      </c>
      <c r="W364" s="42">
        <f>IFERROR(W359/H359,"0")+IFERROR(W360/H360,"0")+IFERROR(W361/H361,"0")+IFERROR(W362/H362,"0")+IFERROR(W363/H363,"0")</f>
        <v>9</v>
      </c>
      <c r="X364" s="42">
        <f>IFERROR(IF(X359="",0,X359),"0")+IFERROR(IF(X360="",0,X360),"0")+IFERROR(IF(X361="",0,X361),"0")+IFERROR(IF(X362="",0,X362),"0")+IFERROR(IF(X363="",0,X363),"0")</f>
        <v>0.19574999999999998</v>
      </c>
      <c r="Y364" s="65"/>
      <c r="Z364" s="65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9"/>
      <c r="N365" s="365" t="s">
        <v>43</v>
      </c>
      <c r="O365" s="366"/>
      <c r="P365" s="366"/>
      <c r="Q365" s="366"/>
      <c r="R365" s="366"/>
      <c r="S365" s="366"/>
      <c r="T365" s="367"/>
      <c r="U365" s="41" t="s">
        <v>0</v>
      </c>
      <c r="V365" s="42">
        <f>IFERROR(SUM(V359:V363),"0")</f>
        <v>100</v>
      </c>
      <c r="W365" s="42">
        <f>IFERROR(SUM(W359:W363),"0")</f>
        <v>108</v>
      </c>
      <c r="X365" s="41"/>
      <c r="Y365" s="65"/>
      <c r="Z365" s="65"/>
    </row>
    <row r="366" spans="1:53" ht="14.25" customHeight="1" x14ac:dyDescent="0.25">
      <c r="A366" s="374" t="s">
        <v>76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360">
        <v>4607091384802</v>
      </c>
      <c r="E367" s="360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280</v>
      </c>
      <c r="W367" s="54">
        <f>IFERROR(IF(V367="",0,CEILING((V367/$H367),1)*$H367),"")</f>
        <v>280.32</v>
      </c>
      <c r="X367" s="40">
        <f>IFERROR(IF(W367=0,"",ROUNDUP(W367/H367,0)*0.00753),"")</f>
        <v>0.48192000000000002</v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360">
        <v>4607091384826</v>
      </c>
      <c r="E368" s="360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9"/>
      <c r="N369" s="365" t="s">
        <v>43</v>
      </c>
      <c r="O369" s="366"/>
      <c r="P369" s="366"/>
      <c r="Q369" s="366"/>
      <c r="R369" s="366"/>
      <c r="S369" s="366"/>
      <c r="T369" s="367"/>
      <c r="U369" s="41" t="s">
        <v>42</v>
      </c>
      <c r="V369" s="42">
        <f>IFERROR(V367/H367,"0")+IFERROR(V368/H368,"0")</f>
        <v>63.926940639269411</v>
      </c>
      <c r="W369" s="42">
        <f>IFERROR(W367/H367,"0")+IFERROR(W368/H368,"0")</f>
        <v>64</v>
      </c>
      <c r="X369" s="42">
        <f>IFERROR(IF(X367="",0,X367),"0")+IFERROR(IF(X368="",0,X368),"0")</f>
        <v>0.48192000000000002</v>
      </c>
      <c r="Y369" s="65"/>
      <c r="Z369" s="65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9"/>
      <c r="N370" s="365" t="s">
        <v>43</v>
      </c>
      <c r="O370" s="366"/>
      <c r="P370" s="366"/>
      <c r="Q370" s="366"/>
      <c r="R370" s="366"/>
      <c r="S370" s="366"/>
      <c r="T370" s="367"/>
      <c r="U370" s="41" t="s">
        <v>0</v>
      </c>
      <c r="V370" s="42">
        <f>IFERROR(SUM(V367:V368),"0")</f>
        <v>280</v>
      </c>
      <c r="W370" s="42">
        <f>IFERROR(SUM(W367:W368),"0")</f>
        <v>280.32</v>
      </c>
      <c r="X370" s="41"/>
      <c r="Y370" s="65"/>
      <c r="Z370" s="65"/>
    </row>
    <row r="371" spans="1:53" ht="14.25" customHeight="1" x14ac:dyDescent="0.25">
      <c r="A371" s="374" t="s">
        <v>81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360">
        <v>4607091384246</v>
      </c>
      <c r="E372" s="360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380</v>
      </c>
      <c r="W372" s="54">
        <f>IFERROR(IF(V372="",0,CEILING((V372/$H372),1)*$H372),"")</f>
        <v>382.2</v>
      </c>
      <c r="X372" s="40">
        <f>IFERROR(IF(W372=0,"",ROUNDUP(W372/H372,0)*0.02175),"")</f>
        <v>1.06575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360">
        <v>4680115881976</v>
      </c>
      <c r="E373" s="36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360">
        <v>4607091384253</v>
      </c>
      <c r="E374" s="360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360">
        <v>4680115881969</v>
      </c>
      <c r="E375" s="360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69"/>
      <c r="N376" s="365" t="s">
        <v>43</v>
      </c>
      <c r="O376" s="366"/>
      <c r="P376" s="366"/>
      <c r="Q376" s="366"/>
      <c r="R376" s="366"/>
      <c r="S376" s="366"/>
      <c r="T376" s="367"/>
      <c r="U376" s="41" t="s">
        <v>42</v>
      </c>
      <c r="V376" s="42">
        <f>IFERROR(V372/H372,"0")+IFERROR(V373/H373,"0")+IFERROR(V374/H374,"0")+IFERROR(V375/H375,"0")</f>
        <v>48.717948717948723</v>
      </c>
      <c r="W376" s="42">
        <f>IFERROR(W372/H372,"0")+IFERROR(W373/H373,"0")+IFERROR(W374/H374,"0")+IFERROR(W375/H375,"0")</f>
        <v>49</v>
      </c>
      <c r="X376" s="42">
        <f>IFERROR(IF(X372="",0,X372),"0")+IFERROR(IF(X373="",0,X373),"0")+IFERROR(IF(X374="",0,X374),"0")+IFERROR(IF(X375="",0,X375),"0")</f>
        <v>1.06575</v>
      </c>
      <c r="Y376" s="65"/>
      <c r="Z376" s="65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1" t="s">
        <v>0</v>
      </c>
      <c r="V377" s="42">
        <f>IFERROR(SUM(V372:V375),"0")</f>
        <v>380</v>
      </c>
      <c r="W377" s="42">
        <f>IFERROR(SUM(W372:W375),"0")</f>
        <v>382.2</v>
      </c>
      <c r="X377" s="41"/>
      <c r="Y377" s="65"/>
      <c r="Z377" s="65"/>
    </row>
    <row r="378" spans="1:53" ht="14.25" customHeight="1" x14ac:dyDescent="0.25">
      <c r="A378" s="374" t="s">
        <v>216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360">
        <v>4607091389357</v>
      </c>
      <c r="E379" s="360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8" t="s">
        <v>48</v>
      </c>
      <c r="T379" s="38" t="s">
        <v>48</v>
      </c>
      <c r="U379" s="39" t="s">
        <v>0</v>
      </c>
      <c r="V379" s="57">
        <v>120</v>
      </c>
      <c r="W379" s="54">
        <f>IFERROR(IF(V379="",0,CEILING((V379/$H379),1)*$H379),"")</f>
        <v>124.8</v>
      </c>
      <c r="X379" s="40">
        <f>IFERROR(IF(W379=0,"",ROUNDUP(W379/H379,0)*0.02175),"")</f>
        <v>0.34799999999999998</v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9"/>
      <c r="N380" s="365" t="s">
        <v>43</v>
      </c>
      <c r="O380" s="366"/>
      <c r="P380" s="366"/>
      <c r="Q380" s="366"/>
      <c r="R380" s="366"/>
      <c r="S380" s="366"/>
      <c r="T380" s="367"/>
      <c r="U380" s="41" t="s">
        <v>42</v>
      </c>
      <c r="V380" s="42">
        <f>IFERROR(V379/H379,"0")</f>
        <v>15.384615384615385</v>
      </c>
      <c r="W380" s="42">
        <f>IFERROR(W379/H379,"0")</f>
        <v>16</v>
      </c>
      <c r="X380" s="42">
        <f>IFERROR(IF(X379="",0,X379),"0")</f>
        <v>0.34799999999999998</v>
      </c>
      <c r="Y380" s="65"/>
      <c r="Z380" s="65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69"/>
      <c r="N381" s="365" t="s">
        <v>43</v>
      </c>
      <c r="O381" s="366"/>
      <c r="P381" s="366"/>
      <c r="Q381" s="366"/>
      <c r="R381" s="366"/>
      <c r="S381" s="366"/>
      <c r="T381" s="367"/>
      <c r="U381" s="41" t="s">
        <v>0</v>
      </c>
      <c r="V381" s="42">
        <f>IFERROR(SUM(V379:V379),"0")</f>
        <v>120</v>
      </c>
      <c r="W381" s="42">
        <f>IFERROR(SUM(W379:W379),"0")</f>
        <v>124.8</v>
      </c>
      <c r="X381" s="41"/>
      <c r="Y381" s="65"/>
      <c r="Z381" s="65"/>
    </row>
    <row r="382" spans="1:53" ht="27.75" customHeight="1" x14ac:dyDescent="0.2">
      <c r="A382" s="388" t="s">
        <v>530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53"/>
      <c r="Z382" s="53"/>
    </row>
    <row r="383" spans="1:53" ht="16.5" customHeight="1" x14ac:dyDescent="0.25">
      <c r="A383" s="389" t="s">
        <v>531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63"/>
      <c r="Z383" s="63"/>
    </row>
    <row r="384" spans="1:53" ht="14.25" customHeight="1" x14ac:dyDescent="0.25">
      <c r="A384" s="374" t="s">
        <v>118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360">
        <v>4607091389708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360">
        <v>4607091389692</v>
      </c>
      <c r="E386" s="360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69"/>
      <c r="N387" s="365" t="s">
        <v>43</v>
      </c>
      <c r="O387" s="366"/>
      <c r="P387" s="366"/>
      <c r="Q387" s="366"/>
      <c r="R387" s="366"/>
      <c r="S387" s="366"/>
      <c r="T387" s="367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9"/>
      <c r="N388" s="365" t="s">
        <v>43</v>
      </c>
      <c r="O388" s="366"/>
      <c r="P388" s="366"/>
      <c r="Q388" s="366"/>
      <c r="R388" s="366"/>
      <c r="S388" s="366"/>
      <c r="T388" s="367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74" t="s">
        <v>76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360">
        <v>4607091389753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260</v>
      </c>
      <c r="W390" s="54">
        <f t="shared" ref="W390:W402" si="18">IFERROR(IF(V390="",0,CEILING((V390/$H390),1)*$H390),"")</f>
        <v>260.40000000000003</v>
      </c>
      <c r="X390" s="40">
        <f>IFERROR(IF(W390=0,"",ROUNDUP(W390/H390,0)*0.00753),"")</f>
        <v>0.46686</v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360">
        <v>4607091389760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40</v>
      </c>
      <c r="W391" s="54">
        <f t="shared" si="18"/>
        <v>42</v>
      </c>
      <c r="X391" s="40">
        <f>IFERROR(IF(W391=0,"",ROUNDUP(W391/H391,0)*0.00753),"")</f>
        <v>7.5300000000000006E-2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360">
        <v>4607091389746</v>
      </c>
      <c r="E392" s="360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260</v>
      </c>
      <c r="W392" s="54">
        <f t="shared" si="18"/>
        <v>260.40000000000003</v>
      </c>
      <c r="X392" s="40">
        <f>IFERROR(IF(W392=0,"",ROUNDUP(W392/H392,0)*0.00753),"")</f>
        <v>0.46686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360">
        <v>4680115882928</v>
      </c>
      <c r="E393" s="360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360">
        <v>4680115883147</v>
      </c>
      <c r="E394" s="36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360">
        <v>4607091384338</v>
      </c>
      <c r="E395" s="36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360">
        <v>4680115883154</v>
      </c>
      <c r="E396" s="36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360">
        <v>4607091389524</v>
      </c>
      <c r="E397" s="36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360">
        <v>4680115883161</v>
      </c>
      <c r="E398" s="36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360">
        <v>4607091384345</v>
      </c>
      <c r="E399" s="36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360">
        <v>4680115883178</v>
      </c>
      <c r="E400" s="36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360">
        <v>4607091389531</v>
      </c>
      <c r="E401" s="36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360">
        <v>4680115883185</v>
      </c>
      <c r="E402" s="360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9"/>
      <c r="N403" s="365" t="s">
        <v>43</v>
      </c>
      <c r="O403" s="366"/>
      <c r="P403" s="366"/>
      <c r="Q403" s="366"/>
      <c r="R403" s="366"/>
      <c r="S403" s="366"/>
      <c r="T403" s="367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133.33333333333334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134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1.00902</v>
      </c>
      <c r="Y403" s="65"/>
      <c r="Z403" s="65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9"/>
      <c r="N404" s="365" t="s">
        <v>43</v>
      </c>
      <c r="O404" s="366"/>
      <c r="P404" s="366"/>
      <c r="Q404" s="366"/>
      <c r="R404" s="366"/>
      <c r="S404" s="366"/>
      <c r="T404" s="367"/>
      <c r="U404" s="41" t="s">
        <v>0</v>
      </c>
      <c r="V404" s="42">
        <f>IFERROR(SUM(V390:V402),"0")</f>
        <v>560</v>
      </c>
      <c r="W404" s="42">
        <f>IFERROR(SUM(W390:W402),"0")</f>
        <v>562.80000000000007</v>
      </c>
      <c r="X404" s="41"/>
      <c r="Y404" s="65"/>
      <c r="Z404" s="65"/>
    </row>
    <row r="405" spans="1:53" ht="14.25" customHeight="1" x14ac:dyDescent="0.25">
      <c r="A405" s="374" t="s">
        <v>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360">
        <v>4607091389685</v>
      </c>
      <c r="E406" s="360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15</v>
      </c>
      <c r="W406" s="54">
        <f>IFERROR(IF(V406="",0,CEILING((V406/$H406),1)*$H406),"")</f>
        <v>15.6</v>
      </c>
      <c r="X406" s="40">
        <f>IFERROR(IF(W406=0,"",ROUNDUP(W406/H406,0)*0.02175),"")</f>
        <v>4.3499999999999997E-2</v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360">
        <v>4607091389654</v>
      </c>
      <c r="E407" s="360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360">
        <v>4607091384352</v>
      </c>
      <c r="E408" s="360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360">
        <v>4607091389661</v>
      </c>
      <c r="E409" s="360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8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9"/>
      <c r="N410" s="365" t="s">
        <v>43</v>
      </c>
      <c r="O410" s="366"/>
      <c r="P410" s="366"/>
      <c r="Q410" s="366"/>
      <c r="R410" s="366"/>
      <c r="S410" s="366"/>
      <c r="T410" s="367"/>
      <c r="U410" s="41" t="s">
        <v>42</v>
      </c>
      <c r="V410" s="42">
        <f>IFERROR(V406/H406,"0")+IFERROR(V407/H407,"0")+IFERROR(V408/H408,"0")+IFERROR(V409/H409,"0")</f>
        <v>1.9230769230769231</v>
      </c>
      <c r="W410" s="42">
        <f>IFERROR(W406/H406,"0")+IFERROR(W407/H407,"0")+IFERROR(W408/H408,"0")+IFERROR(W409/H409,"0")</f>
        <v>2</v>
      </c>
      <c r="X410" s="42">
        <f>IFERROR(IF(X406="",0,X406),"0")+IFERROR(IF(X407="",0,X407),"0")+IFERROR(IF(X408="",0,X408),"0")+IFERROR(IF(X409="",0,X409),"0")</f>
        <v>4.3499999999999997E-2</v>
      </c>
      <c r="Y410" s="65"/>
      <c r="Z410" s="65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1" t="s">
        <v>0</v>
      </c>
      <c r="V411" s="42">
        <f>IFERROR(SUM(V406:V409),"0")</f>
        <v>15</v>
      </c>
      <c r="W411" s="42">
        <f>IFERROR(SUM(W406:W409),"0")</f>
        <v>15.6</v>
      </c>
      <c r="X411" s="41"/>
      <c r="Y411" s="65"/>
      <c r="Z411" s="65"/>
    </row>
    <row r="412" spans="1:53" ht="14.25" customHeight="1" x14ac:dyDescent="0.25">
      <c r="A412" s="374" t="s">
        <v>216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360">
        <v>4680115881648</v>
      </c>
      <c r="E413" s="360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8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9"/>
      <c r="N414" s="365" t="s">
        <v>43</v>
      </c>
      <c r="O414" s="366"/>
      <c r="P414" s="366"/>
      <c r="Q414" s="366"/>
      <c r="R414" s="366"/>
      <c r="S414" s="366"/>
      <c r="T414" s="367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9"/>
      <c r="N415" s="365" t="s">
        <v>43</v>
      </c>
      <c r="O415" s="366"/>
      <c r="P415" s="366"/>
      <c r="Q415" s="366"/>
      <c r="R415" s="366"/>
      <c r="S415" s="366"/>
      <c r="T415" s="367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74" t="s">
        <v>96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360">
        <v>4680115884335</v>
      </c>
      <c r="E417" s="36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360">
        <v>4680115884342</v>
      </c>
      <c r="E418" s="360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2"/>
      <c r="P418" s="362"/>
      <c r="Q418" s="362"/>
      <c r="R418" s="363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360">
        <v>4680115884113</v>
      </c>
      <c r="E419" s="360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2"/>
      <c r="P419" s="362"/>
      <c r="Q419" s="362"/>
      <c r="R419" s="363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368"/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9"/>
      <c r="N420" s="365" t="s">
        <v>43</v>
      </c>
      <c r="O420" s="366"/>
      <c r="P420" s="366"/>
      <c r="Q420" s="366"/>
      <c r="R420" s="366"/>
      <c r="S420" s="366"/>
      <c r="T420" s="367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368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9"/>
      <c r="N421" s="365" t="s">
        <v>43</v>
      </c>
      <c r="O421" s="366"/>
      <c r="P421" s="366"/>
      <c r="Q421" s="366"/>
      <c r="R421" s="366"/>
      <c r="S421" s="366"/>
      <c r="T421" s="367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389" t="s">
        <v>580</v>
      </c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63"/>
      <c r="Z422" s="63"/>
    </row>
    <row r="423" spans="1:53" ht="14.25" customHeight="1" x14ac:dyDescent="0.25">
      <c r="A423" s="374" t="s">
        <v>110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360">
        <v>4607091389388</v>
      </c>
      <c r="E424" s="360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2"/>
      <c r="P424" s="362"/>
      <c r="Q424" s="362"/>
      <c r="R424" s="363"/>
      <c r="S424" s="38" t="s">
        <v>48</v>
      </c>
      <c r="T424" s="38" t="s">
        <v>48</v>
      </c>
      <c r="U424" s="39" t="s">
        <v>0</v>
      </c>
      <c r="V424" s="57">
        <v>40</v>
      </c>
      <c r="W424" s="54">
        <f>IFERROR(IF(V424="",0,CEILING((V424/$H424),1)*$H424),"")</f>
        <v>41.6</v>
      </c>
      <c r="X424" s="40">
        <f>IFERROR(IF(W424=0,"",ROUNDUP(W424/H424,0)*0.01196),"")</f>
        <v>9.5680000000000001E-2</v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360">
        <v>4607091389364</v>
      </c>
      <c r="E425" s="360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2"/>
      <c r="P425" s="362"/>
      <c r="Q425" s="362"/>
      <c r="R425" s="363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368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9"/>
      <c r="N426" s="365" t="s">
        <v>43</v>
      </c>
      <c r="O426" s="366"/>
      <c r="P426" s="366"/>
      <c r="Q426" s="366"/>
      <c r="R426" s="366"/>
      <c r="S426" s="366"/>
      <c r="T426" s="367"/>
      <c r="U426" s="41" t="s">
        <v>42</v>
      </c>
      <c r="V426" s="42">
        <f>IFERROR(V424/H424,"0")+IFERROR(V425/H425,"0")</f>
        <v>7.6923076923076916</v>
      </c>
      <c r="W426" s="42">
        <f>IFERROR(W424/H424,"0")+IFERROR(W425/H425,"0")</f>
        <v>8</v>
      </c>
      <c r="X426" s="42">
        <f>IFERROR(IF(X424="",0,X424),"0")+IFERROR(IF(X425="",0,X425),"0")</f>
        <v>9.5680000000000001E-2</v>
      </c>
      <c r="Y426" s="65"/>
      <c r="Z426" s="65"/>
    </row>
    <row r="427" spans="1:53" x14ac:dyDescent="0.2">
      <c r="A427" s="368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69"/>
      <c r="N427" s="365" t="s">
        <v>43</v>
      </c>
      <c r="O427" s="366"/>
      <c r="P427" s="366"/>
      <c r="Q427" s="366"/>
      <c r="R427" s="366"/>
      <c r="S427" s="366"/>
      <c r="T427" s="367"/>
      <c r="U427" s="41" t="s">
        <v>0</v>
      </c>
      <c r="V427" s="42">
        <f>IFERROR(SUM(V424:V425),"0")</f>
        <v>40</v>
      </c>
      <c r="W427" s="42">
        <f>IFERROR(SUM(W424:W425),"0")</f>
        <v>41.6</v>
      </c>
      <c r="X427" s="41"/>
      <c r="Y427" s="65"/>
      <c r="Z427" s="65"/>
    </row>
    <row r="428" spans="1:53" ht="14.25" customHeight="1" x14ac:dyDescent="0.25">
      <c r="A428" s="374" t="s">
        <v>76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360">
        <v>4607091389739</v>
      </c>
      <c r="E429" s="36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270</v>
      </c>
      <c r="W429" s="54">
        <f t="shared" ref="W429:W435" si="20">IFERROR(IF(V429="",0,CEILING((V429/$H429),1)*$H429),"")</f>
        <v>273</v>
      </c>
      <c r="X429" s="40">
        <f>IFERROR(IF(W429=0,"",ROUNDUP(W429/H429,0)*0.00753),"")</f>
        <v>0.48945</v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360">
        <v>4680115883048</v>
      </c>
      <c r="E430" s="360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360">
        <v>4607091389425</v>
      </c>
      <c r="E431" s="36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360">
        <v>4680115882911</v>
      </c>
      <c r="E432" s="360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360">
        <v>4680115880771</v>
      </c>
      <c r="E433" s="36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360">
        <v>4607091389500</v>
      </c>
      <c r="E434" s="36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2"/>
      <c r="P434" s="362"/>
      <c r="Q434" s="362"/>
      <c r="R434" s="363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360">
        <v>4680115881983</v>
      </c>
      <c r="E435" s="360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2"/>
      <c r="P435" s="362"/>
      <c r="Q435" s="362"/>
      <c r="R435" s="363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1" t="s">
        <v>42</v>
      </c>
      <c r="V436" s="42">
        <f>IFERROR(V429/H429,"0")+IFERROR(V430/H430,"0")+IFERROR(V431/H431,"0")+IFERROR(V432/H432,"0")+IFERROR(V433/H433,"0")+IFERROR(V434/H434,"0")+IFERROR(V435/H435,"0")</f>
        <v>64.285714285714278</v>
      </c>
      <c r="W436" s="42">
        <f>IFERROR(W429/H429,"0")+IFERROR(W430/H430,"0")+IFERROR(W431/H431,"0")+IFERROR(W432/H432,"0")+IFERROR(W433/H433,"0")+IFERROR(W434/H434,"0")+IFERROR(W435/H435,"0")</f>
        <v>65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0.48945</v>
      </c>
      <c r="Y436" s="65"/>
      <c r="Z436" s="65"/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1" t="s">
        <v>0</v>
      </c>
      <c r="V437" s="42">
        <f>IFERROR(SUM(V429:V435),"0")</f>
        <v>270</v>
      </c>
      <c r="W437" s="42">
        <f>IFERROR(SUM(W429:W435),"0")</f>
        <v>273</v>
      </c>
      <c r="X437" s="41"/>
      <c r="Y437" s="65"/>
      <c r="Z437" s="65"/>
    </row>
    <row r="438" spans="1:53" ht="14.25" customHeight="1" x14ac:dyDescent="0.25">
      <c r="A438" s="374" t="s">
        <v>105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360">
        <v>4680115884090</v>
      </c>
      <c r="E439" s="36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9"/>
      <c r="N440" s="365" t="s">
        <v>43</v>
      </c>
      <c r="O440" s="366"/>
      <c r="P440" s="366"/>
      <c r="Q440" s="366"/>
      <c r="R440" s="366"/>
      <c r="S440" s="366"/>
      <c r="T440" s="367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374" t="s">
        <v>601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360">
        <v>4680115884564</v>
      </c>
      <c r="E443" s="36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9"/>
      <c r="N444" s="365" t="s">
        <v>43</v>
      </c>
      <c r="O444" s="366"/>
      <c r="P444" s="366"/>
      <c r="Q444" s="366"/>
      <c r="R444" s="366"/>
      <c r="S444" s="366"/>
      <c r="T444" s="367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368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9"/>
      <c r="N445" s="365" t="s">
        <v>43</v>
      </c>
      <c r="O445" s="366"/>
      <c r="P445" s="366"/>
      <c r="Q445" s="366"/>
      <c r="R445" s="366"/>
      <c r="S445" s="366"/>
      <c r="T445" s="367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388" t="s">
        <v>604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53"/>
      <c r="Z446" s="53"/>
    </row>
    <row r="447" spans="1:53" ht="16.5" customHeight="1" x14ac:dyDescent="0.25">
      <c r="A447" s="389" t="s">
        <v>604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63"/>
      <c r="Z447" s="63"/>
    </row>
    <row r="448" spans="1:53" ht="14.25" customHeight="1" x14ac:dyDescent="0.25">
      <c r="A448" s="374" t="s">
        <v>118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360">
        <v>4607091389067</v>
      </c>
      <c r="E449" s="360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15" t="s">
        <v>607</v>
      </c>
      <c r="O449" s="362"/>
      <c r="P449" s="362"/>
      <c r="Q449" s="362"/>
      <c r="R449" s="363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360">
        <v>4607091389067</v>
      </c>
      <c r="E450" s="360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4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2"/>
      <c r="P450" s="362"/>
      <c r="Q450" s="362"/>
      <c r="R450" s="363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360">
        <v>4607091383522</v>
      </c>
      <c r="E451" s="360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17" t="s">
        <v>611</v>
      </c>
      <c r="O451" s="362"/>
      <c r="P451" s="362"/>
      <c r="Q451" s="362"/>
      <c r="R451" s="363"/>
      <c r="S451" s="38" t="s">
        <v>48</v>
      </c>
      <c r="T451" s="38" t="s">
        <v>48</v>
      </c>
      <c r="U451" s="39" t="s">
        <v>0</v>
      </c>
      <c r="V451" s="57">
        <v>585</v>
      </c>
      <c r="W451" s="54">
        <f t="shared" si="21"/>
        <v>586.08000000000004</v>
      </c>
      <c r="X451" s="40">
        <f t="shared" si="22"/>
        <v>1.3275600000000001</v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360">
        <v>4607091383522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360">
        <v>4607091384437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9" t="s">
        <v>615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360">
        <v>4680115884502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0" t="s">
        <v>618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360">
        <v>4607091389104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1" t="s">
        <v>621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320</v>
      </c>
      <c r="W455" s="54">
        <f t="shared" si="21"/>
        <v>322.08000000000004</v>
      </c>
      <c r="X455" s="40">
        <f t="shared" si="22"/>
        <v>0.72955999999999999</v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13" t="s">
        <v>625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4" t="s">
        <v>628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360">
        <v>4680115880603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360">
        <v>4607091389999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6" t="s">
        <v>632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360">
        <v>4607091389999</v>
      </c>
      <c r="E461" s="360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360">
        <v>4680115882782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8" t="s">
        <v>636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360">
        <v>4680115882782</v>
      </c>
      <c r="E463" s="360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2"/>
      <c r="P463" s="362"/>
      <c r="Q463" s="362"/>
      <c r="R463" s="363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360">
        <v>4607091389098</v>
      </c>
      <c r="E464" s="360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2"/>
      <c r="P464" s="362"/>
      <c r="Q464" s="362"/>
      <c r="R464" s="363"/>
      <c r="S464" s="38" t="s">
        <v>48</v>
      </c>
      <c r="T464" s="38" t="s">
        <v>48</v>
      </c>
      <c r="U464" s="39" t="s">
        <v>0</v>
      </c>
      <c r="V464" s="57">
        <v>2</v>
      </c>
      <c r="W464" s="54">
        <f t="shared" si="21"/>
        <v>2.4</v>
      </c>
      <c r="X464" s="40">
        <f>IFERROR(IF(W464=0,"",ROUNDUP(W464/H464,0)*0.00753),"")</f>
        <v>7.5300000000000002E-3</v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360">
        <v>4607091389982</v>
      </c>
      <c r="E465" s="360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403" t="s">
        <v>642</v>
      </c>
      <c r="O465" s="362"/>
      <c r="P465" s="362"/>
      <c r="Q465" s="362"/>
      <c r="R465" s="363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360">
        <v>4607091389982</v>
      </c>
      <c r="E466" s="36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368"/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9"/>
      <c r="N467" s="365" t="s">
        <v>43</v>
      </c>
      <c r="O467" s="366"/>
      <c r="P467" s="366"/>
      <c r="Q467" s="366"/>
      <c r="R467" s="366"/>
      <c r="S467" s="366"/>
      <c r="T467" s="367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172.2348484848485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173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2.0646500000000003</v>
      </c>
      <c r="Y467" s="65"/>
      <c r="Z467" s="65"/>
    </row>
    <row r="468" spans="1:53" x14ac:dyDescent="0.2">
      <c r="A468" s="368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69"/>
      <c r="N468" s="365" t="s">
        <v>43</v>
      </c>
      <c r="O468" s="366"/>
      <c r="P468" s="366"/>
      <c r="Q468" s="366"/>
      <c r="R468" s="366"/>
      <c r="S468" s="366"/>
      <c r="T468" s="367"/>
      <c r="U468" s="41" t="s">
        <v>0</v>
      </c>
      <c r="V468" s="42">
        <f>IFERROR(SUM(V449:V466),"0")</f>
        <v>907</v>
      </c>
      <c r="W468" s="42">
        <f>IFERROR(SUM(W449:W466),"0")</f>
        <v>910.56000000000006</v>
      </c>
      <c r="X468" s="41"/>
      <c r="Y468" s="65"/>
      <c r="Z468" s="65"/>
    </row>
    <row r="469" spans="1:53" ht="14.25" customHeight="1" x14ac:dyDescent="0.25">
      <c r="A469" s="374" t="s">
        <v>110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360">
        <v>4607091388930</v>
      </c>
      <c r="E470" s="36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2"/>
      <c r="P470" s="362"/>
      <c r="Q470" s="362"/>
      <c r="R470" s="363"/>
      <c r="S470" s="38" t="s">
        <v>48</v>
      </c>
      <c r="T470" s="38" t="s">
        <v>48</v>
      </c>
      <c r="U470" s="39" t="s">
        <v>0</v>
      </c>
      <c r="V470" s="57">
        <v>570</v>
      </c>
      <c r="W470" s="54">
        <f>IFERROR(IF(V470="",0,CEILING((V470/$H470),1)*$H470),"")</f>
        <v>570.24</v>
      </c>
      <c r="X470" s="40">
        <f>IFERROR(IF(W470=0,"",ROUNDUP(W470/H470,0)*0.01196),"")</f>
        <v>1.2916799999999999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360">
        <v>4680115880054</v>
      </c>
      <c r="E471" s="360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368"/>
      <c r="B472" s="368"/>
      <c r="C472" s="368"/>
      <c r="D472" s="368"/>
      <c r="E472" s="368"/>
      <c r="F472" s="368"/>
      <c r="G472" s="368"/>
      <c r="H472" s="368"/>
      <c r="I472" s="368"/>
      <c r="J472" s="368"/>
      <c r="K472" s="368"/>
      <c r="L472" s="368"/>
      <c r="M472" s="369"/>
      <c r="N472" s="365" t="s">
        <v>43</v>
      </c>
      <c r="O472" s="366"/>
      <c r="P472" s="366"/>
      <c r="Q472" s="366"/>
      <c r="R472" s="366"/>
      <c r="S472" s="366"/>
      <c r="T472" s="367"/>
      <c r="U472" s="41" t="s">
        <v>42</v>
      </c>
      <c r="V472" s="42">
        <f>IFERROR(V470/H470,"0")+IFERROR(V471/H471,"0")</f>
        <v>107.95454545454545</v>
      </c>
      <c r="W472" s="42">
        <f>IFERROR(W470/H470,"0")+IFERROR(W471/H471,"0")</f>
        <v>108</v>
      </c>
      <c r="X472" s="42">
        <f>IFERROR(IF(X470="",0,X470),"0")+IFERROR(IF(X471="",0,X471),"0")</f>
        <v>1.2916799999999999</v>
      </c>
      <c r="Y472" s="65"/>
      <c r="Z472" s="65"/>
    </row>
    <row r="473" spans="1:53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1" t="s">
        <v>0</v>
      </c>
      <c r="V473" s="42">
        <f>IFERROR(SUM(V470:V471),"0")</f>
        <v>570</v>
      </c>
      <c r="W473" s="42">
        <f>IFERROR(SUM(W470:W471),"0")</f>
        <v>570.24</v>
      </c>
      <c r="X473" s="41"/>
      <c r="Y473" s="65"/>
      <c r="Z473" s="65"/>
    </row>
    <row r="474" spans="1:53" ht="14.25" customHeight="1" x14ac:dyDescent="0.25">
      <c r="A474" s="374" t="s">
        <v>76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360">
        <v>4680115883116</v>
      </c>
      <c r="E475" s="36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280</v>
      </c>
      <c r="W475" s="54">
        <f t="shared" ref="W475:W480" si="24">IFERROR(IF(V475="",0,CEILING((V475/$H475),1)*$H475),"")</f>
        <v>285.12</v>
      </c>
      <c r="X475" s="40">
        <f>IFERROR(IF(W475=0,"",ROUNDUP(W475/H475,0)*0.01196),"")</f>
        <v>0.64583999999999997</v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360">
        <v>4680115883093</v>
      </c>
      <c r="E476" s="36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60</v>
      </c>
      <c r="W476" s="54">
        <f t="shared" si="24"/>
        <v>63.36</v>
      </c>
      <c r="X476" s="40">
        <f>IFERROR(IF(W476=0,"",ROUNDUP(W476/H476,0)*0.01196),"")</f>
        <v>0.14352000000000001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360">
        <v>4680115883109</v>
      </c>
      <c r="E477" s="36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2"/>
      <c r="P477" s="362"/>
      <c r="Q477" s="362"/>
      <c r="R477" s="363"/>
      <c r="S477" s="38" t="s">
        <v>48</v>
      </c>
      <c r="T477" s="38" t="s">
        <v>48</v>
      </c>
      <c r="U477" s="39" t="s">
        <v>0</v>
      </c>
      <c r="V477" s="57">
        <v>260</v>
      </c>
      <c r="W477" s="54">
        <f t="shared" si="24"/>
        <v>264</v>
      </c>
      <c r="X477" s="40">
        <f>IFERROR(IF(W477=0,"",ROUNDUP(W477/H477,0)*0.01196),"")</f>
        <v>0.59799999999999998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360">
        <v>4680115882072</v>
      </c>
      <c r="E478" s="36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2"/>
      <c r="P478" s="362"/>
      <c r="Q478" s="362"/>
      <c r="R478" s="363"/>
      <c r="S478" s="38" t="s">
        <v>48</v>
      </c>
      <c r="T478" s="38" t="s">
        <v>48</v>
      </c>
      <c r="U478" s="39" t="s">
        <v>0</v>
      </c>
      <c r="V478" s="57">
        <v>5</v>
      </c>
      <c r="W478" s="54">
        <f t="shared" si="24"/>
        <v>7.2</v>
      </c>
      <c r="X478" s="40">
        <f>IFERROR(IF(W478=0,"",ROUNDUP(W478/H478,0)*0.00937),"")</f>
        <v>1.874E-2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360">
        <v>4680115882102</v>
      </c>
      <c r="E479" s="360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2"/>
      <c r="P479" s="362"/>
      <c r="Q479" s="362"/>
      <c r="R479" s="363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360">
        <v>4680115882096</v>
      </c>
      <c r="E480" s="360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69"/>
      <c r="N481" s="365" t="s">
        <v>43</v>
      </c>
      <c r="O481" s="366"/>
      <c r="P481" s="366"/>
      <c r="Q481" s="366"/>
      <c r="R481" s="366"/>
      <c r="S481" s="366"/>
      <c r="T481" s="367"/>
      <c r="U481" s="41" t="s">
        <v>42</v>
      </c>
      <c r="V481" s="42">
        <f>IFERROR(V475/H475,"0")+IFERROR(V476/H476,"0")+IFERROR(V477/H477,"0")+IFERROR(V478/H478,"0")+IFERROR(V479/H479,"0")+IFERROR(V480/H480,"0")</f>
        <v>115.02525252525251</v>
      </c>
      <c r="W481" s="42">
        <f>IFERROR(W475/H475,"0")+IFERROR(W476/H476,"0")+IFERROR(W477/H477,"0")+IFERROR(W478/H478,"0")+IFERROR(W479/H479,"0")+IFERROR(W480/H480,"0")</f>
        <v>118</v>
      </c>
      <c r="X481" s="42">
        <f>IFERROR(IF(X475="",0,X475),"0")+IFERROR(IF(X476="",0,X476),"0")+IFERROR(IF(X477="",0,X477),"0")+IFERROR(IF(X478="",0,X478),"0")+IFERROR(IF(X479="",0,X479),"0")+IFERROR(IF(X480="",0,X480),"0")</f>
        <v>1.4060999999999999</v>
      </c>
      <c r="Y481" s="65"/>
      <c r="Z481" s="65"/>
    </row>
    <row r="482" spans="1:53" x14ac:dyDescent="0.2">
      <c r="A482" s="368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69"/>
      <c r="N482" s="365" t="s">
        <v>43</v>
      </c>
      <c r="O482" s="366"/>
      <c r="P482" s="366"/>
      <c r="Q482" s="366"/>
      <c r="R482" s="366"/>
      <c r="S482" s="366"/>
      <c r="T482" s="367"/>
      <c r="U482" s="41" t="s">
        <v>0</v>
      </c>
      <c r="V482" s="42">
        <f>IFERROR(SUM(V475:V480),"0")</f>
        <v>605</v>
      </c>
      <c r="W482" s="42">
        <f>IFERROR(SUM(W475:W480),"0")</f>
        <v>619.68000000000006</v>
      </c>
      <c r="X482" s="41"/>
      <c r="Y482" s="65"/>
      <c r="Z482" s="65"/>
    </row>
    <row r="483" spans="1:53" ht="14.25" customHeight="1" x14ac:dyDescent="0.25">
      <c r="A483" s="374" t="s">
        <v>81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360">
        <v>4607091383409</v>
      </c>
      <c r="E484" s="360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2"/>
      <c r="P484" s="362"/>
      <c r="Q484" s="362"/>
      <c r="R484" s="363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360">
        <v>4607091383416</v>
      </c>
      <c r="E485" s="360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2"/>
      <c r="P485" s="362"/>
      <c r="Q485" s="362"/>
      <c r="R485" s="363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368"/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9"/>
      <c r="N486" s="365" t="s">
        <v>43</v>
      </c>
      <c r="O486" s="366"/>
      <c r="P486" s="366"/>
      <c r="Q486" s="366"/>
      <c r="R486" s="366"/>
      <c r="S486" s="366"/>
      <c r="T486" s="367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368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69"/>
      <c r="N487" s="365" t="s">
        <v>43</v>
      </c>
      <c r="O487" s="366"/>
      <c r="P487" s="366"/>
      <c r="Q487" s="366"/>
      <c r="R487" s="366"/>
      <c r="S487" s="366"/>
      <c r="T487" s="367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388" t="s">
        <v>664</v>
      </c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388"/>
      <c r="P488" s="388"/>
      <c r="Q488" s="388"/>
      <c r="R488" s="388"/>
      <c r="S488" s="388"/>
      <c r="T488" s="388"/>
      <c r="U488" s="388"/>
      <c r="V488" s="388"/>
      <c r="W488" s="388"/>
      <c r="X488" s="388"/>
      <c r="Y488" s="53"/>
      <c r="Z488" s="53"/>
    </row>
    <row r="489" spans="1:53" ht="16.5" customHeight="1" x14ac:dyDescent="0.25">
      <c r="A489" s="389" t="s">
        <v>665</v>
      </c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63"/>
      <c r="Z489" s="63"/>
    </row>
    <row r="490" spans="1:53" ht="14.25" customHeight="1" x14ac:dyDescent="0.25">
      <c r="A490" s="374" t="s">
        <v>118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360">
        <v>4640242181011</v>
      </c>
      <c r="E491" s="360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390" t="s">
        <v>668</v>
      </c>
      <c r="O491" s="362"/>
      <c r="P491" s="362"/>
      <c r="Q491" s="362"/>
      <c r="R491" s="363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360">
        <v>4640242180441</v>
      </c>
      <c r="E492" s="360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391" t="s">
        <v>671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360">
        <v>4640242180564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85" t="s">
        <v>674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140</v>
      </c>
      <c r="W493" s="54">
        <f>IFERROR(IF(V493="",0,CEILING((V493/$H493),1)*$H493),"")</f>
        <v>144</v>
      </c>
      <c r="X493" s="40">
        <f>IFERROR(IF(W493=0,"",ROUNDUP(W493/H493,0)*0.02175),"")</f>
        <v>0.26100000000000001</v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360">
        <v>4640242180922</v>
      </c>
      <c r="E494" s="360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386" t="s">
        <v>677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360">
        <v>4640242180038</v>
      </c>
      <c r="E495" s="360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387" t="s">
        <v>680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1" t="s">
        <v>42</v>
      </c>
      <c r="V496" s="42">
        <f>IFERROR(V491/H491,"0")+IFERROR(V492/H492,"0")+IFERROR(V493/H493,"0")+IFERROR(V494/H494,"0")+IFERROR(V495/H495,"0")</f>
        <v>11.666666666666666</v>
      </c>
      <c r="W496" s="42">
        <f>IFERROR(W491/H491,"0")+IFERROR(W492/H492,"0")+IFERROR(W493/H493,"0")+IFERROR(W494/H494,"0")+IFERROR(W495/H495,"0")</f>
        <v>12</v>
      </c>
      <c r="X496" s="42">
        <f>IFERROR(IF(X491="",0,X491),"0")+IFERROR(IF(X492="",0,X492),"0")+IFERROR(IF(X493="",0,X493),"0")+IFERROR(IF(X494="",0,X494),"0")+IFERROR(IF(X495="",0,X495),"0")</f>
        <v>0.26100000000000001</v>
      </c>
      <c r="Y496" s="65"/>
      <c r="Z496" s="65"/>
    </row>
    <row r="497" spans="1:53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69"/>
      <c r="N497" s="365" t="s">
        <v>43</v>
      </c>
      <c r="O497" s="366"/>
      <c r="P497" s="366"/>
      <c r="Q497" s="366"/>
      <c r="R497" s="366"/>
      <c r="S497" s="366"/>
      <c r="T497" s="367"/>
      <c r="U497" s="41" t="s">
        <v>0</v>
      </c>
      <c r="V497" s="42">
        <f>IFERROR(SUM(V491:V495),"0")</f>
        <v>140</v>
      </c>
      <c r="W497" s="42">
        <f>IFERROR(SUM(W491:W495),"0")</f>
        <v>144</v>
      </c>
      <c r="X497" s="41"/>
      <c r="Y497" s="65"/>
      <c r="Z497" s="65"/>
    </row>
    <row r="498" spans="1:53" ht="14.25" customHeight="1" x14ac:dyDescent="0.25">
      <c r="A498" s="374" t="s">
        <v>110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360">
        <v>4640242180526</v>
      </c>
      <c r="E499" s="360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382" t="s">
        <v>683</v>
      </c>
      <c r="O499" s="362"/>
      <c r="P499" s="362"/>
      <c r="Q499" s="362"/>
      <c r="R499" s="363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360">
        <v>4640242180519</v>
      </c>
      <c r="E500" s="36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383" t="s">
        <v>686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360">
        <v>4640242180090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4" t="s">
        <v>689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374" t="s">
        <v>76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360">
        <v>4640242180816</v>
      </c>
      <c r="E505" s="360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378" t="s">
        <v>692</v>
      </c>
      <c r="O505" s="362"/>
      <c r="P505" s="362"/>
      <c r="Q505" s="362"/>
      <c r="R505" s="363"/>
      <c r="S505" s="38" t="s">
        <v>48</v>
      </c>
      <c r="T505" s="38" t="s">
        <v>48</v>
      </c>
      <c r="U505" s="39" t="s">
        <v>0</v>
      </c>
      <c r="V505" s="57">
        <v>70</v>
      </c>
      <c r="W505" s="54">
        <f>IFERROR(IF(V505="",0,CEILING((V505/$H505),1)*$H505),"")</f>
        <v>71.400000000000006</v>
      </c>
      <c r="X505" s="40">
        <f>IFERROR(IF(W505=0,"",ROUNDUP(W505/H505,0)*0.00753),"")</f>
        <v>0.12801000000000001</v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360">
        <v>4640242180595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79" t="s">
        <v>695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80</v>
      </c>
      <c r="W506" s="54">
        <f>IFERROR(IF(V506="",0,CEILING((V506/$H506),1)*$H506),"")</f>
        <v>84</v>
      </c>
      <c r="X506" s="40">
        <f>IFERROR(IF(W506=0,"",ROUNDUP(W506/H506,0)*0.00753),"")</f>
        <v>0.15060000000000001</v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360">
        <v>4640242180908</v>
      </c>
      <c r="E507" s="360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380" t="s">
        <v>698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360">
        <v>4640242180489</v>
      </c>
      <c r="E508" s="360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381" t="s">
        <v>701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368"/>
      <c r="B509" s="368"/>
      <c r="C509" s="368"/>
      <c r="D509" s="368"/>
      <c r="E509" s="368"/>
      <c r="F509" s="368"/>
      <c r="G509" s="368"/>
      <c r="H509" s="368"/>
      <c r="I509" s="368"/>
      <c r="J509" s="368"/>
      <c r="K509" s="368"/>
      <c r="L509" s="368"/>
      <c r="M509" s="369"/>
      <c r="N509" s="365" t="s">
        <v>43</v>
      </c>
      <c r="O509" s="366"/>
      <c r="P509" s="366"/>
      <c r="Q509" s="366"/>
      <c r="R509" s="366"/>
      <c r="S509" s="366"/>
      <c r="T509" s="367"/>
      <c r="U509" s="41" t="s">
        <v>42</v>
      </c>
      <c r="V509" s="42">
        <f>IFERROR(V505/H505,"0")+IFERROR(V506/H506,"0")+IFERROR(V507/H507,"0")+IFERROR(V508/H508,"0")</f>
        <v>35.714285714285708</v>
      </c>
      <c r="W509" s="42">
        <f>IFERROR(W505/H505,"0")+IFERROR(W506/H506,"0")+IFERROR(W507/H507,"0")+IFERROR(W508/H508,"0")</f>
        <v>37</v>
      </c>
      <c r="X509" s="42">
        <f>IFERROR(IF(X505="",0,X505),"0")+IFERROR(IF(X506="",0,X506),"0")+IFERROR(IF(X507="",0,X507),"0")+IFERROR(IF(X508="",0,X508),"0")</f>
        <v>0.27861000000000002</v>
      </c>
      <c r="Y509" s="65"/>
      <c r="Z509" s="65"/>
    </row>
    <row r="510" spans="1:53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1" t="s">
        <v>0</v>
      </c>
      <c r="V510" s="42">
        <f>IFERROR(SUM(V505:V508),"0")</f>
        <v>150</v>
      </c>
      <c r="W510" s="42">
        <f>IFERROR(SUM(W505:W508),"0")</f>
        <v>155.4</v>
      </c>
      <c r="X510" s="41"/>
      <c r="Y510" s="65"/>
      <c r="Z510" s="65"/>
    </row>
    <row r="511" spans="1:53" ht="14.25" customHeight="1" x14ac:dyDescent="0.25">
      <c r="A511" s="374" t="s">
        <v>81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360">
        <v>4680115880870</v>
      </c>
      <c r="E512" s="360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2"/>
      <c r="P512" s="362"/>
      <c r="Q512" s="362"/>
      <c r="R512" s="363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360">
        <v>4640242180540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376" t="s">
        <v>706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20</v>
      </c>
      <c r="W513" s="54">
        <f>IFERROR(IF(V513="",0,CEILING((V513/$H513),1)*$H513),"")</f>
        <v>23.4</v>
      </c>
      <c r="X513" s="40">
        <f>IFERROR(IF(W513=0,"",ROUNDUP(W513/H513,0)*0.02175),"")</f>
        <v>6.5250000000000002E-2</v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360">
        <v>4640242181233</v>
      </c>
      <c r="E514" s="360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377" t="s">
        <v>709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360">
        <v>4640242180557</v>
      </c>
      <c r="E515" s="360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361" t="s">
        <v>712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360">
        <v>4640242181226</v>
      </c>
      <c r="E516" s="360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364" t="s">
        <v>715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69"/>
      <c r="N517" s="365" t="s">
        <v>43</v>
      </c>
      <c r="O517" s="366"/>
      <c r="P517" s="366"/>
      <c r="Q517" s="366"/>
      <c r="R517" s="366"/>
      <c r="S517" s="366"/>
      <c r="T517" s="367"/>
      <c r="U517" s="41" t="s">
        <v>42</v>
      </c>
      <c r="V517" s="42">
        <f>IFERROR(V512/H512,"0")+IFERROR(V513/H513,"0")+IFERROR(V514/H514,"0")+IFERROR(V515/H515,"0")+IFERROR(V516/H516,"0")</f>
        <v>2.5641025641025643</v>
      </c>
      <c r="W517" s="42">
        <f>IFERROR(W512/H512,"0")+IFERROR(W513/H513,"0")+IFERROR(W514/H514,"0")+IFERROR(W515/H515,"0")+IFERROR(W516/H516,"0")</f>
        <v>3</v>
      </c>
      <c r="X517" s="42">
        <f>IFERROR(IF(X512="",0,X512),"0")+IFERROR(IF(X513="",0,X513),"0")+IFERROR(IF(X514="",0,X514),"0")+IFERROR(IF(X515="",0,X515),"0")+IFERROR(IF(X516="",0,X516),"0")</f>
        <v>6.5250000000000002E-2</v>
      </c>
      <c r="Y517" s="65"/>
      <c r="Z517" s="65"/>
    </row>
    <row r="518" spans="1:53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69"/>
      <c r="N518" s="365" t="s">
        <v>43</v>
      </c>
      <c r="O518" s="366"/>
      <c r="P518" s="366"/>
      <c r="Q518" s="366"/>
      <c r="R518" s="366"/>
      <c r="S518" s="366"/>
      <c r="T518" s="367"/>
      <c r="U518" s="41" t="s">
        <v>0</v>
      </c>
      <c r="V518" s="42">
        <f>IFERROR(SUM(V512:V516),"0")</f>
        <v>20</v>
      </c>
      <c r="W518" s="42">
        <f>IFERROR(SUM(W512:W516),"0")</f>
        <v>23.4</v>
      </c>
      <c r="X518" s="41"/>
      <c r="Y518" s="65"/>
      <c r="Z518" s="65"/>
    </row>
    <row r="519" spans="1:53" ht="15" customHeight="1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36</v>
      </c>
      <c r="O519" s="371"/>
      <c r="P519" s="371"/>
      <c r="Q519" s="371"/>
      <c r="R519" s="371"/>
      <c r="S519" s="371"/>
      <c r="T519" s="372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18001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18164.880000000005</v>
      </c>
      <c r="X519" s="41"/>
      <c r="Y519" s="65"/>
      <c r="Z519" s="65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37</v>
      </c>
      <c r="O520" s="371"/>
      <c r="P520" s="371"/>
      <c r="Q520" s="371"/>
      <c r="R520" s="371"/>
      <c r="S520" s="371"/>
      <c r="T520" s="372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18928.756058601022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19102.937999999998</v>
      </c>
      <c r="X520" s="41"/>
      <c r="Y520" s="65"/>
      <c r="Z520" s="6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38</v>
      </c>
      <c r="O521" s="371"/>
      <c r="P521" s="371"/>
      <c r="Q521" s="371"/>
      <c r="R521" s="371"/>
      <c r="S521" s="371"/>
      <c r="T521" s="372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32</v>
      </c>
      <c r="X521" s="41"/>
      <c r="Y521" s="65"/>
      <c r="Z521" s="6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73"/>
      <c r="N522" s="370" t="s">
        <v>39</v>
      </c>
      <c r="O522" s="371"/>
      <c r="P522" s="371"/>
      <c r="Q522" s="371"/>
      <c r="R522" s="371"/>
      <c r="S522" s="371"/>
      <c r="T522" s="372"/>
      <c r="U522" s="41" t="s">
        <v>0</v>
      </c>
      <c r="V522" s="42">
        <f>GrossWeightTotal+PalletQtyTotal*25</f>
        <v>19728.756058601022</v>
      </c>
      <c r="W522" s="42">
        <f>GrossWeightTotalR+PalletQtyTotalR*25</f>
        <v>19902.937999999998</v>
      </c>
      <c r="X522" s="41"/>
      <c r="Y522" s="65"/>
      <c r="Z522" s="6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73"/>
      <c r="N523" s="370" t="s">
        <v>40</v>
      </c>
      <c r="O523" s="371"/>
      <c r="P523" s="371"/>
      <c r="Q523" s="371"/>
      <c r="R523" s="371"/>
      <c r="S523" s="371"/>
      <c r="T523" s="372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2435.8280890805686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2463</v>
      </c>
      <c r="X523" s="41"/>
      <c r="Y523" s="65"/>
      <c r="Z523" s="65"/>
    </row>
    <row r="524" spans="1:53" ht="14.25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73"/>
      <c r="N524" s="370" t="s">
        <v>41</v>
      </c>
      <c r="O524" s="371"/>
      <c r="P524" s="371"/>
      <c r="Q524" s="371"/>
      <c r="R524" s="371"/>
      <c r="S524" s="371"/>
      <c r="T524" s="372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36.266010000000001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356" t="s">
        <v>108</v>
      </c>
      <c r="D526" s="356" t="s">
        <v>108</v>
      </c>
      <c r="E526" s="356" t="s">
        <v>108</v>
      </c>
      <c r="F526" s="356" t="s">
        <v>108</v>
      </c>
      <c r="G526" s="356" t="s">
        <v>238</v>
      </c>
      <c r="H526" s="356" t="s">
        <v>238</v>
      </c>
      <c r="I526" s="356" t="s">
        <v>238</v>
      </c>
      <c r="J526" s="356" t="s">
        <v>238</v>
      </c>
      <c r="K526" s="357"/>
      <c r="L526" s="356" t="s">
        <v>238</v>
      </c>
      <c r="M526" s="356" t="s">
        <v>238</v>
      </c>
      <c r="N526" s="356" t="s">
        <v>238</v>
      </c>
      <c r="O526" s="356" t="s">
        <v>238</v>
      </c>
      <c r="P526" s="69" t="s">
        <v>473</v>
      </c>
      <c r="Q526" s="356" t="s">
        <v>477</v>
      </c>
      <c r="R526" s="356" t="s">
        <v>477</v>
      </c>
      <c r="S526" s="356" t="s">
        <v>530</v>
      </c>
      <c r="T526" s="356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358" t="s">
        <v>10</v>
      </c>
      <c r="B527" s="356" t="s">
        <v>75</v>
      </c>
      <c r="C527" s="356" t="s">
        <v>109</v>
      </c>
      <c r="D527" s="356" t="s">
        <v>117</v>
      </c>
      <c r="E527" s="356" t="s">
        <v>108</v>
      </c>
      <c r="F527" s="356" t="s">
        <v>230</v>
      </c>
      <c r="G527" s="356" t="s">
        <v>239</v>
      </c>
      <c r="H527" s="356" t="s">
        <v>246</v>
      </c>
      <c r="I527" s="356" t="s">
        <v>265</v>
      </c>
      <c r="J527" s="356" t="s">
        <v>324</v>
      </c>
      <c r="K527" s="1"/>
      <c r="L527" s="356" t="s">
        <v>345</v>
      </c>
      <c r="M527" s="356" t="s">
        <v>364</v>
      </c>
      <c r="N527" s="356" t="s">
        <v>444</v>
      </c>
      <c r="O527" s="356" t="s">
        <v>462</v>
      </c>
      <c r="P527" s="356" t="s">
        <v>474</v>
      </c>
      <c r="Q527" s="356" t="s">
        <v>478</v>
      </c>
      <c r="R527" s="356" t="s">
        <v>505</v>
      </c>
      <c r="S527" s="356" t="s">
        <v>531</v>
      </c>
      <c r="T527" s="356" t="s">
        <v>580</v>
      </c>
      <c r="U527" s="356" t="s">
        <v>604</v>
      </c>
      <c r="V527" s="356" t="s">
        <v>665</v>
      </c>
      <c r="Z527" s="9"/>
      <c r="AC527" s="1"/>
    </row>
    <row r="528" spans="1:53" ht="13.5" thickBot="1" x14ac:dyDescent="0.25">
      <c r="A528" s="359"/>
      <c r="B528" s="356"/>
      <c r="C528" s="356"/>
      <c r="D528" s="356"/>
      <c r="E528" s="356"/>
      <c r="F528" s="356"/>
      <c r="G528" s="356"/>
      <c r="H528" s="356"/>
      <c r="I528" s="356"/>
      <c r="J528" s="356"/>
      <c r="K528" s="1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40.500000000000007</v>
      </c>
      <c r="D529" s="51">
        <f>IFERROR(W56*1,"0")+IFERROR(W57*1,"0")+IFERROR(W58*1,"0")+IFERROR(W59*1,"0")</f>
        <v>81.900000000000006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225.3</v>
      </c>
      <c r="F529" s="51">
        <f>IFERROR(W132*1,"0")+IFERROR(W133*1,"0")+IFERROR(W134*1,"0")+IFERROR(W135*1,"0")</f>
        <v>84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281.39999999999998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2929.1999999999994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658.2</v>
      </c>
      <c r="N529" s="51">
        <f>IFERROR(W290*1,"0")+IFERROR(W291*1,"0")+IFERROR(W292*1,"0")+IFERROR(W293*1,"0")+IFERROR(W294*1,"0")+IFERROR(W295*1,"0")+IFERROR(W296*1,"0")+IFERROR(W297*1,"0")+IFERROR(W301*1,"0")+IFERROR(W302*1,"0")</f>
        <v>101.68</v>
      </c>
      <c r="O529" s="51">
        <f>IFERROR(W307*1,"0")+IFERROR(W311*1,"0")+IFERROR(W312*1,"0")+IFERROR(W316*1,"0")+IFERROR(W320*1,"0")</f>
        <v>98.699999999999989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9452.4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895.31999999999994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578.40000000000009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314.60000000000002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2100.4799999999996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322.79999999999995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2024-03-05T07:41:48Z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