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1C166363-3F77-43A7-9ADA-AD1B5F58B0F5}" xr6:coauthVersionLast="47" xr6:coauthVersionMax="47" xr10:uidLastSave="{00000000-0000-0000-0000-000000000000}"/>
  <bookViews>
    <workbookView xWindow="3435" yWindow="94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9"/>
</workbook>
</file>

<file path=xl/calcChain.xml><?xml version="1.0" encoding="utf-8"?>
<calcChain xmlns="http://schemas.openxmlformats.org/spreadsheetml/2006/main">
  <c r="V521" i="2" l="1"/>
  <c r="V522" i="2" s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X500" i="2"/>
  <c r="W500" i="2"/>
  <c r="W499" i="2"/>
  <c r="W503" i="2" s="1"/>
  <c r="V497" i="2"/>
  <c r="V496" i="2"/>
  <c r="W495" i="2"/>
  <c r="X495" i="2" s="1"/>
  <c r="W494" i="2"/>
  <c r="X494" i="2" s="1"/>
  <c r="W493" i="2"/>
  <c r="X493" i="2" s="1"/>
  <c r="W492" i="2"/>
  <c r="X492" i="2" s="1"/>
  <c r="W491" i="2"/>
  <c r="W496" i="2" s="1"/>
  <c r="V487" i="2"/>
  <c r="W486" i="2"/>
  <c r="V486" i="2"/>
  <c r="W485" i="2"/>
  <c r="X485" i="2" s="1"/>
  <c r="N485" i="2"/>
  <c r="X484" i="2"/>
  <c r="W484" i="2"/>
  <c r="W487" i="2" s="1"/>
  <c r="N484" i="2"/>
  <c r="V482" i="2"/>
  <c r="V481" i="2"/>
  <c r="W480" i="2"/>
  <c r="X480" i="2" s="1"/>
  <c r="N480" i="2"/>
  <c r="X479" i="2"/>
  <c r="W479" i="2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N470" i="2"/>
  <c r="V468" i="2"/>
  <c r="V467" i="2"/>
  <c r="W466" i="2"/>
  <c r="X466" i="2" s="1"/>
  <c r="N466" i="2"/>
  <c r="X465" i="2"/>
  <c r="W465" i="2"/>
  <c r="W464" i="2"/>
  <c r="X464" i="2" s="1"/>
  <c r="N464" i="2"/>
  <c r="W463" i="2"/>
  <c r="X463" i="2" s="1"/>
  <c r="N463" i="2"/>
  <c r="W462" i="2"/>
  <c r="X462" i="2" s="1"/>
  <c r="X461" i="2"/>
  <c r="W461" i="2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X450" i="2"/>
  <c r="W450" i="2"/>
  <c r="N450" i="2"/>
  <c r="W449" i="2"/>
  <c r="V445" i="2"/>
  <c r="W444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V427" i="2"/>
  <c r="W426" i="2"/>
  <c r="V426" i="2"/>
  <c r="W425" i="2"/>
  <c r="X425" i="2" s="1"/>
  <c r="N425" i="2"/>
  <c r="X424" i="2"/>
  <c r="X426" i="2" s="1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W415" i="2"/>
  <c r="V415" i="2"/>
  <c r="W414" i="2"/>
  <c r="V414" i="2"/>
  <c r="W413" i="2"/>
  <c r="X413" i="2" s="1"/>
  <c r="X414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W387" i="2"/>
  <c r="V387" i="2"/>
  <c r="W386" i="2"/>
  <c r="X386" i="2" s="1"/>
  <c r="N386" i="2"/>
  <c r="X385" i="2"/>
  <c r="W385" i="2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W369" i="2"/>
  <c r="V369" i="2"/>
  <c r="W368" i="2"/>
  <c r="X368" i="2" s="1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W365" i="2" s="1"/>
  <c r="N359" i="2"/>
  <c r="V356" i="2"/>
  <c r="W355" i="2"/>
  <c r="V355" i="2"/>
  <c r="W354" i="2"/>
  <c r="X354" i="2" s="1"/>
  <c r="X355" i="2" s="1"/>
  <c r="N354" i="2"/>
  <c r="V352" i="2"/>
  <c r="V351" i="2"/>
  <c r="W350" i="2"/>
  <c r="X350" i="2" s="1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X339" i="2"/>
  <c r="W339" i="2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W317" i="2"/>
  <c r="V317" i="2"/>
  <c r="W316" i="2"/>
  <c r="W318" i="2" s="1"/>
  <c r="N316" i="2"/>
  <c r="V314" i="2"/>
  <c r="V313" i="2"/>
  <c r="W312" i="2"/>
  <c r="X312" i="2" s="1"/>
  <c r="N312" i="2"/>
  <c r="W311" i="2"/>
  <c r="N311" i="2"/>
  <c r="V309" i="2"/>
  <c r="W308" i="2"/>
  <c r="V308" i="2"/>
  <c r="W307" i="2"/>
  <c r="X307" i="2" s="1"/>
  <c r="X308" i="2" s="1"/>
  <c r="N307" i="2"/>
  <c r="W304" i="2"/>
  <c r="V304" i="2"/>
  <c r="W303" i="2"/>
  <c r="V303" i="2"/>
  <c r="W302" i="2"/>
  <c r="X302" i="2" s="1"/>
  <c r="N302" i="2"/>
  <c r="X301" i="2"/>
  <c r="X303" i="2" s="1"/>
  <c r="W301" i="2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X278" i="2"/>
  <c r="W278" i="2"/>
  <c r="W277" i="2"/>
  <c r="W281" i="2" s="1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X260" i="2"/>
  <c r="W260" i="2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W249" i="2"/>
  <c r="V249" i="2"/>
  <c r="X248" i="2"/>
  <c r="X249" i="2" s="1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W230" i="2"/>
  <c r="N230" i="2"/>
  <c r="V227" i="2"/>
  <c r="V226" i="2"/>
  <c r="X225" i="2"/>
  <c r="W225" i="2"/>
  <c r="W224" i="2"/>
  <c r="X224" i="2" s="1"/>
  <c r="W223" i="2"/>
  <c r="X223" i="2" s="1"/>
  <c r="W222" i="2"/>
  <c r="X222" i="2" s="1"/>
  <c r="W221" i="2"/>
  <c r="X221" i="2" s="1"/>
  <c r="X220" i="2"/>
  <c r="W220" i="2"/>
  <c r="V217" i="2"/>
  <c r="V216" i="2"/>
  <c r="W215" i="2"/>
  <c r="W216" i="2" s="1"/>
  <c r="N215" i="2"/>
  <c r="V213" i="2"/>
  <c r="V212" i="2"/>
  <c r="W211" i="2"/>
  <c r="X211" i="2" s="1"/>
  <c r="W210" i="2"/>
  <c r="X210" i="2" s="1"/>
  <c r="W209" i="2"/>
  <c r="X209" i="2" s="1"/>
  <c r="W208" i="2"/>
  <c r="W207" i="2"/>
  <c r="X207" i="2" s="1"/>
  <c r="W206" i="2"/>
  <c r="W212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W168" i="2"/>
  <c r="V168" i="2"/>
  <c r="W167" i="2"/>
  <c r="X167" i="2" s="1"/>
  <c r="N167" i="2"/>
  <c r="X166" i="2"/>
  <c r="W166" i="2"/>
  <c r="W169" i="2" s="1"/>
  <c r="N166" i="2"/>
  <c r="V164" i="2"/>
  <c r="V163" i="2"/>
  <c r="W162" i="2"/>
  <c r="X162" i="2" s="1"/>
  <c r="N162" i="2"/>
  <c r="W161" i="2"/>
  <c r="I529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N141" i="2"/>
  <c r="V137" i="2"/>
  <c r="V136" i="2"/>
  <c r="W135" i="2"/>
  <c r="X135" i="2" s="1"/>
  <c r="N135" i="2"/>
  <c r="W134" i="2"/>
  <c r="X134" i="2" s="1"/>
  <c r="N134" i="2"/>
  <c r="W133" i="2"/>
  <c r="W137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X113" i="2"/>
  <c r="W113" i="2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W119" i="2" s="1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N88" i="2"/>
  <c r="V86" i="2"/>
  <c r="V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W60" i="2" s="1"/>
  <c r="N58" i="2"/>
  <c r="W57" i="2"/>
  <c r="X57" i="2" s="1"/>
  <c r="N57" i="2"/>
  <c r="X56" i="2"/>
  <c r="W56" i="2"/>
  <c r="N56" i="2"/>
  <c r="V53" i="2"/>
  <c r="V52" i="2"/>
  <c r="W51" i="2"/>
  <c r="N51" i="2"/>
  <c r="W50" i="2"/>
  <c r="C529" i="2" s="1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X32" i="2"/>
  <c r="W32" i="2"/>
  <c r="N32" i="2"/>
  <c r="W31" i="2"/>
  <c r="X31" i="2" s="1"/>
  <c r="N31" i="2"/>
  <c r="W30" i="2"/>
  <c r="X30" i="2" s="1"/>
  <c r="W29" i="2"/>
  <c r="X29" i="2" s="1"/>
  <c r="N29" i="2"/>
  <c r="W28" i="2"/>
  <c r="W34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351" i="2" l="1"/>
  <c r="U529" i="2"/>
  <c r="E529" i="2"/>
  <c r="Q529" i="2"/>
  <c r="V519" i="2"/>
  <c r="X202" i="2"/>
  <c r="X346" i="2"/>
  <c r="X403" i="2"/>
  <c r="X436" i="2"/>
  <c r="X161" i="2"/>
  <c r="W196" i="2"/>
  <c r="X215" i="2"/>
  <c r="X216" i="2" s="1"/>
  <c r="W269" i="2"/>
  <c r="X326" i="2"/>
  <c r="X327" i="2" s="1"/>
  <c r="X449" i="2"/>
  <c r="W482" i="2"/>
  <c r="X499" i="2"/>
  <c r="X502" i="2" s="1"/>
  <c r="X168" i="2"/>
  <c r="W246" i="2"/>
  <c r="X107" i="2"/>
  <c r="X118" i="2" s="1"/>
  <c r="W136" i="2"/>
  <c r="W275" i="2"/>
  <c r="X332" i="2"/>
  <c r="X340" i="2" s="1"/>
  <c r="X349" i="2"/>
  <c r="X351" i="2" s="1"/>
  <c r="W352" i="2"/>
  <c r="W411" i="2"/>
  <c r="W521" i="2"/>
  <c r="W33" i="2"/>
  <c r="W46" i="2"/>
  <c r="W61" i="2"/>
  <c r="W92" i="2"/>
  <c r="X132" i="2"/>
  <c r="X136" i="2" s="1"/>
  <c r="G529" i="2"/>
  <c r="W158" i="2"/>
  <c r="W213" i="2"/>
  <c r="W217" i="2"/>
  <c r="W245" i="2"/>
  <c r="X271" i="2"/>
  <c r="X274" i="2" s="1"/>
  <c r="W287" i="2"/>
  <c r="W286" i="2"/>
  <c r="W328" i="2"/>
  <c r="W370" i="2"/>
  <c r="W410" i="2"/>
  <c r="X407" i="2"/>
  <c r="X420" i="2"/>
  <c r="X443" i="2"/>
  <c r="X444" i="2" s="1"/>
  <c r="W473" i="2"/>
  <c r="X475" i="2"/>
  <c r="X481" i="2" s="1"/>
  <c r="X509" i="2"/>
  <c r="W518" i="2"/>
  <c r="X387" i="2"/>
  <c r="X36" i="2"/>
  <c r="X37" i="2" s="1"/>
  <c r="X50" i="2"/>
  <c r="W93" i="2"/>
  <c r="X133" i="2"/>
  <c r="W175" i="2"/>
  <c r="W203" i="2"/>
  <c r="W299" i="2"/>
  <c r="V523" i="2"/>
  <c r="X26" i="2"/>
  <c r="W37" i="2"/>
  <c r="X44" i="2"/>
  <c r="X45" i="2" s="1"/>
  <c r="W52" i="2"/>
  <c r="D529" i="2"/>
  <c r="X88" i="2"/>
  <c r="W104" i="2"/>
  <c r="X141" i="2"/>
  <c r="X144" i="2" s="1"/>
  <c r="H529" i="2"/>
  <c r="X149" i="2"/>
  <c r="W176" i="2"/>
  <c r="X208" i="2"/>
  <c r="L529" i="2"/>
  <c r="X283" i="2"/>
  <c r="W314" i="2"/>
  <c r="X316" i="2"/>
  <c r="X317" i="2" s="1"/>
  <c r="W327" i="2"/>
  <c r="X367" i="2"/>
  <c r="X369" i="2" s="1"/>
  <c r="S529" i="2"/>
  <c r="X406" i="2"/>
  <c r="X410" i="2" s="1"/>
  <c r="T529" i="2"/>
  <c r="W437" i="2"/>
  <c r="X486" i="2"/>
  <c r="V529" i="2"/>
  <c r="W502" i="2"/>
  <c r="W509" i="2"/>
  <c r="X128" i="2"/>
  <c r="X256" i="2"/>
  <c r="X92" i="2"/>
  <c r="X103" i="2"/>
  <c r="X226" i="2"/>
  <c r="X60" i="2"/>
  <c r="X163" i="2"/>
  <c r="X467" i="2"/>
  <c r="X157" i="2"/>
  <c r="X286" i="2"/>
  <c r="X376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<sst xmlns="http://schemas.openxmlformats.org/spreadsheetml/2006/main" count="3480" uniqueCount="761">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</sst>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D503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/>
      <c r="I5" s="713"/>
      <c r="J5" s="713"/>
      <c r="K5" s="713"/>
      <c r="L5" s="713"/>
      <c r="N5" s="26" t="s">
        <v>4</v>
      </c>
      <c r="O5" s="708">
        <v>45354</v>
      </c>
      <c r="P5" s="708"/>
      <c r="R5" s="715" t="s">
        <v>3</v>
      </c>
      <c r="S5" s="716"/>
      <c r="T5" s="717" t="s">
        <v>718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734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Воскресенье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6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0.41666666666666669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customHeight="1" x14ac:dyDescent="0.2">
      <c r="A19" s="388" t="s">
        <v>75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53"/>
      <c r="Z19" s="53"/>
    </row>
    <row r="20" spans="1:53" ht="16.5" customHeight="1" x14ac:dyDescent="0.25">
      <c r="A20" s="389" t="s">
        <v>75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63"/>
      <c r="Z20" s="63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9"/>
      <c r="N23" s="365" t="s">
        <v>43</v>
      </c>
      <c r="O23" s="366"/>
      <c r="P23" s="366"/>
      <c r="Q23" s="366"/>
      <c r="R23" s="366"/>
      <c r="S23" s="366"/>
      <c r="T23" s="367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9"/>
      <c r="N24" s="365" t="s">
        <v>43</v>
      </c>
      <c r="O24" s="366"/>
      <c r="P24" s="366"/>
      <c r="Q24" s="366"/>
      <c r="R24" s="366"/>
      <c r="S24" s="366"/>
      <c r="T24" s="367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60">
        <v>4680115881853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60">
        <v>4607091383911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659" t="s">
        <v>92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93</v>
      </c>
      <c r="C31" s="35">
        <v>4301051178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9"/>
      <c r="N33" s="365" t="s">
        <v>43</v>
      </c>
      <c r="O33" s="366"/>
      <c r="P33" s="366"/>
      <c r="Q33" s="366"/>
      <c r="R33" s="366"/>
      <c r="S33" s="366"/>
      <c r="T33" s="367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9"/>
      <c r="N34" s="365" t="s">
        <v>43</v>
      </c>
      <c r="O34" s="366"/>
      <c r="P34" s="366"/>
      <c r="Q34" s="366"/>
      <c r="R34" s="366"/>
      <c r="S34" s="366"/>
      <c r="T34" s="367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74" t="s">
        <v>96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8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9"/>
      <c r="N37" s="365" t="s">
        <v>43</v>
      </c>
      <c r="O37" s="366"/>
      <c r="P37" s="366"/>
      <c r="Q37" s="366"/>
      <c r="R37" s="366"/>
      <c r="S37" s="366"/>
      <c r="T37" s="367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9"/>
      <c r="N38" s="365" t="s">
        <v>43</v>
      </c>
      <c r="O38" s="366"/>
      <c r="P38" s="366"/>
      <c r="Q38" s="366"/>
      <c r="R38" s="366"/>
      <c r="S38" s="366"/>
      <c r="T38" s="367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74" t="s">
        <v>101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8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9"/>
      <c r="N41" s="365" t="s">
        <v>43</v>
      </c>
      <c r="O41" s="366"/>
      <c r="P41" s="366"/>
      <c r="Q41" s="366"/>
      <c r="R41" s="366"/>
      <c r="S41" s="366"/>
      <c r="T41" s="367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5" t="s">
        <v>43</v>
      </c>
      <c r="O42" s="366"/>
      <c r="P42" s="366"/>
      <c r="Q42" s="366"/>
      <c r="R42" s="366"/>
      <c r="S42" s="366"/>
      <c r="T42" s="367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74" t="s">
        <v>105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8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9"/>
      <c r="N45" s="365" t="s">
        <v>43</v>
      </c>
      <c r="O45" s="366"/>
      <c r="P45" s="366"/>
      <c r="Q45" s="366"/>
      <c r="R45" s="366"/>
      <c r="S45" s="366"/>
      <c r="T45" s="367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9"/>
      <c r="N46" s="365" t="s">
        <v>43</v>
      </c>
      <c r="O46" s="366"/>
      <c r="P46" s="366"/>
      <c r="Q46" s="366"/>
      <c r="R46" s="366"/>
      <c r="S46" s="366"/>
      <c r="T46" s="367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8" t="s">
        <v>108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53"/>
      <c r="Z47" s="53"/>
    </row>
    <row r="48" spans="1:53" ht="16.5" customHeight="1" x14ac:dyDescent="0.25">
      <c r="A48" s="389" t="s">
        <v>109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63"/>
      <c r="Z48" s="63"/>
    </row>
    <row r="49" spans="1:53" ht="14.25" customHeight="1" x14ac:dyDescent="0.25">
      <c r="A49" s="374" t="s">
        <v>110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1800</v>
      </c>
      <c r="W50" s="54">
        <f>IFERROR(IF(V50="",0,CEILING((V50/$H50),1)*$H50),"")</f>
        <v>1803.6000000000001</v>
      </c>
      <c r="X50" s="40">
        <f>IFERROR(IF(W50=0,"",ROUNDUP(W50/H50,0)*0.02175),"")</f>
        <v>3.6322499999999995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421</v>
      </c>
      <c r="W51" s="54">
        <f>IFERROR(IF(V51="",0,CEILING((V51/$H51),1)*$H51),"")</f>
        <v>421.20000000000005</v>
      </c>
      <c r="X51" s="40">
        <f>IFERROR(IF(W51=0,"",ROUNDUP(W51/H51,0)*0.00753),"")</f>
        <v>1.1746799999999999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8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9"/>
      <c r="N52" s="365" t="s">
        <v>43</v>
      </c>
      <c r="O52" s="366"/>
      <c r="P52" s="366"/>
      <c r="Q52" s="366"/>
      <c r="R52" s="366"/>
      <c r="S52" s="366"/>
      <c r="T52" s="367"/>
      <c r="U52" s="41" t="s">
        <v>42</v>
      </c>
      <c r="V52" s="42">
        <f>IFERROR(V50/H50,"0")+IFERROR(V51/H51,"0")</f>
        <v>322.59259259259261</v>
      </c>
      <c r="W52" s="42">
        <f>IFERROR(W50/H50,"0")+IFERROR(W51/H51,"0")</f>
        <v>323</v>
      </c>
      <c r="X52" s="42">
        <f>IFERROR(IF(X50="",0,X50),"0")+IFERROR(IF(X51="",0,X51),"0")</f>
        <v>4.8069299999999995</v>
      </c>
      <c r="Y52" s="65"/>
      <c r="Z52" s="6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9"/>
      <c r="N53" s="365" t="s">
        <v>43</v>
      </c>
      <c r="O53" s="366"/>
      <c r="P53" s="366"/>
      <c r="Q53" s="366"/>
      <c r="R53" s="366"/>
      <c r="S53" s="366"/>
      <c r="T53" s="367"/>
      <c r="U53" s="41" t="s">
        <v>0</v>
      </c>
      <c r="V53" s="42">
        <f>IFERROR(SUM(V50:V51),"0")</f>
        <v>2221</v>
      </c>
      <c r="W53" s="42">
        <f>IFERROR(SUM(W50:W51),"0")</f>
        <v>2224.8000000000002</v>
      </c>
      <c r="X53" s="41"/>
      <c r="Y53" s="65"/>
      <c r="Z53" s="65"/>
    </row>
    <row r="54" spans="1:53" ht="16.5" customHeight="1" x14ac:dyDescent="0.25">
      <c r="A54" s="389" t="s">
        <v>117</v>
      </c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63"/>
      <c r="Z54" s="63"/>
    </row>
    <row r="55" spans="1:53" ht="14.25" customHeight="1" x14ac:dyDescent="0.25">
      <c r="A55" s="374" t="s">
        <v>118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4301011481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122</v>
      </c>
      <c r="C57" s="35">
        <v>4301011452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6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8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9"/>
      <c r="N60" s="365" t="s">
        <v>43</v>
      </c>
      <c r="O60" s="366"/>
      <c r="P60" s="366"/>
      <c r="Q60" s="366"/>
      <c r="R60" s="366"/>
      <c r="S60" s="366"/>
      <c r="T60" s="367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365" t="s">
        <v>43</v>
      </c>
      <c r="O61" s="366"/>
      <c r="P61" s="366"/>
      <c r="Q61" s="366"/>
      <c r="R61" s="366"/>
      <c r="S61" s="366"/>
      <c r="T61" s="367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389" t="s">
        <v>108</v>
      </c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63"/>
      <c r="Z62" s="63"/>
    </row>
    <row r="63" spans="1:53" ht="14.25" customHeight="1" x14ac:dyDescent="0.25">
      <c r="A63" s="374" t="s">
        <v>118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100</v>
      </c>
      <c r="W66" s="54">
        <f t="shared" si="2"/>
        <v>108</v>
      </c>
      <c r="X66" s="40">
        <f t="shared" si="3"/>
        <v>0.21749999999999997</v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100</v>
      </c>
      <c r="W68" s="54">
        <f t="shared" si="2"/>
        <v>108</v>
      </c>
      <c r="X68" s="40">
        <f t="shared" si="3"/>
        <v>0.21749999999999997</v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45</v>
      </c>
      <c r="W71" s="54">
        <f t="shared" si="2"/>
        <v>45</v>
      </c>
      <c r="X71" s="40">
        <f>IFERROR(IF(W71=0,"",ROUNDUP(W71/H71,0)*0.00753),"")</f>
        <v>0.11295000000000001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360">
        <v>4680115880283</v>
      </c>
      <c r="E75" s="360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360">
        <v>4680115883949</v>
      </c>
      <c r="E76" s="360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360">
        <v>4680115881518</v>
      </c>
      <c r="E77" s="36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6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60">
        <v>4680115881303</v>
      </c>
      <c r="E78" s="360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45</v>
      </c>
      <c r="W78" s="54">
        <f t="shared" si="2"/>
        <v>45</v>
      </c>
      <c r="X78" s="40">
        <f t="shared" si="4"/>
        <v>9.3700000000000006E-2</v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360">
        <v>4680115882577</v>
      </c>
      <c r="E79" s="360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360">
        <v>4680115882720</v>
      </c>
      <c r="E81" s="360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360">
        <v>4680115880269</v>
      </c>
      <c r="E82" s="360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360">
        <v>4680115880429</v>
      </c>
      <c r="E83" s="360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360">
        <v>4680115881457</v>
      </c>
      <c r="E84" s="360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9"/>
      <c r="N85" s="365" t="s">
        <v>43</v>
      </c>
      <c r="O85" s="366"/>
      <c r="P85" s="366"/>
      <c r="Q85" s="366"/>
      <c r="R85" s="366"/>
      <c r="S85" s="366"/>
      <c r="T85" s="367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43.518518518518519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45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0.64164999999999994</v>
      </c>
      <c r="Y85" s="65"/>
      <c r="Z85" s="65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9"/>
      <c r="N86" s="365" t="s">
        <v>43</v>
      </c>
      <c r="O86" s="366"/>
      <c r="P86" s="366"/>
      <c r="Q86" s="366"/>
      <c r="R86" s="366"/>
      <c r="S86" s="366"/>
      <c r="T86" s="367"/>
      <c r="U86" s="41" t="s">
        <v>0</v>
      </c>
      <c r="V86" s="42">
        <f>IFERROR(SUM(V64:V84),"0")</f>
        <v>290</v>
      </c>
      <c r="W86" s="42">
        <f>IFERROR(SUM(W64:W84),"0")</f>
        <v>306</v>
      </c>
      <c r="X86" s="41"/>
      <c r="Y86" s="65"/>
      <c r="Z86" s="65"/>
    </row>
    <row r="87" spans="1:53" ht="14.25" customHeight="1" x14ac:dyDescent="0.25">
      <c r="A87" s="374" t="s">
        <v>110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360">
        <v>4680115881488</v>
      </c>
      <c r="E88" s="360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360">
        <v>4680115882751</v>
      </c>
      <c r="E89" s="360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360">
        <v>4680115882775</v>
      </c>
      <c r="E90" s="36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360">
        <v>4680115880658</v>
      </c>
      <c r="E91" s="36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368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9"/>
      <c r="N92" s="365" t="s">
        <v>43</v>
      </c>
      <c r="O92" s="366"/>
      <c r="P92" s="366"/>
      <c r="Q92" s="366"/>
      <c r="R92" s="366"/>
      <c r="S92" s="366"/>
      <c r="T92" s="367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9"/>
      <c r="N93" s="365" t="s">
        <v>43</v>
      </c>
      <c r="O93" s="366"/>
      <c r="P93" s="366"/>
      <c r="Q93" s="366"/>
      <c r="R93" s="366"/>
      <c r="S93" s="366"/>
      <c r="T93" s="367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374" t="s">
        <v>76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360">
        <v>4607091387667</v>
      </c>
      <c r="E95" s="360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2"/>
      <c r="P95" s="362"/>
      <c r="Q95" s="362"/>
      <c r="R95" s="363"/>
      <c r="S95" s="38" t="s">
        <v>48</v>
      </c>
      <c r="T95" s="38" t="s">
        <v>48</v>
      </c>
      <c r="U95" s="39" t="s">
        <v>0</v>
      </c>
      <c r="V95" s="57">
        <v>150</v>
      </c>
      <c r="W95" s="54">
        <f t="shared" ref="W95:W102" si="5">IFERROR(IF(V95="",0,CEILING((V95/$H95),1)*$H95),"")</f>
        <v>153</v>
      </c>
      <c r="X95" s="40">
        <f>IFERROR(IF(W95=0,"",ROUNDUP(W95/H95,0)*0.02175),"")</f>
        <v>0.36974999999999997</v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360">
        <v>4607091387636</v>
      </c>
      <c r="E96" s="360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360">
        <v>4607091382426</v>
      </c>
      <c r="E97" s="36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200</v>
      </c>
      <c r="W97" s="54">
        <f t="shared" si="5"/>
        <v>207</v>
      </c>
      <c r="X97" s="40">
        <f>IFERROR(IF(W97=0,"",ROUNDUP(W97/H97,0)*0.02175),"")</f>
        <v>0.50024999999999997</v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360">
        <v>4607091386547</v>
      </c>
      <c r="E98" s="360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360">
        <v>4607091384734</v>
      </c>
      <c r="E99" s="360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360">
        <v>4607091382464</v>
      </c>
      <c r="E100" s="36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4301031234</v>
      </c>
      <c r="D101" s="360">
        <v>4680115883444</v>
      </c>
      <c r="E101" s="36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6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368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69"/>
      <c r="N103" s="365" t="s">
        <v>43</v>
      </c>
      <c r="O103" s="366"/>
      <c r="P103" s="366"/>
      <c r="Q103" s="366"/>
      <c r="R103" s="366"/>
      <c r="S103" s="366"/>
      <c r="T103" s="367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38.888888888888886</v>
      </c>
      <c r="W103" s="42">
        <f>IFERROR(W95/H95,"0")+IFERROR(W96/H96,"0")+IFERROR(W97/H97,"0")+IFERROR(W98/H98,"0")+IFERROR(W99/H99,"0")+IFERROR(W100/H100,"0")+IFERROR(W101/H101,"0")+IFERROR(W102/H102,"0")</f>
        <v>40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0.86999999999999988</v>
      </c>
      <c r="Y103" s="65"/>
      <c r="Z103" s="65"/>
    </row>
    <row r="104" spans="1:53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9"/>
      <c r="N104" s="365" t="s">
        <v>43</v>
      </c>
      <c r="O104" s="366"/>
      <c r="P104" s="366"/>
      <c r="Q104" s="366"/>
      <c r="R104" s="366"/>
      <c r="S104" s="366"/>
      <c r="T104" s="367"/>
      <c r="U104" s="41" t="s">
        <v>0</v>
      </c>
      <c r="V104" s="42">
        <f>IFERROR(SUM(V95:V102),"0")</f>
        <v>350</v>
      </c>
      <c r="W104" s="42">
        <f>IFERROR(SUM(W95:W102),"0")</f>
        <v>360</v>
      </c>
      <c r="X104" s="41"/>
      <c r="Y104" s="65"/>
      <c r="Z104" s="65"/>
    </row>
    <row r="105" spans="1:53" ht="14.25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360">
        <v>4607091386967</v>
      </c>
      <c r="E106" s="360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63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ref="W106:W117" si="6">IFERROR(IF(V106="",0,CEILING((V106/$H106),1)*$H106),"")</f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360">
        <v>4607091386967</v>
      </c>
      <c r="E107" s="360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6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360">
        <v>4607091385304</v>
      </c>
      <c r="E108" s="36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84</v>
      </c>
      <c r="W108" s="54">
        <f t="shared" si="6"/>
        <v>84</v>
      </c>
      <c r="X108" s="40">
        <f>IFERROR(IF(W108=0,"",ROUNDUP(W108/H108,0)*0.02175),"")</f>
        <v>0.21749999999999997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4301051648</v>
      </c>
      <c r="D109" s="360">
        <v>4607091386264</v>
      </c>
      <c r="E109" s="360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610" t="s">
        <v>201</v>
      </c>
      <c r="O109" s="362"/>
      <c r="P109" s="362"/>
      <c r="Q109" s="362"/>
      <c r="R109" s="363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199</v>
      </c>
      <c r="B110" s="61" t="s">
        <v>202</v>
      </c>
      <c r="C110" s="35">
        <v>4301051306</v>
      </c>
      <c r="D110" s="360">
        <v>4607091386264</v>
      </c>
      <c r="E110" s="36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0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360">
        <v>4680115882584</v>
      </c>
      <c r="E111" s="36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360">
        <v>4607091385731</v>
      </c>
      <c r="E113" s="36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6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360">
        <v>4680115880214</v>
      </c>
      <c r="E114" s="36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360">
        <v>4680115880894</v>
      </c>
      <c r="E115" s="36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360">
        <v>4607091385427</v>
      </c>
      <c r="E116" s="360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360">
        <v>4680115882645</v>
      </c>
      <c r="E117" s="360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8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9"/>
      <c r="N118" s="365" t="s">
        <v>43</v>
      </c>
      <c r="O118" s="366"/>
      <c r="P118" s="366"/>
      <c r="Q118" s="366"/>
      <c r="R118" s="366"/>
      <c r="S118" s="366"/>
      <c r="T118" s="367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65"/>
      <c r="Z118" s="65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9"/>
      <c r="N119" s="365" t="s">
        <v>43</v>
      </c>
      <c r="O119" s="366"/>
      <c r="P119" s="366"/>
      <c r="Q119" s="366"/>
      <c r="R119" s="366"/>
      <c r="S119" s="366"/>
      <c r="T119" s="367"/>
      <c r="U119" s="41" t="s">
        <v>0</v>
      </c>
      <c r="V119" s="42">
        <f>IFERROR(SUM(V106:V117),"0")</f>
        <v>84</v>
      </c>
      <c r="W119" s="42">
        <f>IFERROR(SUM(W106:W117),"0")</f>
        <v>84</v>
      </c>
      <c r="X119" s="41"/>
      <c r="Y119" s="65"/>
      <c r="Z119" s="65"/>
    </row>
    <row r="120" spans="1:53" ht="14.25" customHeight="1" x14ac:dyDescent="0.25">
      <c r="A120" s="374" t="s">
        <v>216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360">
        <v>4607091383065</v>
      </c>
      <c r="E121" s="360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5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4301060366</v>
      </c>
      <c r="D122" s="360">
        <v>4680115881532</v>
      </c>
      <c r="E122" s="360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4301060371</v>
      </c>
      <c r="D123" s="360">
        <v>4680115881532</v>
      </c>
      <c r="E123" s="360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597" t="s">
        <v>222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223</v>
      </c>
      <c r="C124" s="35">
        <v>4301060350</v>
      </c>
      <c r="D124" s="360">
        <v>4680115881532</v>
      </c>
      <c r="E124" s="36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360">
        <v>4680115882652</v>
      </c>
      <c r="E125" s="360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360">
        <v>4680115880238</v>
      </c>
      <c r="E126" s="360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360">
        <v>4680115881464</v>
      </c>
      <c r="E127" s="360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5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368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9"/>
      <c r="N128" s="365" t="s">
        <v>43</v>
      </c>
      <c r="O128" s="366"/>
      <c r="P128" s="366"/>
      <c r="Q128" s="366"/>
      <c r="R128" s="366"/>
      <c r="S128" s="366"/>
      <c r="T128" s="367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9"/>
      <c r="N129" s="365" t="s">
        <v>43</v>
      </c>
      <c r="O129" s="366"/>
      <c r="P129" s="366"/>
      <c r="Q129" s="366"/>
      <c r="R129" s="366"/>
      <c r="S129" s="366"/>
      <c r="T129" s="367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389" t="s">
        <v>230</v>
      </c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  <c r="P130" s="389"/>
      <c r="Q130" s="389"/>
      <c r="R130" s="389"/>
      <c r="S130" s="389"/>
      <c r="T130" s="389"/>
      <c r="U130" s="389"/>
      <c r="V130" s="389"/>
      <c r="W130" s="389"/>
      <c r="X130" s="389"/>
      <c r="Y130" s="63"/>
      <c r="Z130" s="63"/>
    </row>
    <row r="131" spans="1:53" ht="14.25" customHeight="1" x14ac:dyDescent="0.25">
      <c r="A131" s="374" t="s">
        <v>81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4301051612</v>
      </c>
      <c r="D132" s="360">
        <v>4607091385168</v>
      </c>
      <c r="E132" s="360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4301051360</v>
      </c>
      <c r="D133" s="360">
        <v>4607091385168</v>
      </c>
      <c r="E133" s="36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5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360">
        <v>4607091383256</v>
      </c>
      <c r="E134" s="36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360">
        <v>4607091385748</v>
      </c>
      <c r="E135" s="36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8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9"/>
      <c r="N136" s="365" t="s">
        <v>43</v>
      </c>
      <c r="O136" s="366"/>
      <c r="P136" s="366"/>
      <c r="Q136" s="366"/>
      <c r="R136" s="366"/>
      <c r="S136" s="366"/>
      <c r="T136" s="367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9"/>
      <c r="N137" s="365" t="s">
        <v>43</v>
      </c>
      <c r="O137" s="366"/>
      <c r="P137" s="366"/>
      <c r="Q137" s="366"/>
      <c r="R137" s="366"/>
      <c r="S137" s="366"/>
      <c r="T137" s="367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customHeight="1" x14ac:dyDescent="0.2">
      <c r="A138" s="388" t="s">
        <v>238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53"/>
      <c r="Z138" s="53"/>
    </row>
    <row r="139" spans="1:53" ht="16.5" customHeight="1" x14ac:dyDescent="0.25">
      <c r="A139" s="389" t="s">
        <v>239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89"/>
      <c r="O139" s="389"/>
      <c r="P139" s="389"/>
      <c r="Q139" s="389"/>
      <c r="R139" s="389"/>
      <c r="S139" s="389"/>
      <c r="T139" s="389"/>
      <c r="U139" s="389"/>
      <c r="V139" s="389"/>
      <c r="W139" s="389"/>
      <c r="X139" s="389"/>
      <c r="Y139" s="63"/>
      <c r="Z139" s="63"/>
    </row>
    <row r="140" spans="1:53" ht="14.25" customHeight="1" x14ac:dyDescent="0.25">
      <c r="A140" s="374" t="s">
        <v>118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360">
        <v>4607091383423</v>
      </c>
      <c r="E141" s="360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360">
        <v>4607091381405</v>
      </c>
      <c r="E142" s="360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360">
        <v>4607091386516</v>
      </c>
      <c r="E143" s="360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368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9"/>
      <c r="N144" s="365" t="s">
        <v>43</v>
      </c>
      <c r="O144" s="366"/>
      <c r="P144" s="366"/>
      <c r="Q144" s="366"/>
      <c r="R144" s="366"/>
      <c r="S144" s="366"/>
      <c r="T144" s="367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9"/>
      <c r="N145" s="365" t="s">
        <v>43</v>
      </c>
      <c r="O145" s="366"/>
      <c r="P145" s="366"/>
      <c r="Q145" s="366"/>
      <c r="R145" s="366"/>
      <c r="S145" s="366"/>
      <c r="T145" s="367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389" t="s">
        <v>246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63"/>
      <c r="Z146" s="63"/>
    </row>
    <row r="147" spans="1:53" ht="14.25" customHeight="1" x14ac:dyDescent="0.25">
      <c r="A147" s="374" t="s">
        <v>76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360">
        <v>4680115880993</v>
      </c>
      <c r="E148" s="360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360">
        <v>4680115881761</v>
      </c>
      <c r="E149" s="360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360">
        <v>4680115881563</v>
      </c>
      <c r="E150" s="360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360">
        <v>4680115880986</v>
      </c>
      <c r="E151" s="360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360">
        <v>4680115880207</v>
      </c>
      <c r="E152" s="360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360">
        <v>4680115881785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360">
        <v>4680115881679</v>
      </c>
      <c r="E154" s="360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360">
        <v>4680115880191</v>
      </c>
      <c r="E155" s="360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360">
        <v>4680115883963</v>
      </c>
      <c r="E156" s="360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368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9"/>
      <c r="N157" s="365" t="s">
        <v>43</v>
      </c>
      <c r="O157" s="366"/>
      <c r="P157" s="366"/>
      <c r="Q157" s="366"/>
      <c r="R157" s="366"/>
      <c r="S157" s="366"/>
      <c r="T157" s="367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9"/>
      <c r="N158" s="365" t="s">
        <v>43</v>
      </c>
      <c r="O158" s="366"/>
      <c r="P158" s="366"/>
      <c r="Q158" s="366"/>
      <c r="R158" s="366"/>
      <c r="S158" s="366"/>
      <c r="T158" s="367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389" t="s">
        <v>265</v>
      </c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  <c r="X159" s="389"/>
      <c r="Y159" s="63"/>
      <c r="Z159" s="63"/>
    </row>
    <row r="160" spans="1:53" ht="14.25" customHeight="1" x14ac:dyDescent="0.25">
      <c r="A160" s="374" t="s">
        <v>118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360">
        <v>4680115881402</v>
      </c>
      <c r="E161" s="360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360">
        <v>4680115881396</v>
      </c>
      <c r="E162" s="360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368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9"/>
      <c r="N163" s="365" t="s">
        <v>43</v>
      </c>
      <c r="O163" s="366"/>
      <c r="P163" s="366"/>
      <c r="Q163" s="366"/>
      <c r="R163" s="366"/>
      <c r="S163" s="366"/>
      <c r="T163" s="367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9"/>
      <c r="N164" s="365" t="s">
        <v>43</v>
      </c>
      <c r="O164" s="366"/>
      <c r="P164" s="366"/>
      <c r="Q164" s="366"/>
      <c r="R164" s="366"/>
      <c r="S164" s="366"/>
      <c r="T164" s="367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374" t="s">
        <v>110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360">
        <v>4680115882935</v>
      </c>
      <c r="E166" s="360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360">
        <v>4680115880764</v>
      </c>
      <c r="E167" s="360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368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9"/>
      <c r="N168" s="365" t="s">
        <v>43</v>
      </c>
      <c r="O168" s="366"/>
      <c r="P168" s="366"/>
      <c r="Q168" s="366"/>
      <c r="R168" s="366"/>
      <c r="S168" s="366"/>
      <c r="T168" s="367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69"/>
      <c r="N169" s="365" t="s">
        <v>43</v>
      </c>
      <c r="O169" s="366"/>
      <c r="P169" s="366"/>
      <c r="Q169" s="366"/>
      <c r="R169" s="366"/>
      <c r="S169" s="366"/>
      <c r="T169" s="367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374" t="s">
        <v>76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360">
        <v>4680115882683</v>
      </c>
      <c r="E171" s="360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360">
        <v>4680115882690</v>
      </c>
      <c r="E172" s="360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360">
        <v>4680115882669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360">
        <v>4680115882676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368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9"/>
      <c r="N175" s="365" t="s">
        <v>43</v>
      </c>
      <c r="O175" s="366"/>
      <c r="P175" s="366"/>
      <c r="Q175" s="366"/>
      <c r="R175" s="366"/>
      <c r="S175" s="366"/>
      <c r="T175" s="367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9"/>
      <c r="N176" s="365" t="s">
        <v>43</v>
      </c>
      <c r="O176" s="366"/>
      <c r="P176" s="366"/>
      <c r="Q176" s="366"/>
      <c r="R176" s="366"/>
      <c r="S176" s="366"/>
      <c r="T176" s="367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374" t="s">
        <v>81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360">
        <v>4680115881556</v>
      </c>
      <c r="E178" s="360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360">
        <v>4680115880573</v>
      </c>
      <c r="E179" s="360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360">
        <v>4680115881594</v>
      </c>
      <c r="E180" s="360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360">
        <v>4680115881587</v>
      </c>
      <c r="E181" s="36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360">
        <v>4680115880962</v>
      </c>
      <c r="E182" s="360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5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360">
        <v>4680115881617</v>
      </c>
      <c r="E183" s="360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360">
        <v>4680115881228</v>
      </c>
      <c r="E184" s="360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360">
        <v>4680115881037</v>
      </c>
      <c r="E185" s="360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360">
        <v>4680115881211</v>
      </c>
      <c r="E186" s="360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360">
        <v>4680115881020</v>
      </c>
      <c r="E187" s="360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360">
        <v>4680115882195</v>
      </c>
      <c r="E188" s="360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360">
        <v>4680115882607</v>
      </c>
      <c r="E189" s="360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360">
        <v>4680115880092</v>
      </c>
      <c r="E190" s="360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360">
        <v>4680115880221</v>
      </c>
      <c r="E191" s="36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360">
        <v>4680115882942</v>
      </c>
      <c r="E192" s="36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360">
        <v>4680115880504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360">
        <v>4680115882164</v>
      </c>
      <c r="E194" s="360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368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9"/>
      <c r="N195" s="365" t="s">
        <v>43</v>
      </c>
      <c r="O195" s="366"/>
      <c r="P195" s="366"/>
      <c r="Q195" s="366"/>
      <c r="R195" s="366"/>
      <c r="S195" s="366"/>
      <c r="T195" s="367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69"/>
      <c r="N196" s="365" t="s">
        <v>43</v>
      </c>
      <c r="O196" s="366"/>
      <c r="P196" s="366"/>
      <c r="Q196" s="366"/>
      <c r="R196" s="366"/>
      <c r="S196" s="366"/>
      <c r="T196" s="367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374" t="s">
        <v>216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360">
        <v>4680115882874</v>
      </c>
      <c r="E198" s="360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360">
        <v>4680115884434</v>
      </c>
      <c r="E199" s="360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360">
        <v>4680115880801</v>
      </c>
      <c r="E200" s="36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360">
        <v>4680115880818</v>
      </c>
      <c r="E201" s="36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368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9"/>
      <c r="N202" s="365" t="s">
        <v>43</v>
      </c>
      <c r="O202" s="366"/>
      <c r="P202" s="366"/>
      <c r="Q202" s="366"/>
      <c r="R202" s="366"/>
      <c r="S202" s="366"/>
      <c r="T202" s="367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9"/>
      <c r="N203" s="365" t="s">
        <v>43</v>
      </c>
      <c r="O203" s="366"/>
      <c r="P203" s="366"/>
      <c r="Q203" s="366"/>
      <c r="R203" s="366"/>
      <c r="S203" s="366"/>
      <c r="T203" s="367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389" t="s">
        <v>324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63"/>
      <c r="Z204" s="63"/>
    </row>
    <row r="205" spans="1:53" ht="14.25" customHeight="1" x14ac:dyDescent="0.25">
      <c r="A205" s="374" t="s">
        <v>118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360">
        <v>4680115884274</v>
      </c>
      <c r="E206" s="360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5" t="s">
        <v>327</v>
      </c>
      <c r="O206" s="362"/>
      <c r="P206" s="362"/>
      <c r="Q206" s="362"/>
      <c r="R206" s="363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328</v>
      </c>
      <c r="B207" s="61" t="s">
        <v>329</v>
      </c>
      <c r="C207" s="35">
        <v>4301011719</v>
      </c>
      <c r="D207" s="360">
        <v>4680115884298</v>
      </c>
      <c r="E207" s="360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6" t="s">
        <v>330</v>
      </c>
      <c r="O207" s="362"/>
      <c r="P207" s="362"/>
      <c r="Q207" s="362"/>
      <c r="R207" s="363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331</v>
      </c>
      <c r="B208" s="61" t="s">
        <v>332</v>
      </c>
      <c r="C208" s="35">
        <v>4301011733</v>
      </c>
      <c r="D208" s="360">
        <v>4680115884250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334</v>
      </c>
      <c r="B209" s="61" t="s">
        <v>335</v>
      </c>
      <c r="C209" s="35">
        <v>4301011718</v>
      </c>
      <c r="D209" s="360">
        <v>4680115884281</v>
      </c>
      <c r="E209" s="360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337</v>
      </c>
      <c r="B210" s="61" t="s">
        <v>338</v>
      </c>
      <c r="C210" s="35">
        <v>4301011720</v>
      </c>
      <c r="D210" s="360">
        <v>4680115884199</v>
      </c>
      <c r="E210" s="360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340</v>
      </c>
      <c r="B211" s="61" t="s">
        <v>341</v>
      </c>
      <c r="C211" s="35">
        <v>4301011716</v>
      </c>
      <c r="D211" s="360">
        <v>4680115884267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368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69"/>
      <c r="N212" s="365" t="s">
        <v>43</v>
      </c>
      <c r="O212" s="366"/>
      <c r="P212" s="366"/>
      <c r="Q212" s="366"/>
      <c r="R212" s="366"/>
      <c r="S212" s="366"/>
      <c r="T212" s="367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69"/>
      <c r="N213" s="365" t="s">
        <v>43</v>
      </c>
      <c r="O213" s="366"/>
      <c r="P213" s="366"/>
      <c r="Q213" s="366"/>
      <c r="R213" s="366"/>
      <c r="S213" s="366"/>
      <c r="T213" s="367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374" t="s">
        <v>76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64"/>
      <c r="Z214" s="64"/>
    </row>
    <row r="215" spans="1:53" ht="27" customHeight="1" x14ac:dyDescent="0.25">
      <c r="A215" s="61" t="s">
        <v>343</v>
      </c>
      <c r="B215" s="61" t="s">
        <v>344</v>
      </c>
      <c r="C215" s="35">
        <v>4301031151</v>
      </c>
      <c r="D215" s="360">
        <v>4607091389845</v>
      </c>
      <c r="E215" s="360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368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9"/>
      <c r="N216" s="365" t="s">
        <v>43</v>
      </c>
      <c r="O216" s="366"/>
      <c r="P216" s="366"/>
      <c r="Q216" s="366"/>
      <c r="R216" s="366"/>
      <c r="S216" s="366"/>
      <c r="T216" s="367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69"/>
      <c r="N217" s="365" t="s">
        <v>43</v>
      </c>
      <c r="O217" s="366"/>
      <c r="P217" s="366"/>
      <c r="Q217" s="366"/>
      <c r="R217" s="366"/>
      <c r="S217" s="366"/>
      <c r="T217" s="367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389" t="s">
        <v>345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63"/>
      <c r="Z218" s="63"/>
    </row>
    <row r="219" spans="1:53" ht="14.25" customHeight="1" x14ac:dyDescent="0.25">
      <c r="A219" s="374" t="s">
        <v>118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64"/>
      <c r="Z219" s="64"/>
    </row>
    <row r="220" spans="1:53" ht="27" customHeight="1" x14ac:dyDescent="0.25">
      <c r="A220" s="61" t="s">
        <v>346</v>
      </c>
      <c r="B220" s="61" t="s">
        <v>347</v>
      </c>
      <c r="C220" s="35">
        <v>4301011826</v>
      </c>
      <c r="D220" s="360">
        <v>4680115884137</v>
      </c>
      <c r="E220" s="36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348</v>
      </c>
      <c r="O220" s="362"/>
      <c r="P220" s="362"/>
      <c r="Q220" s="362"/>
      <c r="R220" s="363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349</v>
      </c>
      <c r="B221" s="61" t="s">
        <v>350</v>
      </c>
      <c r="C221" s="35">
        <v>4301011724</v>
      </c>
      <c r="D221" s="360">
        <v>4680115884236</v>
      </c>
      <c r="E221" s="360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34" t="s">
        <v>351</v>
      </c>
      <c r="O221" s="362"/>
      <c r="P221" s="362"/>
      <c r="Q221" s="362"/>
      <c r="R221" s="363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352</v>
      </c>
      <c r="B222" s="61" t="s">
        <v>353</v>
      </c>
      <c r="C222" s="35">
        <v>4301011721</v>
      </c>
      <c r="D222" s="360">
        <v>4680115884175</v>
      </c>
      <c r="E222" s="360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35" t="s">
        <v>354</v>
      </c>
      <c r="O222" s="362"/>
      <c r="P222" s="362"/>
      <c r="Q222" s="362"/>
      <c r="R222" s="363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355</v>
      </c>
      <c r="B223" s="61" t="s">
        <v>356</v>
      </c>
      <c r="C223" s="35">
        <v>4301011824</v>
      </c>
      <c r="D223" s="360">
        <v>4680115884144</v>
      </c>
      <c r="E223" s="360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36" t="s">
        <v>357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358</v>
      </c>
      <c r="B224" s="61" t="s">
        <v>359</v>
      </c>
      <c r="C224" s="35">
        <v>4301011726</v>
      </c>
      <c r="D224" s="360">
        <v>4680115884182</v>
      </c>
      <c r="E224" s="360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7" t="s">
        <v>360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361</v>
      </c>
      <c r="B225" s="61" t="s">
        <v>362</v>
      </c>
      <c r="C225" s="35">
        <v>4301011722</v>
      </c>
      <c r="D225" s="360">
        <v>4680115884205</v>
      </c>
      <c r="E225" s="360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8" t="s">
        <v>363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368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9"/>
      <c r="N226" s="365" t="s">
        <v>43</v>
      </c>
      <c r="O226" s="366"/>
      <c r="P226" s="366"/>
      <c r="Q226" s="366"/>
      <c r="R226" s="366"/>
      <c r="S226" s="366"/>
      <c r="T226" s="367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69"/>
      <c r="N227" s="365" t="s">
        <v>43</v>
      </c>
      <c r="O227" s="366"/>
      <c r="P227" s="366"/>
      <c r="Q227" s="366"/>
      <c r="R227" s="366"/>
      <c r="S227" s="366"/>
      <c r="T227" s="367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389" t="s">
        <v>364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63"/>
      <c r="Z228" s="63"/>
    </row>
    <row r="229" spans="1:53" ht="14.25" customHeight="1" x14ac:dyDescent="0.25">
      <c r="A229" s="374" t="s">
        <v>118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64"/>
      <c r="Z229" s="64"/>
    </row>
    <row r="230" spans="1:53" ht="27" customHeight="1" x14ac:dyDescent="0.25">
      <c r="A230" s="61" t="s">
        <v>365</v>
      </c>
      <c r="B230" s="61" t="s">
        <v>366</v>
      </c>
      <c r="C230" s="35">
        <v>4301011346</v>
      </c>
      <c r="D230" s="360">
        <v>4607091387445</v>
      </c>
      <c r="E230" s="360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4301011362</v>
      </c>
      <c r="D231" s="360">
        <v>4607091386004</v>
      </c>
      <c r="E231" s="360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367</v>
      </c>
      <c r="B232" s="61" t="s">
        <v>369</v>
      </c>
      <c r="C232" s="35">
        <v>4301011308</v>
      </c>
      <c r="D232" s="360">
        <v>4607091386004</v>
      </c>
      <c r="E232" s="360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370</v>
      </c>
      <c r="B233" s="61" t="s">
        <v>371</v>
      </c>
      <c r="C233" s="35">
        <v>4301011347</v>
      </c>
      <c r="D233" s="360">
        <v>4607091386073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4301010928</v>
      </c>
      <c r="D234" s="360">
        <v>4607091387322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372</v>
      </c>
      <c r="B235" s="61" t="s">
        <v>374</v>
      </c>
      <c r="C235" s="35">
        <v>4301011395</v>
      </c>
      <c r="D235" s="360">
        <v>4607091387322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150</v>
      </c>
      <c r="W235" s="54">
        <f t="shared" si="13"/>
        <v>151.20000000000002</v>
      </c>
      <c r="X235" s="40">
        <f>IFERROR(IF(W235=0,"",ROUNDUP(W235/H235,0)*0.02039),"")</f>
        <v>0.28545999999999999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375</v>
      </c>
      <c r="B236" s="61" t="s">
        <v>376</v>
      </c>
      <c r="C236" s="35">
        <v>4301011311</v>
      </c>
      <c r="D236" s="360">
        <v>4607091387377</v>
      </c>
      <c r="E236" s="360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200</v>
      </c>
      <c r="W236" s="54">
        <f t="shared" si="13"/>
        <v>205.20000000000002</v>
      </c>
      <c r="X236" s="40">
        <f>IFERROR(IF(W236=0,"",ROUNDUP(W236/H236,0)*0.02175),"")</f>
        <v>0.41324999999999995</v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4301010945</v>
      </c>
      <c r="D237" s="360">
        <v>4607091387353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2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4301011328</v>
      </c>
      <c r="D238" s="360">
        <v>4607091386011</v>
      </c>
      <c r="E238" s="360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4301011329</v>
      </c>
      <c r="D239" s="360">
        <v>4607091387308</v>
      </c>
      <c r="E239" s="360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4301011049</v>
      </c>
      <c r="D240" s="360">
        <v>4607091387339</v>
      </c>
      <c r="E240" s="360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125</v>
      </c>
      <c r="W240" s="54">
        <f t="shared" si="13"/>
        <v>125</v>
      </c>
      <c r="X240" s="40">
        <f t="shared" si="14"/>
        <v>0.23424999999999999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4301011433</v>
      </c>
      <c r="D241" s="360">
        <v>4680115882638</v>
      </c>
      <c r="E241" s="360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4301011573</v>
      </c>
      <c r="D242" s="360">
        <v>4680115881938</v>
      </c>
      <c r="E242" s="36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4301010944</v>
      </c>
      <c r="D243" s="360">
        <v>4607091387346</v>
      </c>
      <c r="E243" s="360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4301011353</v>
      </c>
      <c r="D244" s="360">
        <v>4607091389807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8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69"/>
      <c r="N245" s="365" t="s">
        <v>43</v>
      </c>
      <c r="O245" s="366"/>
      <c r="P245" s="366"/>
      <c r="Q245" s="366"/>
      <c r="R245" s="366"/>
      <c r="S245" s="366"/>
      <c r="T245" s="367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57.407407407407405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58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0.9329599999999999</v>
      </c>
      <c r="Y245" s="65"/>
      <c r="Z245" s="65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69"/>
      <c r="N246" s="365" t="s">
        <v>43</v>
      </c>
      <c r="O246" s="366"/>
      <c r="P246" s="366"/>
      <c r="Q246" s="366"/>
      <c r="R246" s="366"/>
      <c r="S246" s="366"/>
      <c r="T246" s="367"/>
      <c r="U246" s="41" t="s">
        <v>0</v>
      </c>
      <c r="V246" s="42">
        <f>IFERROR(SUM(V230:V244),"0")</f>
        <v>475</v>
      </c>
      <c r="W246" s="42">
        <f>IFERROR(SUM(W230:W244),"0")</f>
        <v>481.40000000000003</v>
      </c>
      <c r="X246" s="41"/>
      <c r="Y246" s="65"/>
      <c r="Z246" s="65"/>
    </row>
    <row r="247" spans="1:53" ht="14.25" customHeight="1" x14ac:dyDescent="0.25">
      <c r="A247" s="374" t="s">
        <v>110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64"/>
      <c r="Z247" s="64"/>
    </row>
    <row r="248" spans="1:53" ht="27" customHeight="1" x14ac:dyDescent="0.25">
      <c r="A248" s="61" t="s">
        <v>393</v>
      </c>
      <c r="B248" s="61" t="s">
        <v>394</v>
      </c>
      <c r="C248" s="35">
        <v>4301020254</v>
      </c>
      <c r="D248" s="360">
        <v>4680115881914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368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9"/>
      <c r="N249" s="365" t="s">
        <v>43</v>
      </c>
      <c r="O249" s="366"/>
      <c r="P249" s="366"/>
      <c r="Q249" s="366"/>
      <c r="R249" s="366"/>
      <c r="S249" s="366"/>
      <c r="T249" s="367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9"/>
      <c r="N250" s="365" t="s">
        <v>43</v>
      </c>
      <c r="O250" s="366"/>
      <c r="P250" s="366"/>
      <c r="Q250" s="366"/>
      <c r="R250" s="366"/>
      <c r="S250" s="366"/>
      <c r="T250" s="367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374" t="s">
        <v>76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360">
        <v>4607091387193</v>
      </c>
      <c r="E252" s="360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500</v>
      </c>
      <c r="W252" s="54">
        <f>IFERROR(IF(V252="",0,CEILING((V252/$H252),1)*$H252),"")</f>
        <v>504</v>
      </c>
      <c r="X252" s="40">
        <f>IFERROR(IF(W252=0,"",ROUNDUP(W252/H252,0)*0.00753),"")</f>
        <v>0.90360000000000007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360">
        <v>4607091387230</v>
      </c>
      <c r="E253" s="36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8" t="s">
        <v>48</v>
      </c>
      <c r="T253" s="38" t="s">
        <v>48</v>
      </c>
      <c r="U253" s="39" t="s">
        <v>0</v>
      </c>
      <c r="V253" s="57">
        <v>300</v>
      </c>
      <c r="W253" s="54">
        <f>IFERROR(IF(V253="",0,CEILING((V253/$H253),1)*$H253),"")</f>
        <v>302.40000000000003</v>
      </c>
      <c r="X253" s="40">
        <f>IFERROR(IF(W253=0,"",ROUNDUP(W253/H253,0)*0.00753),"")</f>
        <v>0.54215999999999998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4301031152</v>
      </c>
      <c r="D254" s="360">
        <v>4607091387285</v>
      </c>
      <c r="E254" s="360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4301031164</v>
      </c>
      <c r="D255" s="360">
        <v>4680115880481</v>
      </c>
      <c r="E255" s="360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8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69"/>
      <c r="N256" s="365" t="s">
        <v>43</v>
      </c>
      <c r="O256" s="366"/>
      <c r="P256" s="366"/>
      <c r="Q256" s="366"/>
      <c r="R256" s="366"/>
      <c r="S256" s="366"/>
      <c r="T256" s="367"/>
      <c r="U256" s="41" t="s">
        <v>42</v>
      </c>
      <c r="V256" s="42">
        <f>IFERROR(V252/H252,"0")+IFERROR(V253/H253,"0")+IFERROR(V254/H254,"0")+IFERROR(V255/H255,"0")</f>
        <v>190.47619047619048</v>
      </c>
      <c r="W256" s="42">
        <f>IFERROR(W252/H252,"0")+IFERROR(W253/H253,"0")+IFERROR(W254/H254,"0")+IFERROR(W255/H255,"0")</f>
        <v>192</v>
      </c>
      <c r="X256" s="42">
        <f>IFERROR(IF(X252="",0,X252),"0")+IFERROR(IF(X253="",0,X253),"0")+IFERROR(IF(X254="",0,X254),"0")+IFERROR(IF(X255="",0,X255),"0")</f>
        <v>1.4457599999999999</v>
      </c>
      <c r="Y256" s="65"/>
      <c r="Z256" s="65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9"/>
      <c r="N257" s="365" t="s">
        <v>43</v>
      </c>
      <c r="O257" s="366"/>
      <c r="P257" s="366"/>
      <c r="Q257" s="366"/>
      <c r="R257" s="366"/>
      <c r="S257" s="366"/>
      <c r="T257" s="367"/>
      <c r="U257" s="41" t="s">
        <v>0</v>
      </c>
      <c r="V257" s="42">
        <f>IFERROR(SUM(V252:V255),"0")</f>
        <v>800</v>
      </c>
      <c r="W257" s="42">
        <f>IFERROR(SUM(W252:W255),"0")</f>
        <v>806.40000000000009</v>
      </c>
      <c r="X257" s="41"/>
      <c r="Y257" s="65"/>
      <c r="Z257" s="65"/>
    </row>
    <row r="258" spans="1:53" ht="14.25" customHeight="1" x14ac:dyDescent="0.25">
      <c r="A258" s="374" t="s">
        <v>81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360">
        <v>4607091387766</v>
      </c>
      <c r="E259" s="36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7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405</v>
      </c>
      <c r="B260" s="61" t="s">
        <v>406</v>
      </c>
      <c r="C260" s="35">
        <v>4301051116</v>
      </c>
      <c r="D260" s="360">
        <v>4607091387957</v>
      </c>
      <c r="E260" s="36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4301051115</v>
      </c>
      <c r="D261" s="360">
        <v>4607091387964</v>
      </c>
      <c r="E261" s="36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4301051485</v>
      </c>
      <c r="D262" s="360">
        <v>4680115883567</v>
      </c>
      <c r="E262" s="360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2"/>
      <c r="P262" s="362"/>
      <c r="Q262" s="362"/>
      <c r="R262" s="363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360">
        <v>4607091381672</v>
      </c>
      <c r="E263" s="360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252</v>
      </c>
      <c r="W263" s="54">
        <f t="shared" si="15"/>
        <v>252</v>
      </c>
      <c r="X263" s="40">
        <f>IFERROR(IF(W263=0,"",ROUNDUP(W263/H263,0)*0.00937),"")</f>
        <v>0.65590000000000004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360">
        <v>4607091387537</v>
      </c>
      <c r="E264" s="36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360">
        <v>4607091387513</v>
      </c>
      <c r="E265" s="36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360">
        <v>4680115880511</v>
      </c>
      <c r="E266" s="360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360">
        <v>4680115880412</v>
      </c>
      <c r="E267" s="360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368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9"/>
      <c r="N268" s="365" t="s">
        <v>43</v>
      </c>
      <c r="O268" s="366"/>
      <c r="P268" s="366"/>
      <c r="Q268" s="366"/>
      <c r="R268" s="366"/>
      <c r="S268" s="366"/>
      <c r="T268" s="367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70</v>
      </c>
      <c r="W268" s="42">
        <f>IFERROR(W259/H259,"0")+IFERROR(W260/H260,"0")+IFERROR(W261/H261,"0")+IFERROR(W262/H262,"0")+IFERROR(W263/H263,"0")+IFERROR(W264/H264,"0")+IFERROR(W265/H265,"0")+IFERROR(W266/H266,"0")+IFERROR(W267/H267,"0")</f>
        <v>70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0.65590000000000004</v>
      </c>
      <c r="Y268" s="65"/>
      <c r="Z268" s="65"/>
    </row>
    <row r="269" spans="1:53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9"/>
      <c r="N269" s="365" t="s">
        <v>43</v>
      </c>
      <c r="O269" s="366"/>
      <c r="P269" s="366"/>
      <c r="Q269" s="366"/>
      <c r="R269" s="366"/>
      <c r="S269" s="366"/>
      <c r="T269" s="367"/>
      <c r="U269" s="41" t="s">
        <v>0</v>
      </c>
      <c r="V269" s="42">
        <f>IFERROR(SUM(V259:V267),"0")</f>
        <v>252</v>
      </c>
      <c r="W269" s="42">
        <f>IFERROR(SUM(W259:W267),"0")</f>
        <v>252</v>
      </c>
      <c r="X269" s="41"/>
      <c r="Y269" s="65"/>
      <c r="Z269" s="65"/>
    </row>
    <row r="270" spans="1:53" ht="14.25" customHeight="1" x14ac:dyDescent="0.25">
      <c r="A270" s="374" t="s">
        <v>216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360">
        <v>4607091380880</v>
      </c>
      <c r="E271" s="36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60</v>
      </c>
      <c r="W271" s="54">
        <f>IFERROR(IF(V271="",0,CEILING((V271/$H271),1)*$H271),"")</f>
        <v>67.2</v>
      </c>
      <c r="X271" s="40">
        <f>IFERROR(IF(W271=0,"",ROUNDUP(W271/H271,0)*0.02175),"")</f>
        <v>0.17399999999999999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360">
        <v>4607091384482</v>
      </c>
      <c r="E272" s="360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2"/>
      <c r="P272" s="362"/>
      <c r="Q272" s="362"/>
      <c r="R272" s="363"/>
      <c r="S272" s="38" t="s">
        <v>48</v>
      </c>
      <c r="T272" s="38" t="s">
        <v>48</v>
      </c>
      <c r="U272" s="39" t="s">
        <v>0</v>
      </c>
      <c r="V272" s="57">
        <v>600</v>
      </c>
      <c r="W272" s="54">
        <f>IFERROR(IF(V272="",0,CEILING((V272/$H272),1)*$H272),"")</f>
        <v>600.6</v>
      </c>
      <c r="X272" s="40">
        <f>IFERROR(IF(W272=0,"",ROUNDUP(W272/H272,0)*0.02175),"")</f>
        <v>1.67475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360">
        <v>4607091380897</v>
      </c>
      <c r="E273" s="360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2"/>
      <c r="P273" s="362"/>
      <c r="Q273" s="362"/>
      <c r="R273" s="363"/>
      <c r="S273" s="38" t="s">
        <v>48</v>
      </c>
      <c r="T273" s="38" t="s">
        <v>48</v>
      </c>
      <c r="U273" s="39" t="s">
        <v>0</v>
      </c>
      <c r="V273" s="57">
        <v>120</v>
      </c>
      <c r="W273" s="54">
        <f>IFERROR(IF(V273="",0,CEILING((V273/$H273),1)*$H273),"")</f>
        <v>126</v>
      </c>
      <c r="X273" s="40">
        <f>IFERROR(IF(W273=0,"",ROUNDUP(W273/H273,0)*0.02175),"")</f>
        <v>0.32624999999999998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368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9"/>
      <c r="N274" s="365" t="s">
        <v>43</v>
      </c>
      <c r="O274" s="366"/>
      <c r="P274" s="366"/>
      <c r="Q274" s="366"/>
      <c r="R274" s="366"/>
      <c r="S274" s="366"/>
      <c r="T274" s="367"/>
      <c r="U274" s="41" t="s">
        <v>42</v>
      </c>
      <c r="V274" s="42">
        <f>IFERROR(V271/H271,"0")+IFERROR(V272/H272,"0")+IFERROR(V273/H273,"0")</f>
        <v>98.35164835164835</v>
      </c>
      <c r="W274" s="42">
        <f>IFERROR(W271/H271,"0")+IFERROR(W272/H272,"0")+IFERROR(W273/H273,"0")</f>
        <v>100</v>
      </c>
      <c r="X274" s="42">
        <f>IFERROR(IF(X271="",0,X271),"0")+IFERROR(IF(X272="",0,X272),"0")+IFERROR(IF(X273="",0,X273),"0")</f>
        <v>2.1749999999999998</v>
      </c>
      <c r="Y274" s="65"/>
      <c r="Z274" s="65"/>
    </row>
    <row r="275" spans="1:53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69"/>
      <c r="N275" s="365" t="s">
        <v>43</v>
      </c>
      <c r="O275" s="366"/>
      <c r="P275" s="366"/>
      <c r="Q275" s="366"/>
      <c r="R275" s="366"/>
      <c r="S275" s="366"/>
      <c r="T275" s="367"/>
      <c r="U275" s="41" t="s">
        <v>0</v>
      </c>
      <c r="V275" s="42">
        <f>IFERROR(SUM(V271:V273),"0")</f>
        <v>780</v>
      </c>
      <c r="W275" s="42">
        <f>IFERROR(SUM(W271:W273),"0")</f>
        <v>793.80000000000007</v>
      </c>
      <c r="X275" s="41"/>
      <c r="Y275" s="65"/>
      <c r="Z275" s="65"/>
    </row>
    <row r="276" spans="1:53" ht="14.25" customHeight="1" x14ac:dyDescent="0.25">
      <c r="A276" s="374" t="s">
        <v>96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360">
        <v>4607091388374</v>
      </c>
      <c r="E277" s="360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499" t="s">
        <v>429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360">
        <v>4607091388381</v>
      </c>
      <c r="E278" s="360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00" t="s">
        <v>432</v>
      </c>
      <c r="O278" s="362"/>
      <c r="P278" s="362"/>
      <c r="Q278" s="362"/>
      <c r="R278" s="363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360">
        <v>4607091388404</v>
      </c>
      <c r="E279" s="360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2"/>
      <c r="P279" s="362"/>
      <c r="Q279" s="362"/>
      <c r="R279" s="363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368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9"/>
      <c r="N280" s="365" t="s">
        <v>43</v>
      </c>
      <c r="O280" s="366"/>
      <c r="P280" s="366"/>
      <c r="Q280" s="366"/>
      <c r="R280" s="366"/>
      <c r="S280" s="366"/>
      <c r="T280" s="367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9"/>
      <c r="N281" s="365" t="s">
        <v>43</v>
      </c>
      <c r="O281" s="366"/>
      <c r="P281" s="366"/>
      <c r="Q281" s="366"/>
      <c r="R281" s="366"/>
      <c r="S281" s="366"/>
      <c r="T281" s="367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374" t="s">
        <v>435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360">
        <v>4680115881808</v>
      </c>
      <c r="E283" s="36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360">
        <v>4680115881822</v>
      </c>
      <c r="E284" s="360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2"/>
      <c r="P284" s="362"/>
      <c r="Q284" s="362"/>
      <c r="R284" s="363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360">
        <v>4680115880016</v>
      </c>
      <c r="E285" s="360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2"/>
      <c r="P285" s="362"/>
      <c r="Q285" s="362"/>
      <c r="R285" s="363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368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9"/>
      <c r="N286" s="365" t="s">
        <v>43</v>
      </c>
      <c r="O286" s="366"/>
      <c r="P286" s="366"/>
      <c r="Q286" s="366"/>
      <c r="R286" s="366"/>
      <c r="S286" s="366"/>
      <c r="T286" s="367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9"/>
      <c r="N287" s="365" t="s">
        <v>43</v>
      </c>
      <c r="O287" s="366"/>
      <c r="P287" s="366"/>
      <c r="Q287" s="366"/>
      <c r="R287" s="366"/>
      <c r="S287" s="366"/>
      <c r="T287" s="367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389" t="s">
        <v>444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63"/>
      <c r="Z288" s="63"/>
    </row>
    <row r="289" spans="1:53" ht="14.25" customHeight="1" x14ac:dyDescent="0.25">
      <c r="A289" s="374" t="s">
        <v>118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360">
        <v>4607091387421</v>
      </c>
      <c r="E290" s="36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63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360">
        <v>4607091387421</v>
      </c>
      <c r="E291" s="360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360">
        <v>4607091387452</v>
      </c>
      <c r="E292" s="360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63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360">
        <v>4607091387452</v>
      </c>
      <c r="E293" s="36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360">
        <v>4607091387452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360">
        <v>4607091385984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100</v>
      </c>
      <c r="W295" s="54">
        <f t="shared" si="16"/>
        <v>108</v>
      </c>
      <c r="X295" s="40">
        <f>IFERROR(IF(W295=0,"",ROUNDUP(W295/H295,0)*0.02175),"")</f>
        <v>0.21749999999999997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360">
        <v>4607091387438</v>
      </c>
      <c r="E296" s="360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360">
        <v>4607091387469</v>
      </c>
      <c r="E297" s="360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368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9"/>
      <c r="N298" s="365" t="s">
        <v>43</v>
      </c>
      <c r="O298" s="366"/>
      <c r="P298" s="366"/>
      <c r="Q298" s="366"/>
      <c r="R298" s="366"/>
      <c r="S298" s="366"/>
      <c r="T298" s="367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29.25925925925926</v>
      </c>
      <c r="W298" s="42">
        <f>IFERROR(W290/H290,"0")+IFERROR(W291/H291,"0")+IFERROR(W292/H292,"0")+IFERROR(W293/H293,"0")+IFERROR(W294/H294,"0")+IFERROR(W295/H295,"0")+IFERROR(W296/H296,"0")+IFERROR(W297/H297,"0")</f>
        <v>30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0.40489999999999998</v>
      </c>
      <c r="Y298" s="65"/>
      <c r="Z298" s="65"/>
    </row>
    <row r="299" spans="1:53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69"/>
      <c r="N299" s="365" t="s">
        <v>43</v>
      </c>
      <c r="O299" s="366"/>
      <c r="P299" s="366"/>
      <c r="Q299" s="366"/>
      <c r="R299" s="366"/>
      <c r="S299" s="366"/>
      <c r="T299" s="367"/>
      <c r="U299" s="41" t="s">
        <v>0</v>
      </c>
      <c r="V299" s="42">
        <f>IFERROR(SUM(V290:V297),"0")</f>
        <v>200</v>
      </c>
      <c r="W299" s="42">
        <f>IFERROR(SUM(W290:W297),"0")</f>
        <v>208</v>
      </c>
      <c r="X299" s="41"/>
      <c r="Y299" s="65"/>
      <c r="Z299" s="65"/>
    </row>
    <row r="300" spans="1:53" ht="14.25" customHeight="1" x14ac:dyDescent="0.25">
      <c r="A300" s="374" t="s">
        <v>76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360">
        <v>4607091387292</v>
      </c>
      <c r="E301" s="36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360">
        <v>4607091387315</v>
      </c>
      <c r="E302" s="360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4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2"/>
      <c r="P302" s="362"/>
      <c r="Q302" s="362"/>
      <c r="R302" s="363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9"/>
      <c r="N303" s="365" t="s">
        <v>43</v>
      </c>
      <c r="O303" s="366"/>
      <c r="P303" s="366"/>
      <c r="Q303" s="366"/>
      <c r="R303" s="366"/>
      <c r="S303" s="366"/>
      <c r="T303" s="367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9"/>
      <c r="N304" s="365" t="s">
        <v>43</v>
      </c>
      <c r="O304" s="366"/>
      <c r="P304" s="366"/>
      <c r="Q304" s="366"/>
      <c r="R304" s="366"/>
      <c r="S304" s="366"/>
      <c r="T304" s="367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389" t="s">
        <v>462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63"/>
      <c r="Z305" s="63"/>
    </row>
    <row r="306" spans="1:53" ht="14.25" customHeight="1" x14ac:dyDescent="0.25">
      <c r="A306" s="374" t="s">
        <v>76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360">
        <v>4607091383836</v>
      </c>
      <c r="E307" s="360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2"/>
      <c r="P307" s="362"/>
      <c r="Q307" s="362"/>
      <c r="R307" s="363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9"/>
      <c r="N308" s="365" t="s">
        <v>43</v>
      </c>
      <c r="O308" s="366"/>
      <c r="P308" s="366"/>
      <c r="Q308" s="366"/>
      <c r="R308" s="366"/>
      <c r="S308" s="366"/>
      <c r="T308" s="367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9"/>
      <c r="N309" s="365" t="s">
        <v>43</v>
      </c>
      <c r="O309" s="366"/>
      <c r="P309" s="366"/>
      <c r="Q309" s="366"/>
      <c r="R309" s="366"/>
      <c r="S309" s="366"/>
      <c r="T309" s="367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374" t="s">
        <v>81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360">
        <v>4607091387919</v>
      </c>
      <c r="E311" s="360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4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500</v>
      </c>
      <c r="W311" s="54">
        <f>IFERROR(IF(V311="",0,CEILING((V311/$H311),1)*$H311),"")</f>
        <v>502.2</v>
      </c>
      <c r="X311" s="40">
        <f>IFERROR(IF(W311=0,"",ROUNDUP(W311/H311,0)*0.02175),"")</f>
        <v>1.3484999999999998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360">
        <v>4680115883604</v>
      </c>
      <c r="E312" s="360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2"/>
      <c r="P312" s="362"/>
      <c r="Q312" s="362"/>
      <c r="R312" s="363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69"/>
      <c r="N313" s="365" t="s">
        <v>43</v>
      </c>
      <c r="O313" s="366"/>
      <c r="P313" s="366"/>
      <c r="Q313" s="366"/>
      <c r="R313" s="366"/>
      <c r="S313" s="366"/>
      <c r="T313" s="367"/>
      <c r="U313" s="41" t="s">
        <v>42</v>
      </c>
      <c r="V313" s="42">
        <f>IFERROR(V311/H311,"0")+IFERROR(V312/H312,"0")</f>
        <v>61.728395061728399</v>
      </c>
      <c r="W313" s="42">
        <f>IFERROR(W311/H311,"0")+IFERROR(W312/H312,"0")</f>
        <v>62</v>
      </c>
      <c r="X313" s="42">
        <f>IFERROR(IF(X311="",0,X311),"0")+IFERROR(IF(X312="",0,X312),"0")</f>
        <v>1.3484999999999998</v>
      </c>
      <c r="Y313" s="65"/>
      <c r="Z313" s="65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9"/>
      <c r="N314" s="365" t="s">
        <v>43</v>
      </c>
      <c r="O314" s="366"/>
      <c r="P314" s="366"/>
      <c r="Q314" s="366"/>
      <c r="R314" s="366"/>
      <c r="S314" s="366"/>
      <c r="T314" s="367"/>
      <c r="U314" s="41" t="s">
        <v>0</v>
      </c>
      <c r="V314" s="42">
        <f>IFERROR(SUM(V311:V312),"0")</f>
        <v>500</v>
      </c>
      <c r="W314" s="42">
        <f>IFERROR(SUM(W311:W312),"0")</f>
        <v>502.2</v>
      </c>
      <c r="X314" s="41"/>
      <c r="Y314" s="65"/>
      <c r="Z314" s="65"/>
    </row>
    <row r="315" spans="1:53" ht="14.25" customHeight="1" x14ac:dyDescent="0.25">
      <c r="A315" s="374" t="s">
        <v>216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64"/>
      <c r="Z315" s="64"/>
    </row>
    <row r="316" spans="1:53" ht="27" customHeight="1" x14ac:dyDescent="0.25">
      <c r="A316" s="61" t="s">
        <v>469</v>
      </c>
      <c r="B316" s="61" t="s">
        <v>470</v>
      </c>
      <c r="C316" s="35">
        <v>4301060324</v>
      </c>
      <c r="D316" s="360">
        <v>4607091388831</v>
      </c>
      <c r="E316" s="360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8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69"/>
      <c r="N317" s="365" t="s">
        <v>43</v>
      </c>
      <c r="O317" s="366"/>
      <c r="P317" s="366"/>
      <c r="Q317" s="366"/>
      <c r="R317" s="366"/>
      <c r="S317" s="366"/>
      <c r="T317" s="367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69"/>
      <c r="N318" s="365" t="s">
        <v>43</v>
      </c>
      <c r="O318" s="366"/>
      <c r="P318" s="366"/>
      <c r="Q318" s="366"/>
      <c r="R318" s="366"/>
      <c r="S318" s="366"/>
      <c r="T318" s="367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74" t="s">
        <v>96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64"/>
      <c r="Z319" s="64"/>
    </row>
    <row r="320" spans="1:53" ht="27" customHeight="1" x14ac:dyDescent="0.25">
      <c r="A320" s="61" t="s">
        <v>471</v>
      </c>
      <c r="B320" s="61" t="s">
        <v>472</v>
      </c>
      <c r="C320" s="35">
        <v>4301032015</v>
      </c>
      <c r="D320" s="360">
        <v>4607091383102</v>
      </c>
      <c r="E320" s="360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8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9"/>
      <c r="N321" s="365" t="s">
        <v>43</v>
      </c>
      <c r="O321" s="366"/>
      <c r="P321" s="366"/>
      <c r="Q321" s="366"/>
      <c r="R321" s="366"/>
      <c r="S321" s="366"/>
      <c r="T321" s="367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9"/>
      <c r="N322" s="365" t="s">
        <v>43</v>
      </c>
      <c r="O322" s="366"/>
      <c r="P322" s="366"/>
      <c r="Q322" s="366"/>
      <c r="R322" s="366"/>
      <c r="S322" s="366"/>
      <c r="T322" s="367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8" t="s">
        <v>473</v>
      </c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388"/>
      <c r="P323" s="388"/>
      <c r="Q323" s="388"/>
      <c r="R323" s="388"/>
      <c r="S323" s="388"/>
      <c r="T323" s="388"/>
      <c r="U323" s="388"/>
      <c r="V323" s="388"/>
      <c r="W323" s="388"/>
      <c r="X323" s="388"/>
      <c r="Y323" s="53"/>
      <c r="Z323" s="53"/>
    </row>
    <row r="324" spans="1:53" ht="16.5" customHeight="1" x14ac:dyDescent="0.25">
      <c r="A324" s="389" t="s">
        <v>474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63"/>
      <c r="Z324" s="63"/>
    </row>
    <row r="325" spans="1:53" ht="14.25" customHeight="1" x14ac:dyDescent="0.25">
      <c r="A325" s="374" t="s">
        <v>81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64"/>
      <c r="Z325" s="64"/>
    </row>
    <row r="326" spans="1:53" ht="27" customHeight="1" x14ac:dyDescent="0.25">
      <c r="A326" s="61" t="s">
        <v>475</v>
      </c>
      <c r="B326" s="61" t="s">
        <v>476</v>
      </c>
      <c r="C326" s="35">
        <v>4301051292</v>
      </c>
      <c r="D326" s="360">
        <v>4607091383928</v>
      </c>
      <c r="E326" s="360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69"/>
      <c r="N327" s="365" t="s">
        <v>43</v>
      </c>
      <c r="O327" s="366"/>
      <c r="P327" s="366"/>
      <c r="Q327" s="366"/>
      <c r="R327" s="366"/>
      <c r="S327" s="366"/>
      <c r="T327" s="367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69"/>
      <c r="N328" s="365" t="s">
        <v>43</v>
      </c>
      <c r="O328" s="366"/>
      <c r="P328" s="366"/>
      <c r="Q328" s="366"/>
      <c r="R328" s="366"/>
      <c r="S328" s="366"/>
      <c r="T328" s="367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388" t="s">
        <v>477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53"/>
      <c r="Z329" s="53"/>
    </row>
    <row r="330" spans="1:53" ht="16.5" customHeight="1" x14ac:dyDescent="0.25">
      <c r="A330" s="389" t="s">
        <v>478</v>
      </c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89"/>
      <c r="N330" s="389"/>
      <c r="O330" s="389"/>
      <c r="P330" s="389"/>
      <c r="Q330" s="389"/>
      <c r="R330" s="389"/>
      <c r="S330" s="389"/>
      <c r="T330" s="389"/>
      <c r="U330" s="389"/>
      <c r="V330" s="389"/>
      <c r="W330" s="389"/>
      <c r="X330" s="389"/>
      <c r="Y330" s="63"/>
      <c r="Z330" s="63"/>
    </row>
    <row r="331" spans="1:53" ht="14.25" customHeight="1" x14ac:dyDescent="0.25">
      <c r="A331" s="374" t="s">
        <v>118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3000</v>
      </c>
      <c r="W332" s="54">
        <f t="shared" ref="W332:W339" si="17">IFERROR(IF(V332="",0,CEILING((V332/$H332),1)*$H332),"")</f>
        <v>3000</v>
      </c>
      <c r="X332" s="40">
        <f>IFERROR(IF(W332=0,"",ROUNDUP(W332/H332,0)*0.02039),"")</f>
        <v>4.0779999999999994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479</v>
      </c>
      <c r="B333" s="61" t="s">
        <v>481</v>
      </c>
      <c r="C333" s="35">
        <v>4301011339</v>
      </c>
      <c r="D333" s="360">
        <v>4607091383997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4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482</v>
      </c>
      <c r="B334" s="61" t="s">
        <v>483</v>
      </c>
      <c r="C334" s="35">
        <v>4301011240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4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482</v>
      </c>
      <c r="B335" s="61" t="s">
        <v>484</v>
      </c>
      <c r="C335" s="35">
        <v>4301011326</v>
      </c>
      <c r="D335" s="360">
        <v>4607091384130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485</v>
      </c>
      <c r="B336" s="61" t="s">
        <v>486</v>
      </c>
      <c r="C336" s="35">
        <v>4301011238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4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1250</v>
      </c>
      <c r="W336" s="54">
        <f t="shared" si="17"/>
        <v>1260</v>
      </c>
      <c r="X336" s="40">
        <f>IFERROR(IF(W336=0,"",ROUNDUP(W336/H336,0)*0.02039),"")</f>
        <v>1.7127599999999998</v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485</v>
      </c>
      <c r="B337" s="61" t="s">
        <v>487</v>
      </c>
      <c r="C337" s="35">
        <v>4301011330</v>
      </c>
      <c r="D337" s="360">
        <v>4607091384147</v>
      </c>
      <c r="E337" s="36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488</v>
      </c>
      <c r="B338" s="61" t="s">
        <v>489</v>
      </c>
      <c r="C338" s="35">
        <v>4301011327</v>
      </c>
      <c r="D338" s="360">
        <v>4607091384154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75</v>
      </c>
      <c r="W338" s="54">
        <f t="shared" si="17"/>
        <v>75</v>
      </c>
      <c r="X338" s="40">
        <f>IFERROR(IF(W338=0,"",ROUNDUP(W338/H338,0)*0.00937),"")</f>
        <v>0.14055000000000001</v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4301011332</v>
      </c>
      <c r="D339" s="360">
        <v>4607091384161</v>
      </c>
      <c r="E339" s="360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8" t="s">
        <v>48</v>
      </c>
      <c r="T339" s="38" t="s">
        <v>48</v>
      </c>
      <c r="U339" s="39" t="s">
        <v>0</v>
      </c>
      <c r="V339" s="57">
        <v>50</v>
      </c>
      <c r="W339" s="54">
        <f t="shared" si="17"/>
        <v>50</v>
      </c>
      <c r="X339" s="40">
        <f>IFERROR(IF(W339=0,"",ROUNDUP(W339/H339,0)*0.00937),"")</f>
        <v>9.3700000000000006E-2</v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69"/>
      <c r="N340" s="365" t="s">
        <v>43</v>
      </c>
      <c r="O340" s="366"/>
      <c r="P340" s="366"/>
      <c r="Q340" s="366"/>
      <c r="R340" s="366"/>
      <c r="S340" s="366"/>
      <c r="T340" s="367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308.33333333333331</v>
      </c>
      <c r="W340" s="42">
        <f>IFERROR(W332/H332,"0")+IFERROR(W333/H333,"0")+IFERROR(W334/H334,"0")+IFERROR(W335/H335,"0")+IFERROR(W336/H336,"0")+IFERROR(W337/H337,"0")+IFERROR(W338/H338,"0")+IFERROR(W339/H339,"0")</f>
        <v>309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6.0250099999999991</v>
      </c>
      <c r="Y340" s="65"/>
      <c r="Z340" s="65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9"/>
      <c r="N341" s="365" t="s">
        <v>43</v>
      </c>
      <c r="O341" s="366"/>
      <c r="P341" s="366"/>
      <c r="Q341" s="366"/>
      <c r="R341" s="366"/>
      <c r="S341" s="366"/>
      <c r="T341" s="367"/>
      <c r="U341" s="41" t="s">
        <v>0</v>
      </c>
      <c r="V341" s="42">
        <f>IFERROR(SUM(V332:V339),"0")</f>
        <v>4375</v>
      </c>
      <c r="W341" s="42">
        <f>IFERROR(SUM(W332:W339),"0")</f>
        <v>4385</v>
      </c>
      <c r="X341" s="41"/>
      <c r="Y341" s="65"/>
      <c r="Z341" s="65"/>
    </row>
    <row r="342" spans="1:53" ht="14.25" customHeight="1" x14ac:dyDescent="0.25">
      <c r="A342" s="374" t="s">
        <v>110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360">
        <v>4607091383980</v>
      </c>
      <c r="E343" s="360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5000</v>
      </c>
      <c r="W343" s="54">
        <f>IFERROR(IF(V343="",0,CEILING((V343/$H343),1)*$H343),"")</f>
        <v>5010</v>
      </c>
      <c r="X343" s="40">
        <f>IFERROR(IF(W343=0,"",ROUNDUP(W343/H343,0)*0.02175),"")</f>
        <v>7.2644999999999991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494</v>
      </c>
      <c r="B344" s="61" t="s">
        <v>495</v>
      </c>
      <c r="C344" s="35">
        <v>4301020270</v>
      </c>
      <c r="D344" s="360">
        <v>4680115883314</v>
      </c>
      <c r="E344" s="360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4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496</v>
      </c>
      <c r="B345" s="61" t="s">
        <v>497</v>
      </c>
      <c r="C345" s="35">
        <v>4301020179</v>
      </c>
      <c r="D345" s="360">
        <v>4607091384178</v>
      </c>
      <c r="E345" s="360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8" t="s">
        <v>48</v>
      </c>
      <c r="T345" s="38" t="s">
        <v>48</v>
      </c>
      <c r="U345" s="39" t="s">
        <v>0</v>
      </c>
      <c r="V345" s="57">
        <v>40</v>
      </c>
      <c r="W345" s="54">
        <f>IFERROR(IF(V345="",0,CEILING((V345/$H345),1)*$H345),"")</f>
        <v>40</v>
      </c>
      <c r="X345" s="40">
        <f>IFERROR(IF(W345=0,"",ROUNDUP(W345/H345,0)*0.00937),"")</f>
        <v>9.3700000000000006E-2</v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9"/>
      <c r="N346" s="365" t="s">
        <v>43</v>
      </c>
      <c r="O346" s="366"/>
      <c r="P346" s="366"/>
      <c r="Q346" s="366"/>
      <c r="R346" s="366"/>
      <c r="S346" s="366"/>
      <c r="T346" s="367"/>
      <c r="U346" s="41" t="s">
        <v>42</v>
      </c>
      <c r="V346" s="42">
        <f>IFERROR(V343/H343,"0")+IFERROR(V344/H344,"0")+IFERROR(V345/H345,"0")</f>
        <v>343.33333333333331</v>
      </c>
      <c r="W346" s="42">
        <f>IFERROR(W343/H343,"0")+IFERROR(W344/H344,"0")+IFERROR(W345/H345,"0")</f>
        <v>344</v>
      </c>
      <c r="X346" s="42">
        <f>IFERROR(IF(X343="",0,X343),"0")+IFERROR(IF(X344="",0,X344),"0")+IFERROR(IF(X345="",0,X345),"0")</f>
        <v>7.3581999999999992</v>
      </c>
      <c r="Y346" s="65"/>
      <c r="Z346" s="65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9"/>
      <c r="N347" s="365" t="s">
        <v>43</v>
      </c>
      <c r="O347" s="366"/>
      <c r="P347" s="366"/>
      <c r="Q347" s="366"/>
      <c r="R347" s="366"/>
      <c r="S347" s="366"/>
      <c r="T347" s="367"/>
      <c r="U347" s="41" t="s">
        <v>0</v>
      </c>
      <c r="V347" s="42">
        <f>IFERROR(SUM(V343:V345),"0")</f>
        <v>5040</v>
      </c>
      <c r="W347" s="42">
        <f>IFERROR(SUM(W343:W345),"0")</f>
        <v>5050</v>
      </c>
      <c r="X347" s="41"/>
      <c r="Y347" s="65"/>
      <c r="Z347" s="65"/>
    </row>
    <row r="348" spans="1:53" ht="14.25" customHeight="1" x14ac:dyDescent="0.25">
      <c r="A348" s="374" t="s">
        <v>81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64"/>
      <c r="Z348" s="64"/>
    </row>
    <row r="349" spans="1:53" ht="27" customHeight="1" x14ac:dyDescent="0.25">
      <c r="A349" s="61" t="s">
        <v>498</v>
      </c>
      <c r="B349" s="61" t="s">
        <v>499</v>
      </c>
      <c r="C349" s="35">
        <v>4301051560</v>
      </c>
      <c r="D349" s="360">
        <v>4607091383928</v>
      </c>
      <c r="E349" s="360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467" t="s">
        <v>500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360">
        <v>4607091384260</v>
      </c>
      <c r="E350" s="360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8" t="s">
        <v>48</v>
      </c>
      <c r="T350" s="38" t="s">
        <v>48</v>
      </c>
      <c r="U350" s="39" t="s">
        <v>0</v>
      </c>
      <c r="V350" s="57">
        <v>78</v>
      </c>
      <c r="W350" s="54">
        <f>IFERROR(IF(V350="",0,CEILING((V350/$H350),1)*$H350),"")</f>
        <v>78</v>
      </c>
      <c r="X350" s="40">
        <f>IFERROR(IF(W350=0,"",ROUNDUP(W350/H350,0)*0.02175),"")</f>
        <v>0.21749999999999997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69"/>
      <c r="N351" s="365" t="s">
        <v>43</v>
      </c>
      <c r="O351" s="366"/>
      <c r="P351" s="366"/>
      <c r="Q351" s="366"/>
      <c r="R351" s="366"/>
      <c r="S351" s="366"/>
      <c r="T351" s="367"/>
      <c r="U351" s="41" t="s">
        <v>42</v>
      </c>
      <c r="V351" s="42">
        <f>IFERROR(V349/H349,"0")+IFERROR(V350/H350,"0")</f>
        <v>10</v>
      </c>
      <c r="W351" s="42">
        <f>IFERROR(W349/H349,"0")+IFERROR(W350/H350,"0")</f>
        <v>10</v>
      </c>
      <c r="X351" s="42">
        <f>IFERROR(IF(X349="",0,X349),"0")+IFERROR(IF(X350="",0,X350),"0")</f>
        <v>0.21749999999999997</v>
      </c>
      <c r="Y351" s="65"/>
      <c r="Z351" s="65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9"/>
      <c r="N352" s="365" t="s">
        <v>43</v>
      </c>
      <c r="O352" s="366"/>
      <c r="P352" s="366"/>
      <c r="Q352" s="366"/>
      <c r="R352" s="366"/>
      <c r="S352" s="366"/>
      <c r="T352" s="367"/>
      <c r="U352" s="41" t="s">
        <v>0</v>
      </c>
      <c r="V352" s="42">
        <f>IFERROR(SUM(V349:V350),"0")</f>
        <v>78</v>
      </c>
      <c r="W352" s="42">
        <f>IFERROR(SUM(W349:W350),"0")</f>
        <v>78</v>
      </c>
      <c r="X352" s="41"/>
      <c r="Y352" s="65"/>
      <c r="Z352" s="65"/>
    </row>
    <row r="353" spans="1:53" ht="14.25" customHeight="1" x14ac:dyDescent="0.25">
      <c r="A353" s="374" t="s">
        <v>216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64"/>
      <c r="Z353" s="64"/>
    </row>
    <row r="354" spans="1:53" ht="16.5" customHeight="1" x14ac:dyDescent="0.25">
      <c r="A354" s="61" t="s">
        <v>503</v>
      </c>
      <c r="B354" s="61" t="s">
        <v>504</v>
      </c>
      <c r="C354" s="35">
        <v>4301060314</v>
      </c>
      <c r="D354" s="360">
        <v>4607091384673</v>
      </c>
      <c r="E354" s="360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69"/>
      <c r="N355" s="365" t="s">
        <v>43</v>
      </c>
      <c r="O355" s="366"/>
      <c r="P355" s="366"/>
      <c r="Q355" s="366"/>
      <c r="R355" s="366"/>
      <c r="S355" s="366"/>
      <c r="T355" s="367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9"/>
      <c r="N356" s="365" t="s">
        <v>43</v>
      </c>
      <c r="O356" s="366"/>
      <c r="P356" s="366"/>
      <c r="Q356" s="366"/>
      <c r="R356" s="366"/>
      <c r="S356" s="366"/>
      <c r="T356" s="367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389" t="s">
        <v>505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63"/>
      <c r="Z357" s="63"/>
    </row>
    <row r="358" spans="1:53" ht="14.25" customHeight="1" x14ac:dyDescent="0.25">
      <c r="A358" s="374" t="s">
        <v>118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64"/>
      <c r="Z358" s="64"/>
    </row>
    <row r="359" spans="1:53" ht="37.5" customHeight="1" x14ac:dyDescent="0.25">
      <c r="A359" s="61" t="s">
        <v>506</v>
      </c>
      <c r="B359" s="61" t="s">
        <v>507</v>
      </c>
      <c r="C359" s="35">
        <v>4301011324</v>
      </c>
      <c r="D359" s="360">
        <v>4607091384185</v>
      </c>
      <c r="E359" s="360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508</v>
      </c>
      <c r="B360" s="61" t="s">
        <v>509</v>
      </c>
      <c r="C360" s="35">
        <v>4301011312</v>
      </c>
      <c r="D360" s="360">
        <v>4607091384192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510</v>
      </c>
      <c r="B361" s="61" t="s">
        <v>511</v>
      </c>
      <c r="C361" s="35">
        <v>4301011483</v>
      </c>
      <c r="D361" s="360">
        <v>4680115881907</v>
      </c>
      <c r="E361" s="360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4301011655</v>
      </c>
      <c r="D362" s="360">
        <v>4680115883925</v>
      </c>
      <c r="E362" s="360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514</v>
      </c>
      <c r="B363" s="61" t="s">
        <v>515</v>
      </c>
      <c r="C363" s="35">
        <v>4301011303</v>
      </c>
      <c r="D363" s="360">
        <v>4607091384680</v>
      </c>
      <c r="E363" s="360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69"/>
      <c r="N364" s="365" t="s">
        <v>43</v>
      </c>
      <c r="O364" s="366"/>
      <c r="P364" s="366"/>
      <c r="Q364" s="366"/>
      <c r="R364" s="366"/>
      <c r="S364" s="366"/>
      <c r="T364" s="367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9"/>
      <c r="N365" s="365" t="s">
        <v>43</v>
      </c>
      <c r="O365" s="366"/>
      <c r="P365" s="366"/>
      <c r="Q365" s="366"/>
      <c r="R365" s="366"/>
      <c r="S365" s="366"/>
      <c r="T365" s="367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374" t="s">
        <v>76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64"/>
      <c r="Z366" s="64"/>
    </row>
    <row r="367" spans="1:53" ht="27" customHeight="1" x14ac:dyDescent="0.25">
      <c r="A367" s="61" t="s">
        <v>516</v>
      </c>
      <c r="B367" s="61" t="s">
        <v>517</v>
      </c>
      <c r="C367" s="35">
        <v>4301031139</v>
      </c>
      <c r="D367" s="360">
        <v>4607091384802</v>
      </c>
      <c r="E367" s="360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518</v>
      </c>
      <c r="B368" s="61" t="s">
        <v>519</v>
      </c>
      <c r="C368" s="35">
        <v>4301031140</v>
      </c>
      <c r="D368" s="360">
        <v>4607091384826</v>
      </c>
      <c r="E368" s="360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4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9"/>
      <c r="N369" s="365" t="s">
        <v>43</v>
      </c>
      <c r="O369" s="366"/>
      <c r="P369" s="366"/>
      <c r="Q369" s="366"/>
      <c r="R369" s="366"/>
      <c r="S369" s="366"/>
      <c r="T369" s="367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9"/>
      <c r="N370" s="365" t="s">
        <v>43</v>
      </c>
      <c r="O370" s="366"/>
      <c r="P370" s="366"/>
      <c r="Q370" s="366"/>
      <c r="R370" s="366"/>
      <c r="S370" s="366"/>
      <c r="T370" s="367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374" t="s">
        <v>81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360">
        <v>4607091384246</v>
      </c>
      <c r="E372" s="360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39</v>
      </c>
      <c r="W372" s="54">
        <f>IFERROR(IF(V372="",0,CEILING((V372/$H372),1)*$H372),"")</f>
        <v>39</v>
      </c>
      <c r="X372" s="40">
        <f>IFERROR(IF(W372=0,"",ROUNDUP(W372/H372,0)*0.02175),"")</f>
        <v>0.10874999999999999</v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522</v>
      </c>
      <c r="B373" s="61" t="s">
        <v>523</v>
      </c>
      <c r="C373" s="35">
        <v>4301051445</v>
      </c>
      <c r="D373" s="360">
        <v>4680115881976</v>
      </c>
      <c r="E373" s="36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4301051297</v>
      </c>
      <c r="D374" s="360">
        <v>4607091384253</v>
      </c>
      <c r="E374" s="360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4301051444</v>
      </c>
      <c r="D375" s="360">
        <v>4680115881969</v>
      </c>
      <c r="E375" s="360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69"/>
      <c r="N376" s="365" t="s">
        <v>43</v>
      </c>
      <c r="O376" s="366"/>
      <c r="P376" s="366"/>
      <c r="Q376" s="366"/>
      <c r="R376" s="366"/>
      <c r="S376" s="366"/>
      <c r="T376" s="367"/>
      <c r="U376" s="41" t="s">
        <v>42</v>
      </c>
      <c r="V376" s="42">
        <f>IFERROR(V372/H372,"0")+IFERROR(V373/H373,"0")+IFERROR(V374/H374,"0")+IFERROR(V375/H375,"0")</f>
        <v>5</v>
      </c>
      <c r="W376" s="42">
        <f>IFERROR(W372/H372,"0")+IFERROR(W373/H373,"0")+IFERROR(W374/H374,"0")+IFERROR(W375/H375,"0")</f>
        <v>5</v>
      </c>
      <c r="X376" s="42">
        <f>IFERROR(IF(X372="",0,X372),"0")+IFERROR(IF(X373="",0,X373),"0")+IFERROR(IF(X374="",0,X374),"0")+IFERROR(IF(X375="",0,X375),"0")</f>
        <v>0.10874999999999999</v>
      </c>
      <c r="Y376" s="65"/>
      <c r="Z376" s="65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9"/>
      <c r="N377" s="365" t="s">
        <v>43</v>
      </c>
      <c r="O377" s="366"/>
      <c r="P377" s="366"/>
      <c r="Q377" s="366"/>
      <c r="R377" s="366"/>
      <c r="S377" s="366"/>
      <c r="T377" s="367"/>
      <c r="U377" s="41" t="s">
        <v>0</v>
      </c>
      <c r="V377" s="42">
        <f>IFERROR(SUM(V372:V375),"0")</f>
        <v>39</v>
      </c>
      <c r="W377" s="42">
        <f>IFERROR(SUM(W372:W375),"0")</f>
        <v>39</v>
      </c>
      <c r="X377" s="41"/>
      <c r="Y377" s="65"/>
      <c r="Z377" s="65"/>
    </row>
    <row r="378" spans="1:53" ht="14.25" customHeight="1" x14ac:dyDescent="0.25">
      <c r="A378" s="374" t="s">
        <v>216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64"/>
      <c r="Z378" s="64"/>
    </row>
    <row r="379" spans="1:53" ht="27" customHeight="1" x14ac:dyDescent="0.25">
      <c r="A379" s="61" t="s">
        <v>528</v>
      </c>
      <c r="B379" s="61" t="s">
        <v>529</v>
      </c>
      <c r="C379" s="35">
        <v>4301060322</v>
      </c>
      <c r="D379" s="360">
        <v>4607091389357</v>
      </c>
      <c r="E379" s="360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9"/>
      <c r="N380" s="365" t="s">
        <v>43</v>
      </c>
      <c r="O380" s="366"/>
      <c r="P380" s="366"/>
      <c r="Q380" s="366"/>
      <c r="R380" s="366"/>
      <c r="S380" s="366"/>
      <c r="T380" s="367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69"/>
      <c r="N381" s="365" t="s">
        <v>43</v>
      </c>
      <c r="O381" s="366"/>
      <c r="P381" s="366"/>
      <c r="Q381" s="366"/>
      <c r="R381" s="366"/>
      <c r="S381" s="366"/>
      <c r="T381" s="367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388" t="s">
        <v>530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53"/>
      <c r="Z382" s="53"/>
    </row>
    <row r="383" spans="1:53" ht="16.5" customHeight="1" x14ac:dyDescent="0.25">
      <c r="A383" s="389" t="s">
        <v>531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63"/>
      <c r="Z383" s="63"/>
    </row>
    <row r="384" spans="1:53" ht="14.25" customHeight="1" x14ac:dyDescent="0.25">
      <c r="A384" s="374" t="s">
        <v>118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64"/>
      <c r="Z384" s="64"/>
    </row>
    <row r="385" spans="1:53" ht="27" customHeight="1" x14ac:dyDescent="0.25">
      <c r="A385" s="61" t="s">
        <v>532</v>
      </c>
      <c r="B385" s="61" t="s">
        <v>533</v>
      </c>
      <c r="C385" s="35">
        <v>4301011428</v>
      </c>
      <c r="D385" s="360">
        <v>4607091389708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534</v>
      </c>
      <c r="B386" s="61" t="s">
        <v>535</v>
      </c>
      <c r="C386" s="35">
        <v>4301011427</v>
      </c>
      <c r="D386" s="360">
        <v>4607091389692</v>
      </c>
      <c r="E386" s="360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69"/>
      <c r="N387" s="365" t="s">
        <v>43</v>
      </c>
      <c r="O387" s="366"/>
      <c r="P387" s="366"/>
      <c r="Q387" s="366"/>
      <c r="R387" s="366"/>
      <c r="S387" s="366"/>
      <c r="T387" s="367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9"/>
      <c r="N388" s="365" t="s">
        <v>43</v>
      </c>
      <c r="O388" s="366"/>
      <c r="P388" s="366"/>
      <c r="Q388" s="366"/>
      <c r="R388" s="366"/>
      <c r="S388" s="366"/>
      <c r="T388" s="367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374" t="s">
        <v>76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64"/>
      <c r="Z389" s="64"/>
    </row>
    <row r="390" spans="1:53" ht="27" customHeight="1" x14ac:dyDescent="0.25">
      <c r="A390" s="61" t="s">
        <v>536</v>
      </c>
      <c r="B390" s="61" t="s">
        <v>537</v>
      </c>
      <c r="C390" s="35">
        <v>4301031177</v>
      </c>
      <c r="D390" s="360">
        <v>4607091389753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360">
        <v>4607091389760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50</v>
      </c>
      <c r="W391" s="54">
        <f t="shared" si="18"/>
        <v>50.400000000000006</v>
      </c>
      <c r="X391" s="40">
        <f>IFERROR(IF(W391=0,"",ROUNDUP(W391/H391,0)*0.00753),"")</f>
        <v>9.0359999999999996E-2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360">
        <v>4607091389746</v>
      </c>
      <c r="E392" s="360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200</v>
      </c>
      <c r="W392" s="54">
        <f t="shared" si="18"/>
        <v>201.60000000000002</v>
      </c>
      <c r="X392" s="40">
        <f>IFERROR(IF(W392=0,"",ROUNDUP(W392/H392,0)*0.00753),"")</f>
        <v>0.36143999999999998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542</v>
      </c>
      <c r="B393" s="61" t="s">
        <v>543</v>
      </c>
      <c r="C393" s="35">
        <v>4301031236</v>
      </c>
      <c r="D393" s="360">
        <v>4680115882928</v>
      </c>
      <c r="E393" s="360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544</v>
      </c>
      <c r="B394" s="61" t="s">
        <v>545</v>
      </c>
      <c r="C394" s="35">
        <v>4301031257</v>
      </c>
      <c r="D394" s="360">
        <v>4680115883147</v>
      </c>
      <c r="E394" s="36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4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4301031178</v>
      </c>
      <c r="D395" s="360">
        <v>4607091384338</v>
      </c>
      <c r="E395" s="36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4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548</v>
      </c>
      <c r="B396" s="61" t="s">
        <v>549</v>
      </c>
      <c r="C396" s="35">
        <v>4301031254</v>
      </c>
      <c r="D396" s="360">
        <v>4680115883154</v>
      </c>
      <c r="E396" s="36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4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4301031171</v>
      </c>
      <c r="D397" s="360">
        <v>4607091389524</v>
      </c>
      <c r="E397" s="36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4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552</v>
      </c>
      <c r="B398" s="61" t="s">
        <v>553</v>
      </c>
      <c r="C398" s="35">
        <v>4301031258</v>
      </c>
      <c r="D398" s="360">
        <v>4680115883161</v>
      </c>
      <c r="E398" s="36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4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4301031170</v>
      </c>
      <c r="D399" s="360">
        <v>4607091384345</v>
      </c>
      <c r="E399" s="36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4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4301031256</v>
      </c>
      <c r="D400" s="360">
        <v>4680115883178</v>
      </c>
      <c r="E400" s="36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4301031172</v>
      </c>
      <c r="D401" s="360">
        <v>4607091389531</v>
      </c>
      <c r="E401" s="36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4301031255</v>
      </c>
      <c r="D402" s="360">
        <v>4680115883185</v>
      </c>
      <c r="E402" s="360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4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9"/>
      <c r="N403" s="365" t="s">
        <v>43</v>
      </c>
      <c r="O403" s="366"/>
      <c r="P403" s="366"/>
      <c r="Q403" s="366"/>
      <c r="R403" s="366"/>
      <c r="S403" s="366"/>
      <c r="T403" s="367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59.523809523809526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60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0.45179999999999998</v>
      </c>
      <c r="Y403" s="65"/>
      <c r="Z403" s="65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9"/>
      <c r="N404" s="365" t="s">
        <v>43</v>
      </c>
      <c r="O404" s="366"/>
      <c r="P404" s="366"/>
      <c r="Q404" s="366"/>
      <c r="R404" s="366"/>
      <c r="S404" s="366"/>
      <c r="T404" s="367"/>
      <c r="U404" s="41" t="s">
        <v>0</v>
      </c>
      <c r="V404" s="42">
        <f>IFERROR(SUM(V390:V402),"0")</f>
        <v>250</v>
      </c>
      <c r="W404" s="42">
        <f>IFERROR(SUM(W390:W402),"0")</f>
        <v>252.00000000000003</v>
      </c>
      <c r="X404" s="41"/>
      <c r="Y404" s="65"/>
      <c r="Z404" s="65"/>
    </row>
    <row r="405" spans="1:53" ht="14.25" customHeight="1" x14ac:dyDescent="0.25">
      <c r="A405" s="374" t="s">
        <v>81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64"/>
      <c r="Z405" s="64"/>
    </row>
    <row r="406" spans="1:53" ht="27" customHeight="1" x14ac:dyDescent="0.25">
      <c r="A406" s="61" t="s">
        <v>562</v>
      </c>
      <c r="B406" s="61" t="s">
        <v>563</v>
      </c>
      <c r="C406" s="35">
        <v>4301051258</v>
      </c>
      <c r="D406" s="360">
        <v>4607091389685</v>
      </c>
      <c r="E406" s="360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564</v>
      </c>
      <c r="B407" s="61" t="s">
        <v>565</v>
      </c>
      <c r="C407" s="35">
        <v>4301051431</v>
      </c>
      <c r="D407" s="360">
        <v>4607091389654</v>
      </c>
      <c r="E407" s="360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4301051284</v>
      </c>
      <c r="D408" s="360">
        <v>4607091384352</v>
      </c>
      <c r="E408" s="360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4301051257</v>
      </c>
      <c r="D409" s="360">
        <v>4607091389661</v>
      </c>
      <c r="E409" s="360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368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9"/>
      <c r="N410" s="365" t="s">
        <v>43</v>
      </c>
      <c r="O410" s="366"/>
      <c r="P410" s="366"/>
      <c r="Q410" s="366"/>
      <c r="R410" s="366"/>
      <c r="S410" s="366"/>
      <c r="T410" s="367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9"/>
      <c r="N411" s="365" t="s">
        <v>43</v>
      </c>
      <c r="O411" s="366"/>
      <c r="P411" s="366"/>
      <c r="Q411" s="366"/>
      <c r="R411" s="366"/>
      <c r="S411" s="366"/>
      <c r="T411" s="367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374" t="s">
        <v>216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64"/>
      <c r="Z412" s="64"/>
    </row>
    <row r="413" spans="1:53" ht="27" customHeight="1" x14ac:dyDescent="0.25">
      <c r="A413" s="61" t="s">
        <v>570</v>
      </c>
      <c r="B413" s="61" t="s">
        <v>571</v>
      </c>
      <c r="C413" s="35">
        <v>4301060352</v>
      </c>
      <c r="D413" s="360">
        <v>4680115881648</v>
      </c>
      <c r="E413" s="360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368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9"/>
      <c r="N414" s="365" t="s">
        <v>43</v>
      </c>
      <c r="O414" s="366"/>
      <c r="P414" s="366"/>
      <c r="Q414" s="366"/>
      <c r="R414" s="366"/>
      <c r="S414" s="366"/>
      <c r="T414" s="367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9"/>
      <c r="N415" s="365" t="s">
        <v>43</v>
      </c>
      <c r="O415" s="366"/>
      <c r="P415" s="366"/>
      <c r="Q415" s="366"/>
      <c r="R415" s="366"/>
      <c r="S415" s="366"/>
      <c r="T415" s="367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374" t="s">
        <v>96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64"/>
      <c r="Z416" s="64"/>
    </row>
    <row r="417" spans="1:53" ht="27" customHeight="1" x14ac:dyDescent="0.25">
      <c r="A417" s="61" t="s">
        <v>572</v>
      </c>
      <c r="B417" s="61" t="s">
        <v>573</v>
      </c>
      <c r="C417" s="35">
        <v>4301032045</v>
      </c>
      <c r="D417" s="360">
        <v>4680115884335</v>
      </c>
      <c r="E417" s="36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576</v>
      </c>
      <c r="B418" s="61" t="s">
        <v>577</v>
      </c>
      <c r="C418" s="35">
        <v>4301032047</v>
      </c>
      <c r="D418" s="360">
        <v>4680115884342</v>
      </c>
      <c r="E418" s="360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4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2"/>
      <c r="P418" s="362"/>
      <c r="Q418" s="362"/>
      <c r="R418" s="363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4301170011</v>
      </c>
      <c r="D419" s="360">
        <v>4680115884113</v>
      </c>
      <c r="E419" s="360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4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2"/>
      <c r="P419" s="362"/>
      <c r="Q419" s="362"/>
      <c r="R419" s="363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368"/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9"/>
      <c r="N420" s="365" t="s">
        <v>43</v>
      </c>
      <c r="O420" s="366"/>
      <c r="P420" s="366"/>
      <c r="Q420" s="366"/>
      <c r="R420" s="366"/>
      <c r="S420" s="366"/>
      <c r="T420" s="367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368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9"/>
      <c r="N421" s="365" t="s">
        <v>43</v>
      </c>
      <c r="O421" s="366"/>
      <c r="P421" s="366"/>
      <c r="Q421" s="366"/>
      <c r="R421" s="366"/>
      <c r="S421" s="366"/>
      <c r="T421" s="367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389" t="s">
        <v>580</v>
      </c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389"/>
      <c r="U422" s="389"/>
      <c r="V422" s="389"/>
      <c r="W422" s="389"/>
      <c r="X422" s="389"/>
      <c r="Y422" s="63"/>
      <c r="Z422" s="63"/>
    </row>
    <row r="423" spans="1:53" ht="14.25" customHeight="1" x14ac:dyDescent="0.25">
      <c r="A423" s="374" t="s">
        <v>110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64"/>
      <c r="Z423" s="64"/>
    </row>
    <row r="424" spans="1:53" ht="27" customHeight="1" x14ac:dyDescent="0.25">
      <c r="A424" s="61" t="s">
        <v>581</v>
      </c>
      <c r="B424" s="61" t="s">
        <v>582</v>
      </c>
      <c r="C424" s="35">
        <v>4301020214</v>
      </c>
      <c r="D424" s="360">
        <v>4607091389388</v>
      </c>
      <c r="E424" s="360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2"/>
      <c r="P424" s="362"/>
      <c r="Q424" s="362"/>
      <c r="R424" s="363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583</v>
      </c>
      <c r="B425" s="61" t="s">
        <v>584</v>
      </c>
      <c r="C425" s="35">
        <v>4301020185</v>
      </c>
      <c r="D425" s="360">
        <v>4607091389364</v>
      </c>
      <c r="E425" s="360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4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2"/>
      <c r="P425" s="362"/>
      <c r="Q425" s="362"/>
      <c r="R425" s="363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368"/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9"/>
      <c r="N426" s="365" t="s">
        <v>43</v>
      </c>
      <c r="O426" s="366"/>
      <c r="P426" s="366"/>
      <c r="Q426" s="366"/>
      <c r="R426" s="366"/>
      <c r="S426" s="366"/>
      <c r="T426" s="367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x14ac:dyDescent="0.2">
      <c r="A427" s="368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69"/>
      <c r="N427" s="365" t="s">
        <v>43</v>
      </c>
      <c r="O427" s="366"/>
      <c r="P427" s="366"/>
      <c r="Q427" s="366"/>
      <c r="R427" s="366"/>
      <c r="S427" s="366"/>
      <c r="T427" s="367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customHeight="1" x14ac:dyDescent="0.25">
      <c r="A428" s="374" t="s">
        <v>76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360">
        <v>4607091389739</v>
      </c>
      <c r="E429" s="36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100</v>
      </c>
      <c r="W429" s="54">
        <f t="shared" ref="W429:W435" si="20">IFERROR(IF(V429="",0,CEILING((V429/$H429),1)*$H429),"")</f>
        <v>100.80000000000001</v>
      </c>
      <c r="X429" s="40">
        <f>IFERROR(IF(W429=0,"",ROUNDUP(W429/H429,0)*0.00753),"")</f>
        <v>0.18071999999999999</v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587</v>
      </c>
      <c r="B430" s="61" t="s">
        <v>588</v>
      </c>
      <c r="C430" s="35">
        <v>4301031247</v>
      </c>
      <c r="D430" s="360">
        <v>4680115883048</v>
      </c>
      <c r="E430" s="360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4301031176</v>
      </c>
      <c r="D431" s="360">
        <v>4607091389425</v>
      </c>
      <c r="E431" s="36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4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4301031215</v>
      </c>
      <c r="D432" s="360">
        <v>4680115882911</v>
      </c>
      <c r="E432" s="360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4301031167</v>
      </c>
      <c r="D433" s="360">
        <v>4680115880771</v>
      </c>
      <c r="E433" s="36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4301031173</v>
      </c>
      <c r="D434" s="360">
        <v>4607091389500</v>
      </c>
      <c r="E434" s="36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2"/>
      <c r="P434" s="362"/>
      <c r="Q434" s="362"/>
      <c r="R434" s="363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4301031103</v>
      </c>
      <c r="D435" s="360">
        <v>4680115881983</v>
      </c>
      <c r="E435" s="360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2"/>
      <c r="P435" s="362"/>
      <c r="Q435" s="362"/>
      <c r="R435" s="363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368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9"/>
      <c r="N436" s="365" t="s">
        <v>43</v>
      </c>
      <c r="O436" s="366"/>
      <c r="P436" s="366"/>
      <c r="Q436" s="366"/>
      <c r="R436" s="366"/>
      <c r="S436" s="366"/>
      <c r="T436" s="367"/>
      <c r="U436" s="41" t="s">
        <v>42</v>
      </c>
      <c r="V436" s="42">
        <f>IFERROR(V429/H429,"0")+IFERROR(V430/H430,"0")+IFERROR(V431/H431,"0")+IFERROR(V432/H432,"0")+IFERROR(V433/H433,"0")+IFERROR(V434/H434,"0")+IFERROR(V435/H435,"0")</f>
        <v>23.80952380952381</v>
      </c>
      <c r="W436" s="42">
        <f>IFERROR(W429/H429,"0")+IFERROR(W430/H430,"0")+IFERROR(W431/H431,"0")+IFERROR(W432/H432,"0")+IFERROR(W433/H433,"0")+IFERROR(W434/H434,"0")+IFERROR(W435/H435,"0")</f>
        <v>24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0.18071999999999999</v>
      </c>
      <c r="Y436" s="65"/>
      <c r="Z436" s="65"/>
    </row>
    <row r="437" spans="1:53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69"/>
      <c r="N437" s="365" t="s">
        <v>43</v>
      </c>
      <c r="O437" s="366"/>
      <c r="P437" s="366"/>
      <c r="Q437" s="366"/>
      <c r="R437" s="366"/>
      <c r="S437" s="366"/>
      <c r="T437" s="367"/>
      <c r="U437" s="41" t="s">
        <v>0</v>
      </c>
      <c r="V437" s="42">
        <f>IFERROR(SUM(V429:V435),"0")</f>
        <v>100</v>
      </c>
      <c r="W437" s="42">
        <f>IFERROR(SUM(W429:W435),"0")</f>
        <v>100.80000000000001</v>
      </c>
      <c r="X437" s="41"/>
      <c r="Y437" s="65"/>
      <c r="Z437" s="65"/>
    </row>
    <row r="438" spans="1:53" ht="14.25" customHeight="1" x14ac:dyDescent="0.25">
      <c r="A438" s="374" t="s">
        <v>105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64"/>
      <c r="Z438" s="64"/>
    </row>
    <row r="439" spans="1:53" ht="27" customHeight="1" x14ac:dyDescent="0.25">
      <c r="A439" s="61" t="s">
        <v>599</v>
      </c>
      <c r="B439" s="61" t="s">
        <v>600</v>
      </c>
      <c r="C439" s="35">
        <v>4301170010</v>
      </c>
      <c r="D439" s="360">
        <v>4680115884090</v>
      </c>
      <c r="E439" s="36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4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2"/>
      <c r="P439" s="362"/>
      <c r="Q439" s="362"/>
      <c r="R439" s="363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9"/>
      <c r="N440" s="365" t="s">
        <v>43</v>
      </c>
      <c r="O440" s="366"/>
      <c r="P440" s="366"/>
      <c r="Q440" s="366"/>
      <c r="R440" s="366"/>
      <c r="S440" s="366"/>
      <c r="T440" s="367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368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9"/>
      <c r="N441" s="365" t="s">
        <v>43</v>
      </c>
      <c r="O441" s="366"/>
      <c r="P441" s="366"/>
      <c r="Q441" s="366"/>
      <c r="R441" s="366"/>
      <c r="S441" s="366"/>
      <c r="T441" s="367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374" t="s">
        <v>601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64"/>
      <c r="Z442" s="64"/>
    </row>
    <row r="443" spans="1:53" ht="27" customHeight="1" x14ac:dyDescent="0.25">
      <c r="A443" s="61" t="s">
        <v>602</v>
      </c>
      <c r="B443" s="61" t="s">
        <v>603</v>
      </c>
      <c r="C443" s="35">
        <v>4301040357</v>
      </c>
      <c r="D443" s="360">
        <v>4680115884564</v>
      </c>
      <c r="E443" s="36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4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2"/>
      <c r="P443" s="362"/>
      <c r="Q443" s="362"/>
      <c r="R443" s="363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9"/>
      <c r="N444" s="365" t="s">
        <v>43</v>
      </c>
      <c r="O444" s="366"/>
      <c r="P444" s="366"/>
      <c r="Q444" s="366"/>
      <c r="R444" s="366"/>
      <c r="S444" s="366"/>
      <c r="T444" s="367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368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9"/>
      <c r="N445" s="365" t="s">
        <v>43</v>
      </c>
      <c r="O445" s="366"/>
      <c r="P445" s="366"/>
      <c r="Q445" s="366"/>
      <c r="R445" s="366"/>
      <c r="S445" s="366"/>
      <c r="T445" s="367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388" t="s">
        <v>604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53"/>
      <c r="Z446" s="53"/>
    </row>
    <row r="447" spans="1:53" ht="16.5" customHeight="1" x14ac:dyDescent="0.25">
      <c r="A447" s="389" t="s">
        <v>604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63"/>
      <c r="Z447" s="63"/>
    </row>
    <row r="448" spans="1:53" ht="14.25" customHeight="1" x14ac:dyDescent="0.25">
      <c r="A448" s="374" t="s">
        <v>118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64"/>
      <c r="Z448" s="64"/>
    </row>
    <row r="449" spans="1:53" ht="27" customHeight="1" x14ac:dyDescent="0.25">
      <c r="A449" s="61" t="s">
        <v>605</v>
      </c>
      <c r="B449" s="61" t="s">
        <v>606</v>
      </c>
      <c r="C449" s="35">
        <v>4301011795</v>
      </c>
      <c r="D449" s="360">
        <v>4607091389067</v>
      </c>
      <c r="E449" s="360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415" t="s">
        <v>607</v>
      </c>
      <c r="O449" s="362"/>
      <c r="P449" s="362"/>
      <c r="Q449" s="362"/>
      <c r="R449" s="363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605</v>
      </c>
      <c r="B450" s="61" t="s">
        <v>608</v>
      </c>
      <c r="C450" s="35">
        <v>4301011371</v>
      </c>
      <c r="D450" s="360">
        <v>4607091389067</v>
      </c>
      <c r="E450" s="360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4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2"/>
      <c r="P450" s="362"/>
      <c r="Q450" s="362"/>
      <c r="R450" s="363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609</v>
      </c>
      <c r="B451" s="61" t="s">
        <v>610</v>
      </c>
      <c r="C451" s="35">
        <v>4301011779</v>
      </c>
      <c r="D451" s="360">
        <v>4607091383522</v>
      </c>
      <c r="E451" s="360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17" t="s">
        <v>611</v>
      </c>
      <c r="O451" s="362"/>
      <c r="P451" s="362"/>
      <c r="Q451" s="362"/>
      <c r="R451" s="363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609</v>
      </c>
      <c r="B452" s="61" t="s">
        <v>612</v>
      </c>
      <c r="C452" s="35">
        <v>4301011363</v>
      </c>
      <c r="D452" s="360">
        <v>4607091383522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700</v>
      </c>
      <c r="W452" s="54">
        <f t="shared" si="21"/>
        <v>702.24</v>
      </c>
      <c r="X452" s="40">
        <f t="shared" si="22"/>
        <v>1.5906800000000001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613</v>
      </c>
      <c r="B453" s="61" t="s">
        <v>614</v>
      </c>
      <c r="C453" s="35">
        <v>4301011785</v>
      </c>
      <c r="D453" s="360">
        <v>4607091384437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9" t="s">
        <v>615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616</v>
      </c>
      <c r="B454" s="61" t="s">
        <v>617</v>
      </c>
      <c r="C454" s="35">
        <v>4301011774</v>
      </c>
      <c r="D454" s="360">
        <v>4680115884502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0" t="s">
        <v>618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619</v>
      </c>
      <c r="B455" s="61" t="s">
        <v>620</v>
      </c>
      <c r="C455" s="35">
        <v>4301011771</v>
      </c>
      <c r="D455" s="360">
        <v>4607091389104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1" t="s">
        <v>621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619</v>
      </c>
      <c r="B456" s="61" t="s">
        <v>622</v>
      </c>
      <c r="C456" s="35">
        <v>4301011365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customHeight="1" x14ac:dyDescent="0.25">
      <c r="A457" s="61" t="s">
        <v>623</v>
      </c>
      <c r="B457" s="61" t="s">
        <v>624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13" t="s">
        <v>625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627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4" t="s">
        <v>628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626</v>
      </c>
      <c r="B459" s="61" t="s">
        <v>629</v>
      </c>
      <c r="C459" s="35">
        <v>4301011367</v>
      </c>
      <c r="D459" s="360">
        <v>4680115880603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630</v>
      </c>
      <c r="B460" s="61" t="s">
        <v>631</v>
      </c>
      <c r="C460" s="35">
        <v>4301011775</v>
      </c>
      <c r="D460" s="360">
        <v>4607091389999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6" t="s">
        <v>632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630</v>
      </c>
      <c r="B461" s="61" t="s">
        <v>633</v>
      </c>
      <c r="C461" s="35">
        <v>4301011168</v>
      </c>
      <c r="D461" s="360">
        <v>4607091389999</v>
      </c>
      <c r="E461" s="360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634</v>
      </c>
      <c r="B462" s="61" t="s">
        <v>635</v>
      </c>
      <c r="C462" s="35">
        <v>4301011770</v>
      </c>
      <c r="D462" s="360">
        <v>4680115882782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8" t="s">
        <v>636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634</v>
      </c>
      <c r="B463" s="61" t="s">
        <v>637</v>
      </c>
      <c r="C463" s="35">
        <v>4301011372</v>
      </c>
      <c r="D463" s="360">
        <v>4680115882782</v>
      </c>
      <c r="E463" s="360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2"/>
      <c r="P463" s="362"/>
      <c r="Q463" s="362"/>
      <c r="R463" s="363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638</v>
      </c>
      <c r="B464" s="61" t="s">
        <v>639</v>
      </c>
      <c r="C464" s="35">
        <v>4301011190</v>
      </c>
      <c r="D464" s="360">
        <v>4607091389098</v>
      </c>
      <c r="E464" s="360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2"/>
      <c r="P464" s="362"/>
      <c r="Q464" s="362"/>
      <c r="R464" s="363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>IFERROR(IF(W464=0,"",ROUNDUP(W464/H464,0)*0.00753),"")</f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640</v>
      </c>
      <c r="B465" s="61" t="s">
        <v>641</v>
      </c>
      <c r="C465" s="35">
        <v>4301011784</v>
      </c>
      <c r="D465" s="360">
        <v>4607091389982</v>
      </c>
      <c r="E465" s="360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403" t="s">
        <v>642</v>
      </c>
      <c r="O465" s="362"/>
      <c r="P465" s="362"/>
      <c r="Q465" s="362"/>
      <c r="R465" s="363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640</v>
      </c>
      <c r="B466" s="61" t="s">
        <v>643</v>
      </c>
      <c r="C466" s="35">
        <v>4301011366</v>
      </c>
      <c r="D466" s="360">
        <v>4607091389982</v>
      </c>
      <c r="E466" s="36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368"/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9"/>
      <c r="N467" s="365" t="s">
        <v>43</v>
      </c>
      <c r="O467" s="366"/>
      <c r="P467" s="366"/>
      <c r="Q467" s="366"/>
      <c r="R467" s="366"/>
      <c r="S467" s="366"/>
      <c r="T467" s="367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132.57575757575756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133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1.5906800000000001</v>
      </c>
      <c r="Y467" s="65"/>
      <c r="Z467" s="65"/>
    </row>
    <row r="468" spans="1:53" x14ac:dyDescent="0.2">
      <c r="A468" s="368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69"/>
      <c r="N468" s="365" t="s">
        <v>43</v>
      </c>
      <c r="O468" s="366"/>
      <c r="P468" s="366"/>
      <c r="Q468" s="366"/>
      <c r="R468" s="366"/>
      <c r="S468" s="366"/>
      <c r="T468" s="367"/>
      <c r="U468" s="41" t="s">
        <v>0</v>
      </c>
      <c r="V468" s="42">
        <f>IFERROR(SUM(V449:V466),"0")</f>
        <v>700</v>
      </c>
      <c r="W468" s="42">
        <f>IFERROR(SUM(W449:W466),"0")</f>
        <v>702.24</v>
      </c>
      <c r="X468" s="41"/>
      <c r="Y468" s="65"/>
      <c r="Z468" s="65"/>
    </row>
    <row r="469" spans="1:53" ht="14.25" customHeight="1" x14ac:dyDescent="0.25">
      <c r="A469" s="374" t="s">
        <v>110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360">
        <v>4607091388930</v>
      </c>
      <c r="E470" s="36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4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2"/>
      <c r="P470" s="362"/>
      <c r="Q470" s="362"/>
      <c r="R470" s="363"/>
      <c r="S470" s="38" t="s">
        <v>48</v>
      </c>
      <c r="T470" s="38" t="s">
        <v>48</v>
      </c>
      <c r="U470" s="39" t="s">
        <v>0</v>
      </c>
      <c r="V470" s="57">
        <v>1000</v>
      </c>
      <c r="W470" s="54">
        <f>IFERROR(IF(V470="",0,CEILING((V470/$H470),1)*$H470),"")</f>
        <v>1003.2</v>
      </c>
      <c r="X470" s="40">
        <f>IFERROR(IF(W470=0,"",ROUNDUP(W470/H470,0)*0.01196),"")</f>
        <v>2.2724000000000002</v>
      </c>
      <c r="Y470" s="66" t="s">
        <v>48</v>
      </c>
      <c r="Z470" s="67" t="s">
        <v>48</v>
      </c>
      <c r="AD470" s="68"/>
      <c r="BA470" s="329" t="s">
        <v>66</v>
      </c>
    </row>
    <row r="471" spans="1:53" ht="16.5" customHeight="1" x14ac:dyDescent="0.25">
      <c r="A471" s="61" t="s">
        <v>646</v>
      </c>
      <c r="B471" s="61" t="s">
        <v>647</v>
      </c>
      <c r="C471" s="35">
        <v>4301020206</v>
      </c>
      <c r="D471" s="360">
        <v>4680115880054</v>
      </c>
      <c r="E471" s="360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4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368"/>
      <c r="B472" s="368"/>
      <c r="C472" s="368"/>
      <c r="D472" s="368"/>
      <c r="E472" s="368"/>
      <c r="F472" s="368"/>
      <c r="G472" s="368"/>
      <c r="H472" s="368"/>
      <c r="I472" s="368"/>
      <c r="J472" s="368"/>
      <c r="K472" s="368"/>
      <c r="L472" s="368"/>
      <c r="M472" s="369"/>
      <c r="N472" s="365" t="s">
        <v>43</v>
      </c>
      <c r="O472" s="366"/>
      <c r="P472" s="366"/>
      <c r="Q472" s="366"/>
      <c r="R472" s="366"/>
      <c r="S472" s="366"/>
      <c r="T472" s="367"/>
      <c r="U472" s="41" t="s">
        <v>42</v>
      </c>
      <c r="V472" s="42">
        <f>IFERROR(V470/H470,"0")+IFERROR(V471/H471,"0")</f>
        <v>189.39393939393938</v>
      </c>
      <c r="W472" s="42">
        <f>IFERROR(W470/H470,"0")+IFERROR(W471/H471,"0")</f>
        <v>190</v>
      </c>
      <c r="X472" s="42">
        <f>IFERROR(IF(X470="",0,X470),"0")+IFERROR(IF(X471="",0,X471),"0")</f>
        <v>2.2724000000000002</v>
      </c>
      <c r="Y472" s="65"/>
      <c r="Z472" s="65"/>
    </row>
    <row r="473" spans="1:53" x14ac:dyDescent="0.2">
      <c r="A473" s="368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69"/>
      <c r="N473" s="365" t="s">
        <v>43</v>
      </c>
      <c r="O473" s="366"/>
      <c r="P473" s="366"/>
      <c r="Q473" s="366"/>
      <c r="R473" s="366"/>
      <c r="S473" s="366"/>
      <c r="T473" s="367"/>
      <c r="U473" s="41" t="s">
        <v>0</v>
      </c>
      <c r="V473" s="42">
        <f>IFERROR(SUM(V470:V471),"0")</f>
        <v>1000</v>
      </c>
      <c r="W473" s="42">
        <f>IFERROR(SUM(W470:W471),"0")</f>
        <v>1003.2</v>
      </c>
      <c r="X473" s="41"/>
      <c r="Y473" s="65"/>
      <c r="Z473" s="65"/>
    </row>
    <row r="474" spans="1:53" ht="14.25" customHeight="1" x14ac:dyDescent="0.25">
      <c r="A474" s="374" t="s">
        <v>76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360">
        <v>4680115883116</v>
      </c>
      <c r="E475" s="36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250</v>
      </c>
      <c r="W475" s="54">
        <f t="shared" ref="W475:W480" si="24">IFERROR(IF(V475="",0,CEILING((V475/$H475),1)*$H475),"")</f>
        <v>253.44</v>
      </c>
      <c r="X475" s="40">
        <f>IFERROR(IF(W475=0,"",ROUNDUP(W475/H475,0)*0.01196),"")</f>
        <v>0.57408000000000003</v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650</v>
      </c>
      <c r="B476" s="61" t="s">
        <v>651</v>
      </c>
      <c r="C476" s="35">
        <v>4301031248</v>
      </c>
      <c r="D476" s="360">
        <v>4680115883093</v>
      </c>
      <c r="E476" s="36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3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4"/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652</v>
      </c>
      <c r="B477" s="61" t="s">
        <v>653</v>
      </c>
      <c r="C477" s="35">
        <v>4301031250</v>
      </c>
      <c r="D477" s="360">
        <v>4680115883109</v>
      </c>
      <c r="E477" s="36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2"/>
      <c r="P477" s="362"/>
      <c r="Q477" s="362"/>
      <c r="R477" s="363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654</v>
      </c>
      <c r="B478" s="61" t="s">
        <v>655</v>
      </c>
      <c r="C478" s="35">
        <v>4301031249</v>
      </c>
      <c r="D478" s="360">
        <v>4680115882072</v>
      </c>
      <c r="E478" s="36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2"/>
      <c r="P478" s="362"/>
      <c r="Q478" s="362"/>
      <c r="R478" s="363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IFERROR(IF(W478=0,"",ROUNDUP(W478/H478,0)*0.00937),"")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656</v>
      </c>
      <c r="B479" s="61" t="s">
        <v>657</v>
      </c>
      <c r="C479" s="35">
        <v>4301031251</v>
      </c>
      <c r="D479" s="360">
        <v>4680115882102</v>
      </c>
      <c r="E479" s="360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3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2"/>
      <c r="P479" s="362"/>
      <c r="Q479" s="362"/>
      <c r="R479" s="363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658</v>
      </c>
      <c r="B480" s="61" t="s">
        <v>659</v>
      </c>
      <c r="C480" s="35">
        <v>4301031253</v>
      </c>
      <c r="D480" s="360">
        <v>4680115882096</v>
      </c>
      <c r="E480" s="360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69"/>
      <c r="N481" s="365" t="s">
        <v>43</v>
      </c>
      <c r="O481" s="366"/>
      <c r="P481" s="366"/>
      <c r="Q481" s="366"/>
      <c r="R481" s="366"/>
      <c r="S481" s="366"/>
      <c r="T481" s="367"/>
      <c r="U481" s="41" t="s">
        <v>42</v>
      </c>
      <c r="V481" s="42">
        <f>IFERROR(V475/H475,"0")+IFERROR(V476/H476,"0")+IFERROR(V477/H477,"0")+IFERROR(V478/H478,"0")+IFERROR(V479/H479,"0")+IFERROR(V480/H480,"0")</f>
        <v>47.348484848484844</v>
      </c>
      <c r="W481" s="42">
        <f>IFERROR(W475/H475,"0")+IFERROR(W476/H476,"0")+IFERROR(W477/H477,"0")+IFERROR(W478/H478,"0")+IFERROR(W479/H479,"0")+IFERROR(W480/H480,"0")</f>
        <v>48</v>
      </c>
      <c r="X481" s="42">
        <f>IFERROR(IF(X475="",0,X475),"0")+IFERROR(IF(X476="",0,X476),"0")+IFERROR(IF(X477="",0,X477),"0")+IFERROR(IF(X478="",0,X478),"0")+IFERROR(IF(X479="",0,X479),"0")+IFERROR(IF(X480="",0,X480),"0")</f>
        <v>0.57408000000000003</v>
      </c>
      <c r="Y481" s="65"/>
      <c r="Z481" s="65"/>
    </row>
    <row r="482" spans="1:53" x14ac:dyDescent="0.2">
      <c r="A482" s="368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69"/>
      <c r="N482" s="365" t="s">
        <v>43</v>
      </c>
      <c r="O482" s="366"/>
      <c r="P482" s="366"/>
      <c r="Q482" s="366"/>
      <c r="R482" s="366"/>
      <c r="S482" s="366"/>
      <c r="T482" s="367"/>
      <c r="U482" s="41" t="s">
        <v>0</v>
      </c>
      <c r="V482" s="42">
        <f>IFERROR(SUM(V475:V480),"0")</f>
        <v>250</v>
      </c>
      <c r="W482" s="42">
        <f>IFERROR(SUM(W475:W480),"0")</f>
        <v>253.44</v>
      </c>
      <c r="X482" s="41"/>
      <c r="Y482" s="65"/>
      <c r="Z482" s="65"/>
    </row>
    <row r="483" spans="1:53" ht="14.25" customHeight="1" x14ac:dyDescent="0.25">
      <c r="A483" s="374" t="s">
        <v>81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64"/>
      <c r="Z483" s="64"/>
    </row>
    <row r="484" spans="1:53" ht="16.5" customHeight="1" x14ac:dyDescent="0.25">
      <c r="A484" s="61" t="s">
        <v>660</v>
      </c>
      <c r="B484" s="61" t="s">
        <v>661</v>
      </c>
      <c r="C484" s="35">
        <v>4301051230</v>
      </c>
      <c r="D484" s="360">
        <v>4607091383409</v>
      </c>
      <c r="E484" s="360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2"/>
      <c r="P484" s="362"/>
      <c r="Q484" s="362"/>
      <c r="R484" s="363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customHeight="1" x14ac:dyDescent="0.25">
      <c r="A485" s="61" t="s">
        <v>662</v>
      </c>
      <c r="B485" s="61" t="s">
        <v>663</v>
      </c>
      <c r="C485" s="35">
        <v>4301051231</v>
      </c>
      <c r="D485" s="360">
        <v>4607091383416</v>
      </c>
      <c r="E485" s="360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2"/>
      <c r="P485" s="362"/>
      <c r="Q485" s="362"/>
      <c r="R485" s="363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x14ac:dyDescent="0.2">
      <c r="A486" s="368"/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9"/>
      <c r="N486" s="365" t="s">
        <v>43</v>
      </c>
      <c r="O486" s="366"/>
      <c r="P486" s="366"/>
      <c r="Q486" s="366"/>
      <c r="R486" s="366"/>
      <c r="S486" s="366"/>
      <c r="T486" s="367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x14ac:dyDescent="0.2">
      <c r="A487" s="368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69"/>
      <c r="N487" s="365" t="s">
        <v>43</v>
      </c>
      <c r="O487" s="366"/>
      <c r="P487" s="366"/>
      <c r="Q487" s="366"/>
      <c r="R487" s="366"/>
      <c r="S487" s="366"/>
      <c r="T487" s="367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customHeight="1" x14ac:dyDescent="0.2">
      <c r="A488" s="388" t="s">
        <v>664</v>
      </c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388"/>
      <c r="P488" s="388"/>
      <c r="Q488" s="388"/>
      <c r="R488" s="388"/>
      <c r="S488" s="388"/>
      <c r="T488" s="388"/>
      <c r="U488" s="388"/>
      <c r="V488" s="388"/>
      <c r="W488" s="388"/>
      <c r="X488" s="388"/>
      <c r="Y488" s="53"/>
      <c r="Z488" s="53"/>
    </row>
    <row r="489" spans="1:53" ht="16.5" customHeight="1" x14ac:dyDescent="0.25">
      <c r="A489" s="389" t="s">
        <v>665</v>
      </c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389"/>
      <c r="P489" s="389"/>
      <c r="Q489" s="389"/>
      <c r="R489" s="389"/>
      <c r="S489" s="389"/>
      <c r="T489" s="389"/>
      <c r="U489" s="389"/>
      <c r="V489" s="389"/>
      <c r="W489" s="389"/>
      <c r="X489" s="389"/>
      <c r="Y489" s="63"/>
      <c r="Z489" s="63"/>
    </row>
    <row r="490" spans="1:53" ht="14.25" customHeight="1" x14ac:dyDescent="0.25">
      <c r="A490" s="374" t="s">
        <v>118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64"/>
      <c r="Z490" s="64"/>
    </row>
    <row r="491" spans="1:53" ht="27" customHeight="1" x14ac:dyDescent="0.25">
      <c r="A491" s="61" t="s">
        <v>666</v>
      </c>
      <c r="B491" s="61" t="s">
        <v>667</v>
      </c>
      <c r="C491" s="35">
        <v>4301011763</v>
      </c>
      <c r="D491" s="360">
        <v>4640242181011</v>
      </c>
      <c r="E491" s="360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390" t="s">
        <v>668</v>
      </c>
      <c r="O491" s="362"/>
      <c r="P491" s="362"/>
      <c r="Q491" s="362"/>
      <c r="R491" s="363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customHeight="1" x14ac:dyDescent="0.25">
      <c r="A492" s="61" t="s">
        <v>669</v>
      </c>
      <c r="B492" s="61" t="s">
        <v>670</v>
      </c>
      <c r="C492" s="35">
        <v>4301011585</v>
      </c>
      <c r="D492" s="360">
        <v>4640242180441</v>
      </c>
      <c r="E492" s="360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391" t="s">
        <v>671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customHeight="1" x14ac:dyDescent="0.25">
      <c r="A493" s="61" t="s">
        <v>672</v>
      </c>
      <c r="B493" s="61" t="s">
        <v>673</v>
      </c>
      <c r="C493" s="35">
        <v>4301011584</v>
      </c>
      <c r="D493" s="360">
        <v>4640242180564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85" t="s">
        <v>674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675</v>
      </c>
      <c r="B494" s="61" t="s">
        <v>676</v>
      </c>
      <c r="C494" s="35">
        <v>4301011762</v>
      </c>
      <c r="D494" s="360">
        <v>4640242180922</v>
      </c>
      <c r="E494" s="360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386" t="s">
        <v>677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678</v>
      </c>
      <c r="B495" s="61" t="s">
        <v>679</v>
      </c>
      <c r="C495" s="35">
        <v>4301011551</v>
      </c>
      <c r="D495" s="360">
        <v>4640242180038</v>
      </c>
      <c r="E495" s="360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387" t="s">
        <v>680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x14ac:dyDescent="0.2">
      <c r="A496" s="368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69"/>
      <c r="N496" s="365" t="s">
        <v>43</v>
      </c>
      <c r="O496" s="366"/>
      <c r="P496" s="366"/>
      <c r="Q496" s="366"/>
      <c r="R496" s="366"/>
      <c r="S496" s="366"/>
      <c r="T496" s="367"/>
      <c r="U496" s="41" t="s">
        <v>42</v>
      </c>
      <c r="V496" s="42">
        <f>IFERROR(V491/H491,"0")+IFERROR(V492/H492,"0")+IFERROR(V493/H493,"0")+IFERROR(V494/H494,"0")+IFERROR(V495/H495,"0")</f>
        <v>0</v>
      </c>
      <c r="W496" s="42">
        <f>IFERROR(W491/H491,"0")+IFERROR(W492/H492,"0")+IFERROR(W493/H493,"0")+IFERROR(W494/H494,"0")+IFERROR(W495/H495,"0")</f>
        <v>0</v>
      </c>
      <c r="X496" s="42">
        <f>IFERROR(IF(X491="",0,X491),"0")+IFERROR(IF(X492="",0,X492),"0")+IFERROR(IF(X493="",0,X493),"0")+IFERROR(IF(X494="",0,X494),"0")+IFERROR(IF(X495="",0,X495),"0")</f>
        <v>0</v>
      </c>
      <c r="Y496" s="65"/>
      <c r="Z496" s="65"/>
    </row>
    <row r="497" spans="1:53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69"/>
      <c r="N497" s="365" t="s">
        <v>43</v>
      </c>
      <c r="O497" s="366"/>
      <c r="P497" s="366"/>
      <c r="Q497" s="366"/>
      <c r="R497" s="366"/>
      <c r="S497" s="366"/>
      <c r="T497" s="367"/>
      <c r="U497" s="41" t="s">
        <v>0</v>
      </c>
      <c r="V497" s="42">
        <f>IFERROR(SUM(V491:V495),"0")</f>
        <v>0</v>
      </c>
      <c r="W497" s="42">
        <f>IFERROR(SUM(W491:W495),"0")</f>
        <v>0</v>
      </c>
      <c r="X497" s="41"/>
      <c r="Y497" s="65"/>
      <c r="Z497" s="65"/>
    </row>
    <row r="498" spans="1:53" ht="14.25" customHeight="1" x14ac:dyDescent="0.25">
      <c r="A498" s="374" t="s">
        <v>110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64"/>
      <c r="Z498" s="64"/>
    </row>
    <row r="499" spans="1:53" ht="27" customHeight="1" x14ac:dyDescent="0.25">
      <c r="A499" s="61" t="s">
        <v>681</v>
      </c>
      <c r="B499" s="61" t="s">
        <v>682</v>
      </c>
      <c r="C499" s="35">
        <v>4301020260</v>
      </c>
      <c r="D499" s="360">
        <v>4640242180526</v>
      </c>
      <c r="E499" s="360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382" t="s">
        <v>683</v>
      </c>
      <c r="O499" s="362"/>
      <c r="P499" s="362"/>
      <c r="Q499" s="362"/>
      <c r="R499" s="363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customHeight="1" x14ac:dyDescent="0.25">
      <c r="A500" s="61" t="s">
        <v>684</v>
      </c>
      <c r="B500" s="61" t="s">
        <v>685</v>
      </c>
      <c r="C500" s="35">
        <v>4301020269</v>
      </c>
      <c r="D500" s="360">
        <v>4640242180519</v>
      </c>
      <c r="E500" s="36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383" t="s">
        <v>686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4301020309</v>
      </c>
      <c r="D501" s="360">
        <v>4640242180090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4" t="s">
        <v>689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x14ac:dyDescent="0.2">
      <c r="A502" s="368"/>
      <c r="B502" s="368"/>
      <c r="C502" s="368"/>
      <c r="D502" s="368"/>
      <c r="E502" s="368"/>
      <c r="F502" s="368"/>
      <c r="G502" s="368"/>
      <c r="H502" s="368"/>
      <c r="I502" s="368"/>
      <c r="J502" s="368"/>
      <c r="K502" s="368"/>
      <c r="L502" s="368"/>
      <c r="M502" s="369"/>
      <c r="N502" s="365" t="s">
        <v>43</v>
      </c>
      <c r="O502" s="366"/>
      <c r="P502" s="366"/>
      <c r="Q502" s="366"/>
      <c r="R502" s="366"/>
      <c r="S502" s="366"/>
      <c r="T502" s="367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x14ac:dyDescent="0.2">
      <c r="A503" s="368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69"/>
      <c r="N503" s="365" t="s">
        <v>43</v>
      </c>
      <c r="O503" s="366"/>
      <c r="P503" s="366"/>
      <c r="Q503" s="366"/>
      <c r="R503" s="366"/>
      <c r="S503" s="366"/>
      <c r="T503" s="367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customHeight="1" x14ac:dyDescent="0.25">
      <c r="A504" s="374" t="s">
        <v>76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64"/>
      <c r="Z504" s="64"/>
    </row>
    <row r="505" spans="1:53" ht="27" customHeight="1" x14ac:dyDescent="0.25">
      <c r="A505" s="61" t="s">
        <v>690</v>
      </c>
      <c r="B505" s="61" t="s">
        <v>691</v>
      </c>
      <c r="C505" s="35">
        <v>4301031280</v>
      </c>
      <c r="D505" s="360">
        <v>4640242180816</v>
      </c>
      <c r="E505" s="360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378" t="s">
        <v>692</v>
      </c>
      <c r="O505" s="362"/>
      <c r="P505" s="362"/>
      <c r="Q505" s="362"/>
      <c r="R505" s="363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IFERROR(IF(W505=0,"",ROUNDUP(W505/H505,0)*0.00753),"")</f>
        <v/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360">
        <v>4640242180595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79" t="s">
        <v>695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300</v>
      </c>
      <c r="W506" s="54">
        <f>IFERROR(IF(V506="",0,CEILING((V506/$H506),1)*$H506),"")</f>
        <v>302.40000000000003</v>
      </c>
      <c r="X506" s="40">
        <f>IFERROR(IF(W506=0,"",ROUNDUP(W506/H506,0)*0.00753),"")</f>
        <v>0.54215999999999998</v>
      </c>
      <c r="Y506" s="66" t="s">
        <v>48</v>
      </c>
      <c r="Z506" s="67" t="s">
        <v>48</v>
      </c>
      <c r="AD506" s="68"/>
      <c r="BA506" s="348" t="s">
        <v>66</v>
      </c>
    </row>
    <row r="507" spans="1:53" ht="27" customHeight="1" x14ac:dyDescent="0.25">
      <c r="A507" s="61" t="s">
        <v>696</v>
      </c>
      <c r="B507" s="61" t="s">
        <v>697</v>
      </c>
      <c r="C507" s="35">
        <v>4301031203</v>
      </c>
      <c r="D507" s="360">
        <v>4640242180908</v>
      </c>
      <c r="E507" s="360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380" t="s">
        <v>698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699</v>
      </c>
      <c r="B508" s="61" t="s">
        <v>700</v>
      </c>
      <c r="C508" s="35">
        <v>4301031200</v>
      </c>
      <c r="D508" s="360">
        <v>4640242180489</v>
      </c>
      <c r="E508" s="360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381" t="s">
        <v>701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368"/>
      <c r="B509" s="368"/>
      <c r="C509" s="368"/>
      <c r="D509" s="368"/>
      <c r="E509" s="368"/>
      <c r="F509" s="368"/>
      <c r="G509" s="368"/>
      <c r="H509" s="368"/>
      <c r="I509" s="368"/>
      <c r="J509" s="368"/>
      <c r="K509" s="368"/>
      <c r="L509" s="368"/>
      <c r="M509" s="369"/>
      <c r="N509" s="365" t="s">
        <v>43</v>
      </c>
      <c r="O509" s="366"/>
      <c r="P509" s="366"/>
      <c r="Q509" s="366"/>
      <c r="R509" s="366"/>
      <c r="S509" s="366"/>
      <c r="T509" s="367"/>
      <c r="U509" s="41" t="s">
        <v>42</v>
      </c>
      <c r="V509" s="42">
        <f>IFERROR(V505/H505,"0")+IFERROR(V506/H506,"0")+IFERROR(V507/H507,"0")+IFERROR(V508/H508,"0")</f>
        <v>71.428571428571431</v>
      </c>
      <c r="W509" s="42">
        <f>IFERROR(W505/H505,"0")+IFERROR(W506/H506,"0")+IFERROR(W507/H507,"0")+IFERROR(W508/H508,"0")</f>
        <v>72</v>
      </c>
      <c r="X509" s="42">
        <f>IFERROR(IF(X505="",0,X505),"0")+IFERROR(IF(X506="",0,X506),"0")+IFERROR(IF(X507="",0,X507),"0")+IFERROR(IF(X508="",0,X508),"0")</f>
        <v>0.54215999999999998</v>
      </c>
      <c r="Y509" s="65"/>
      <c r="Z509" s="65"/>
    </row>
    <row r="510" spans="1:53" x14ac:dyDescent="0.2">
      <c r="A510" s="368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69"/>
      <c r="N510" s="365" t="s">
        <v>43</v>
      </c>
      <c r="O510" s="366"/>
      <c r="P510" s="366"/>
      <c r="Q510" s="366"/>
      <c r="R510" s="366"/>
      <c r="S510" s="366"/>
      <c r="T510" s="367"/>
      <c r="U510" s="41" t="s">
        <v>0</v>
      </c>
      <c r="V510" s="42">
        <f>IFERROR(SUM(V505:V508),"0")</f>
        <v>300</v>
      </c>
      <c r="W510" s="42">
        <f>IFERROR(SUM(W505:W508),"0")</f>
        <v>302.40000000000003</v>
      </c>
      <c r="X510" s="41"/>
      <c r="Y510" s="65"/>
      <c r="Z510" s="65"/>
    </row>
    <row r="511" spans="1:53" ht="14.25" customHeight="1" x14ac:dyDescent="0.25">
      <c r="A511" s="374" t="s">
        <v>81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64"/>
      <c r="Z511" s="64"/>
    </row>
    <row r="512" spans="1:53" ht="27" customHeight="1" x14ac:dyDescent="0.25">
      <c r="A512" s="61" t="s">
        <v>702</v>
      </c>
      <c r="B512" s="61" t="s">
        <v>703</v>
      </c>
      <c r="C512" s="35">
        <v>4301051310</v>
      </c>
      <c r="D512" s="360">
        <v>4680115880870</v>
      </c>
      <c r="E512" s="360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2"/>
      <c r="P512" s="362"/>
      <c r="Q512" s="362"/>
      <c r="R512" s="363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customHeight="1" x14ac:dyDescent="0.25">
      <c r="A513" s="61" t="s">
        <v>704</v>
      </c>
      <c r="B513" s="61" t="s">
        <v>705</v>
      </c>
      <c r="C513" s="35">
        <v>4301051510</v>
      </c>
      <c r="D513" s="360">
        <v>4640242180540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376" t="s">
        <v>706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2" t="s">
        <v>66</v>
      </c>
    </row>
    <row r="514" spans="1:53" ht="27" customHeight="1" x14ac:dyDescent="0.25">
      <c r="A514" s="61" t="s">
        <v>707</v>
      </c>
      <c r="B514" s="61" t="s">
        <v>708</v>
      </c>
      <c r="C514" s="35">
        <v>4301051390</v>
      </c>
      <c r="D514" s="360">
        <v>4640242181233</v>
      </c>
      <c r="E514" s="360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377" t="s">
        <v>709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710</v>
      </c>
      <c r="B515" s="61" t="s">
        <v>711</v>
      </c>
      <c r="C515" s="35">
        <v>4301051508</v>
      </c>
      <c r="D515" s="360">
        <v>4640242180557</v>
      </c>
      <c r="E515" s="360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361" t="s">
        <v>712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713</v>
      </c>
      <c r="B516" s="61" t="s">
        <v>714</v>
      </c>
      <c r="C516" s="35">
        <v>4301051448</v>
      </c>
      <c r="D516" s="360">
        <v>4640242181226</v>
      </c>
      <c r="E516" s="360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364" t="s">
        <v>715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69"/>
      <c r="N517" s="365" t="s">
        <v>43</v>
      </c>
      <c r="O517" s="366"/>
      <c r="P517" s="366"/>
      <c r="Q517" s="366"/>
      <c r="R517" s="366"/>
      <c r="S517" s="366"/>
      <c r="T517" s="367"/>
      <c r="U517" s="41" t="s">
        <v>42</v>
      </c>
      <c r="V517" s="42">
        <f>IFERROR(V512/H512,"0")+IFERROR(V513/H513,"0")+IFERROR(V514/H514,"0")+IFERROR(V515/H515,"0")+IFERROR(V516/H516,"0")</f>
        <v>0</v>
      </c>
      <c r="W517" s="42">
        <f>IFERROR(W512/H512,"0")+IFERROR(W513/H513,"0")+IFERROR(W514/H514,"0")+IFERROR(W515/H515,"0")+IFERROR(W516/H516,"0")</f>
        <v>0</v>
      </c>
      <c r="X517" s="42">
        <f>IFERROR(IF(X512="",0,X512),"0")+IFERROR(IF(X513="",0,X513),"0")+IFERROR(IF(X514="",0,X514),"0")+IFERROR(IF(X515="",0,X515),"0")+IFERROR(IF(X516="",0,X516),"0")</f>
        <v>0</v>
      </c>
      <c r="Y517" s="65"/>
      <c r="Z517" s="65"/>
    </row>
    <row r="518" spans="1:53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69"/>
      <c r="N518" s="365" t="s">
        <v>43</v>
      </c>
      <c r="O518" s="366"/>
      <c r="P518" s="366"/>
      <c r="Q518" s="366"/>
      <c r="R518" s="366"/>
      <c r="S518" s="366"/>
      <c r="T518" s="367"/>
      <c r="U518" s="41" t="s">
        <v>0</v>
      </c>
      <c r="V518" s="42">
        <f>IFERROR(SUM(V512:V516),"0")</f>
        <v>0</v>
      </c>
      <c r="W518" s="42">
        <f>IFERROR(SUM(W512:W516),"0")</f>
        <v>0</v>
      </c>
      <c r="X518" s="41"/>
      <c r="Y518" s="65"/>
      <c r="Z518" s="65"/>
    </row>
    <row r="519" spans="1:53" ht="15" customHeight="1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70" t="s">
        <v>36</v>
      </c>
      <c r="O519" s="371"/>
      <c r="P519" s="371"/>
      <c r="Q519" s="371"/>
      <c r="R519" s="371"/>
      <c r="S519" s="371"/>
      <c r="T519" s="372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18084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18184.68</v>
      </c>
      <c r="X519" s="41"/>
      <c r="Y519" s="65"/>
      <c r="Z519" s="65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70" t="s">
        <v>37</v>
      </c>
      <c r="O520" s="371"/>
      <c r="P520" s="371"/>
      <c r="Q520" s="371"/>
      <c r="R520" s="371"/>
      <c r="S520" s="371"/>
      <c r="T520" s="372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18912.045668775667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19017.977999999999</v>
      </c>
      <c r="X520" s="41"/>
      <c r="Y520" s="65"/>
      <c r="Z520" s="6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73"/>
      <c r="N521" s="370" t="s">
        <v>38</v>
      </c>
      <c r="O521" s="371"/>
      <c r="P521" s="371"/>
      <c r="Q521" s="371"/>
      <c r="R521" s="371"/>
      <c r="S521" s="371"/>
      <c r="T521" s="372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30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30</v>
      </c>
      <c r="X521" s="41"/>
      <c r="Y521" s="65"/>
      <c r="Z521" s="6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73"/>
      <c r="N522" s="370" t="s">
        <v>39</v>
      </c>
      <c r="O522" s="371"/>
      <c r="P522" s="371"/>
      <c r="Q522" s="371"/>
      <c r="R522" s="371"/>
      <c r="S522" s="371"/>
      <c r="T522" s="372"/>
      <c r="U522" s="41" t="s">
        <v>0</v>
      </c>
      <c r="V522" s="42">
        <f>GrossWeightTotal+PalletQtyTotal*25</f>
        <v>19662.045668775667</v>
      </c>
      <c r="W522" s="42">
        <f>GrossWeightTotalR+PalletQtyTotalR*25</f>
        <v>19767.977999999999</v>
      </c>
      <c r="X522" s="41"/>
      <c r="Y522" s="65"/>
      <c r="Z522" s="6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73"/>
      <c r="N523" s="370" t="s">
        <v>40</v>
      </c>
      <c r="O523" s="371"/>
      <c r="P523" s="371"/>
      <c r="Q523" s="371"/>
      <c r="R523" s="371"/>
      <c r="S523" s="371"/>
      <c r="T523" s="372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2112.9696538029871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2125</v>
      </c>
      <c r="X523" s="41"/>
      <c r="Y523" s="65"/>
      <c r="Z523" s="65"/>
    </row>
    <row r="524" spans="1:53" ht="14.25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73"/>
      <c r="N524" s="370" t="s">
        <v>41</v>
      </c>
      <c r="O524" s="371"/>
      <c r="P524" s="371"/>
      <c r="Q524" s="371"/>
      <c r="R524" s="371"/>
      <c r="S524" s="371"/>
      <c r="T524" s="372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32.820399999999999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356" t="s">
        <v>108</v>
      </c>
      <c r="D526" s="356" t="s">
        <v>108</v>
      </c>
      <c r="E526" s="356" t="s">
        <v>108</v>
      </c>
      <c r="F526" s="356" t="s">
        <v>108</v>
      </c>
      <c r="G526" s="356" t="s">
        <v>238</v>
      </c>
      <c r="H526" s="356" t="s">
        <v>238</v>
      </c>
      <c r="I526" s="356" t="s">
        <v>238</v>
      </c>
      <c r="J526" s="356" t="s">
        <v>238</v>
      </c>
      <c r="K526" s="357"/>
      <c r="L526" s="356" t="s">
        <v>238</v>
      </c>
      <c r="M526" s="356" t="s">
        <v>238</v>
      </c>
      <c r="N526" s="356" t="s">
        <v>238</v>
      </c>
      <c r="O526" s="356" t="s">
        <v>238</v>
      </c>
      <c r="P526" s="69" t="s">
        <v>473</v>
      </c>
      <c r="Q526" s="356" t="s">
        <v>477</v>
      </c>
      <c r="R526" s="356" t="s">
        <v>477</v>
      </c>
      <c r="S526" s="356" t="s">
        <v>530</v>
      </c>
      <c r="T526" s="356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358" t="s">
        <v>10</v>
      </c>
      <c r="B527" s="356" t="s">
        <v>75</v>
      </c>
      <c r="C527" s="356" t="s">
        <v>109</v>
      </c>
      <c r="D527" s="356" t="s">
        <v>117</v>
      </c>
      <c r="E527" s="356" t="s">
        <v>108</v>
      </c>
      <c r="F527" s="356" t="s">
        <v>230</v>
      </c>
      <c r="G527" s="356" t="s">
        <v>239</v>
      </c>
      <c r="H527" s="356" t="s">
        <v>246</v>
      </c>
      <c r="I527" s="356" t="s">
        <v>265</v>
      </c>
      <c r="J527" s="356" t="s">
        <v>324</v>
      </c>
      <c r="K527" s="1"/>
      <c r="L527" s="356" t="s">
        <v>345</v>
      </c>
      <c r="M527" s="356" t="s">
        <v>364</v>
      </c>
      <c r="N527" s="356" t="s">
        <v>444</v>
      </c>
      <c r="O527" s="356" t="s">
        <v>462</v>
      </c>
      <c r="P527" s="356" t="s">
        <v>474</v>
      </c>
      <c r="Q527" s="356" t="s">
        <v>478</v>
      </c>
      <c r="R527" s="356" t="s">
        <v>505</v>
      </c>
      <c r="S527" s="356" t="s">
        <v>531</v>
      </c>
      <c r="T527" s="356" t="s">
        <v>580</v>
      </c>
      <c r="U527" s="356" t="s">
        <v>604</v>
      </c>
      <c r="V527" s="356" t="s">
        <v>665</v>
      </c>
      <c r="Z527" s="9"/>
      <c r="AC527" s="1"/>
    </row>
    <row r="528" spans="1:53" ht="13.5" thickBot="1" x14ac:dyDescent="0.25">
      <c r="A528" s="359"/>
      <c r="B528" s="356"/>
      <c r="C528" s="356"/>
      <c r="D528" s="356"/>
      <c r="E528" s="356"/>
      <c r="F528" s="356"/>
      <c r="G528" s="356"/>
      <c r="H528" s="356"/>
      <c r="I528" s="356"/>
      <c r="J528" s="356"/>
      <c r="K528" s="1"/>
      <c r="L528" s="356"/>
      <c r="M528" s="356"/>
      <c r="N528" s="356"/>
      <c r="O528" s="356"/>
      <c r="P528" s="356"/>
      <c r="Q528" s="356"/>
      <c r="R528" s="356"/>
      <c r="S528" s="356"/>
      <c r="T528" s="356"/>
      <c r="U528" s="356"/>
      <c r="V528" s="356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2224.8000000000002</v>
      </c>
      <c r="D529" s="51">
        <f>IFERROR(W56*1,"0")+IFERROR(W57*1,"0")+IFERROR(W58*1,"0")+IFERROR(W59*1,"0")</f>
        <v>0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750</v>
      </c>
      <c r="F529" s="51">
        <f>IFERROR(W132*1,"0")+IFERROR(W133*1,"0")+IFERROR(W134*1,"0")+IFERROR(W135*1,"0")</f>
        <v>0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0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2333.6000000000004</v>
      </c>
      <c r="N529" s="51">
        <f>IFERROR(W290*1,"0")+IFERROR(W291*1,"0")+IFERROR(W292*1,"0")+IFERROR(W293*1,"0")+IFERROR(W294*1,"0")+IFERROR(W295*1,"0")+IFERROR(W296*1,"0")+IFERROR(W297*1,"0")+IFERROR(W301*1,"0")+IFERROR(W302*1,"0")</f>
        <v>208</v>
      </c>
      <c r="O529" s="51">
        <f>IFERROR(W307*1,"0")+IFERROR(W311*1,"0")+IFERROR(W312*1,"0")+IFERROR(W316*1,"0")+IFERROR(W320*1,"0")</f>
        <v>502.2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9513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39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252.00000000000003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100.80000000000001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1958.88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302.40000000000003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1200</vt:i4>
      </vt:variant>
    </vt:vector>
  </HeadingPairs>
  <TitlesOfParts>
    <vt:vector size="12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2024-03-05T07:45:29Z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