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01,24 Симф ЗПФ\"/>
    </mc:Choice>
  </mc:AlternateContent>
  <xr:revisionPtr revIDLastSave="0" documentId="13_ncr:1_{93583948-5B35-4151-8389-3048EAC414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X253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X233" i="1"/>
  <c r="V233" i="1"/>
  <c r="X232" i="1"/>
  <c r="W232" i="1"/>
  <c r="W233" i="1" s="1"/>
  <c r="V230" i="1"/>
  <c r="W229" i="1"/>
  <c r="V229" i="1"/>
  <c r="X228" i="1"/>
  <c r="X229" i="1" s="1"/>
  <c r="W228" i="1"/>
  <c r="W230" i="1" s="1"/>
  <c r="V224" i="1"/>
  <c r="X223" i="1"/>
  <c r="V223" i="1"/>
  <c r="X222" i="1"/>
  <c r="W222" i="1"/>
  <c r="W223" i="1" s="1"/>
  <c r="N222" i="1"/>
  <c r="V219" i="1"/>
  <c r="X218" i="1"/>
  <c r="V218" i="1"/>
  <c r="X217" i="1"/>
  <c r="W217" i="1"/>
  <c r="W218" i="1" s="1"/>
  <c r="V213" i="1"/>
  <c r="W212" i="1"/>
  <c r="V212" i="1"/>
  <c r="X211" i="1"/>
  <c r="X212" i="1" s="1"/>
  <c r="W211" i="1"/>
  <c r="W213" i="1" s="1"/>
  <c r="N211" i="1"/>
  <c r="V207" i="1"/>
  <c r="V206" i="1"/>
  <c r="X205" i="1"/>
  <c r="W205" i="1"/>
  <c r="N205" i="1"/>
  <c r="X204" i="1"/>
  <c r="X206" i="1" s="1"/>
  <c r="W204" i="1"/>
  <c r="W207" i="1" s="1"/>
  <c r="N204" i="1"/>
  <c r="V201" i="1"/>
  <c r="X200" i="1"/>
  <c r="V200" i="1"/>
  <c r="X199" i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X195" i="1" s="1"/>
  <c r="W191" i="1"/>
  <c r="W196" i="1" s="1"/>
  <c r="N191" i="1"/>
  <c r="V188" i="1"/>
  <c r="X187" i="1"/>
  <c r="V187" i="1"/>
  <c r="X186" i="1"/>
  <c r="W186" i="1"/>
  <c r="X185" i="1"/>
  <c r="W185" i="1"/>
  <c r="W187" i="1" s="1"/>
  <c r="V182" i="1"/>
  <c r="W181" i="1"/>
  <c r="V181" i="1"/>
  <c r="X180" i="1"/>
  <c r="X181" i="1" s="1"/>
  <c r="W180" i="1"/>
  <c r="W182" i="1" s="1"/>
  <c r="N180" i="1"/>
  <c r="V176" i="1"/>
  <c r="W175" i="1"/>
  <c r="V175" i="1"/>
  <c r="X174" i="1"/>
  <c r="X175" i="1" s="1"/>
  <c r="W174" i="1"/>
  <c r="W176" i="1" s="1"/>
  <c r="V171" i="1"/>
  <c r="X170" i="1"/>
  <c r="V170" i="1"/>
  <c r="X169" i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N147" i="1"/>
  <c r="X146" i="1"/>
  <c r="W146" i="1"/>
  <c r="W148" i="1" s="1"/>
  <c r="N146" i="1"/>
  <c r="X145" i="1"/>
  <c r="W145" i="1"/>
  <c r="X144" i="1"/>
  <c r="X148" i="1" s="1"/>
  <c r="W144" i="1"/>
  <c r="W149" i="1" s="1"/>
  <c r="N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X118" i="1" s="1"/>
  <c r="W116" i="1"/>
  <c r="N116" i="1"/>
  <c r="X115" i="1"/>
  <c r="W115" i="1"/>
  <c r="X114" i="1"/>
  <c r="W114" i="1"/>
  <c r="W118" i="1" s="1"/>
  <c r="N114" i="1"/>
  <c r="V111" i="1"/>
  <c r="X110" i="1"/>
  <c r="V110" i="1"/>
  <c r="X109" i="1"/>
  <c r="W109" i="1"/>
  <c r="W110" i="1" s="1"/>
  <c r="N109" i="1"/>
  <c r="V106" i="1"/>
  <c r="X105" i="1"/>
  <c r="V105" i="1"/>
  <c r="X104" i="1"/>
  <c r="W104" i="1"/>
  <c r="W106" i="1" s="1"/>
  <c r="N104" i="1"/>
  <c r="X103" i="1"/>
  <c r="W103" i="1"/>
  <c r="W105" i="1" s="1"/>
  <c r="N103" i="1"/>
  <c r="V100" i="1"/>
  <c r="W99" i="1"/>
  <c r="V99" i="1"/>
  <c r="X98" i="1"/>
  <c r="W98" i="1"/>
  <c r="X97" i="1"/>
  <c r="W97" i="1"/>
  <c r="X96" i="1"/>
  <c r="W96" i="1"/>
  <c r="X95" i="1"/>
  <c r="W95" i="1"/>
  <c r="X94" i="1"/>
  <c r="X99" i="1" s="1"/>
  <c r="W94" i="1"/>
  <c r="W100" i="1" s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X60" i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55" i="1" s="1"/>
  <c r="W23" i="1"/>
  <c r="V23" i="1"/>
  <c r="V259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260" i="1" l="1"/>
  <c r="W257" i="1"/>
  <c r="W256" i="1"/>
  <c r="W41" i="1"/>
  <c r="W255" i="1" s="1"/>
  <c r="W46" i="1"/>
  <c r="W259" i="1" s="1"/>
  <c r="W68" i="1"/>
  <c r="W73" i="1"/>
  <c r="W91" i="1"/>
  <c r="W111" i="1"/>
  <c r="W119" i="1"/>
  <c r="W124" i="1"/>
  <c r="W129" i="1"/>
  <c r="W160" i="1"/>
  <c r="W171" i="1"/>
  <c r="W188" i="1"/>
  <c r="W195" i="1"/>
  <c r="W201" i="1"/>
  <c r="W206" i="1"/>
  <c r="W219" i="1"/>
  <c r="W224" i="1"/>
  <c r="W234" i="1"/>
  <c r="W254" i="1"/>
  <c r="H9" i="1"/>
  <c r="A268" i="1" l="1"/>
  <c r="W258" i="1"/>
  <c r="C268" i="1" s="1"/>
  <c r="B268" i="1" l="1"/>
</calcChain>
</file>

<file path=xl/sharedStrings.xml><?xml version="1.0" encoding="utf-8"?>
<sst xmlns="http://schemas.openxmlformats.org/spreadsheetml/2006/main" count="926" uniqueCount="363">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</sst>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F243" zoomScaleNormal="100" zoomScaleSheetLayoutView="100" workbookViewId="0">
      <selection activeCell="Z254" sqref="Z25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5" customFormat="1" ht="45" customHeight="1" x14ac:dyDescent="0.2">
      <c r="A1" s="42"/>
      <c r="B1" s="42"/>
      <c r="C1" s="42"/>
      <c r="D1" s="227" t="s">
        <v>0</v>
      </c>
      <c r="E1" s="228"/>
      <c r="F1" s="228"/>
      <c r="G1" s="13" t="s">
        <v>1</v>
      </c>
      <c r="H1" s="227" t="s">
        <v>2</v>
      </c>
      <c r="I1" s="228"/>
      <c r="J1" s="228"/>
      <c r="K1" s="228"/>
      <c r="L1" s="228"/>
      <c r="M1" s="228"/>
      <c r="N1" s="228"/>
      <c r="O1" s="228"/>
      <c r="P1" s="336" t="s">
        <v>3</v>
      </c>
      <c r="Q1" s="228"/>
      <c r="R1" s="22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7"/>
      <c r="W2" s="17"/>
      <c r="X2" s="17"/>
      <c r="Y2" s="17"/>
      <c r="Z2" s="52"/>
      <c r="AA2" s="52"/>
      <c r="AB2" s="52"/>
    </row>
    <row r="3" spans="1:29" s="15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6"/>
      <c r="O3" s="166"/>
      <c r="P3" s="166"/>
      <c r="Q3" s="166"/>
      <c r="R3" s="166"/>
      <c r="S3" s="166"/>
      <c r="T3" s="166"/>
      <c r="U3" s="166"/>
      <c r="V3" s="17"/>
      <c r="W3" s="17"/>
      <c r="X3" s="17"/>
      <c r="Y3" s="17"/>
      <c r="Z3" s="52"/>
      <c r="AA3" s="52"/>
      <c r="AB3" s="52"/>
    </row>
    <row r="4" spans="1:29" s="15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5" customFormat="1" ht="23.45" customHeight="1" x14ac:dyDescent="0.2">
      <c r="A5" s="243" t="s">
        <v>8</v>
      </c>
      <c r="B5" s="168"/>
      <c r="C5" s="169"/>
      <c r="D5" s="186"/>
      <c r="E5" s="188"/>
      <c r="F5" s="313" t="s">
        <v>9</v>
      </c>
      <c r="G5" s="169"/>
      <c r="H5" s="186"/>
      <c r="I5" s="187"/>
      <c r="J5" s="187"/>
      <c r="K5" s="187"/>
      <c r="L5" s="188"/>
      <c r="N5" s="25" t="s">
        <v>10</v>
      </c>
      <c r="O5" s="287">
        <v>45277</v>
      </c>
      <c r="P5" s="217"/>
      <c r="R5" s="328" t="s">
        <v>11</v>
      </c>
      <c r="S5" s="201"/>
      <c r="T5" s="258" t="s">
        <v>12</v>
      </c>
      <c r="U5" s="217"/>
      <c r="Z5" s="52"/>
      <c r="AA5" s="52"/>
      <c r="AB5" s="52"/>
    </row>
    <row r="6" spans="1:29" s="155" customFormat="1" ht="24" customHeight="1" x14ac:dyDescent="0.2">
      <c r="A6" s="243" t="s">
        <v>13</v>
      </c>
      <c r="B6" s="168"/>
      <c r="C6" s="169"/>
      <c r="D6" s="300" t="s">
        <v>14</v>
      </c>
      <c r="E6" s="301"/>
      <c r="F6" s="301"/>
      <c r="G6" s="301"/>
      <c r="H6" s="301"/>
      <c r="I6" s="301"/>
      <c r="J6" s="301"/>
      <c r="K6" s="301"/>
      <c r="L6" s="217"/>
      <c r="N6" s="25" t="s">
        <v>15</v>
      </c>
      <c r="O6" s="236" t="str">
        <f>IF(O5=0," ",CHOOSE(WEEKDAY(O5,2),"Понедельник","Вторник","Среда","Четверг","Пятница","Суббота","Воскресенье"))</f>
        <v>Воскресенье</v>
      </c>
      <c r="P6" s="163"/>
      <c r="R6" s="200" t="s">
        <v>16</v>
      </c>
      <c r="S6" s="201"/>
      <c r="T6" s="261" t="s">
        <v>17</v>
      </c>
      <c r="U6" s="196"/>
      <c r="Z6" s="52"/>
      <c r="AA6" s="52"/>
      <c r="AB6" s="52"/>
    </row>
    <row r="7" spans="1:29" s="155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6"/>
      <c r="S7" s="201"/>
      <c r="T7" s="262"/>
      <c r="U7" s="263"/>
      <c r="Z7" s="52"/>
      <c r="AA7" s="52"/>
      <c r="AB7" s="52"/>
    </row>
    <row r="8" spans="1:29" s="155" customFormat="1" ht="25.5" customHeight="1" x14ac:dyDescent="0.2">
      <c r="A8" s="330" t="s">
        <v>18</v>
      </c>
      <c r="B8" s="177"/>
      <c r="C8" s="178"/>
      <c r="D8" s="219" t="s">
        <v>19</v>
      </c>
      <c r="E8" s="220"/>
      <c r="F8" s="220"/>
      <c r="G8" s="220"/>
      <c r="H8" s="220"/>
      <c r="I8" s="220"/>
      <c r="J8" s="220"/>
      <c r="K8" s="220"/>
      <c r="L8" s="221"/>
      <c r="N8" s="25" t="s">
        <v>20</v>
      </c>
      <c r="O8" s="216">
        <v>0.33333333333333331</v>
      </c>
      <c r="P8" s="217"/>
      <c r="R8" s="166"/>
      <c r="S8" s="201"/>
      <c r="T8" s="262"/>
      <c r="U8" s="263"/>
      <c r="Z8" s="52"/>
      <c r="AA8" s="52"/>
      <c r="AB8" s="52"/>
    </row>
    <row r="9" spans="1:29" s="155" customFormat="1" ht="39.950000000000003" customHeight="1" x14ac:dyDescent="0.2">
      <c r="A9" s="2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1"/>
      <c r="E9" s="181"/>
      <c r="F9" s="2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80" t="str">
        <f>IF(AND($A$9="Тип доверенности/получателя при получении в адресе перегруза:",$D$9="Разовая доверенность"),"Введите ФИО","")</f>
        <v/>
      </c>
      <c r="I9" s="181"/>
      <c r="J9" s="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1"/>
      <c r="L9" s="181"/>
      <c r="N9" s="27" t="s">
        <v>21</v>
      </c>
      <c r="O9" s="287"/>
      <c r="P9" s="217"/>
      <c r="R9" s="166"/>
      <c r="S9" s="201"/>
      <c r="T9" s="264"/>
      <c r="U9" s="265"/>
      <c r="V9" s="44"/>
      <c r="W9" s="44"/>
      <c r="X9" s="44"/>
      <c r="Y9" s="44"/>
      <c r="Z9" s="52"/>
      <c r="AA9" s="52"/>
      <c r="AB9" s="52"/>
    </row>
    <row r="10" spans="1:29" s="155" customFormat="1" ht="26.45" customHeight="1" x14ac:dyDescent="0.2">
      <c r="A10" s="2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1"/>
      <c r="E10" s="181"/>
      <c r="F10" s="2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3" t="str">
        <f>IFERROR(VLOOKUP($D$10,Proxy,2,FALSE),"")</f>
        <v/>
      </c>
      <c r="I10" s="166"/>
      <c r="J10" s="166"/>
      <c r="K10" s="166"/>
      <c r="L10" s="166"/>
      <c r="N10" s="27" t="s">
        <v>22</v>
      </c>
      <c r="O10" s="216"/>
      <c r="P10" s="217"/>
      <c r="S10" s="25" t="s">
        <v>23</v>
      </c>
      <c r="T10" s="195" t="s">
        <v>24</v>
      </c>
      <c r="U10" s="196"/>
      <c r="V10" s="45"/>
      <c r="W10" s="45"/>
      <c r="X10" s="45"/>
      <c r="Y10" s="45"/>
      <c r="Z10" s="52"/>
      <c r="AA10" s="52"/>
      <c r="AB10" s="52"/>
    </row>
    <row r="11" spans="1:29" s="155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16"/>
      <c r="P11" s="217"/>
      <c r="S11" s="25" t="s">
        <v>27</v>
      </c>
      <c r="T11" s="302" t="s">
        <v>28</v>
      </c>
      <c r="U11" s="303"/>
      <c r="V11" s="46"/>
      <c r="W11" s="46"/>
      <c r="X11" s="46"/>
      <c r="Y11" s="46"/>
      <c r="Z11" s="52"/>
      <c r="AA11" s="52"/>
      <c r="AB11" s="52"/>
    </row>
    <row r="12" spans="1:29" s="155" customFormat="1" ht="18.600000000000001" customHeight="1" x14ac:dyDescent="0.2">
      <c r="A12" s="312" t="s">
        <v>29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9"/>
      <c r="N12" s="25" t="s">
        <v>30</v>
      </c>
      <c r="O12" s="299"/>
      <c r="P12" s="276"/>
      <c r="Q12" s="24"/>
      <c r="S12" s="25"/>
      <c r="T12" s="228"/>
      <c r="U12" s="166"/>
      <c r="Z12" s="52"/>
      <c r="AA12" s="52"/>
      <c r="AB12" s="52"/>
    </row>
    <row r="13" spans="1:29" s="155" customFormat="1" ht="23.25" customHeight="1" x14ac:dyDescent="0.2">
      <c r="A13" s="312" t="s">
        <v>31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9"/>
      <c r="M13" s="27"/>
      <c r="N13" s="27" t="s">
        <v>32</v>
      </c>
      <c r="O13" s="302"/>
      <c r="P13" s="303"/>
      <c r="Q13" s="24"/>
      <c r="V13" s="50"/>
      <c r="W13" s="50"/>
      <c r="X13" s="50"/>
      <c r="Y13" s="50"/>
      <c r="Z13" s="52"/>
      <c r="AA13" s="52"/>
      <c r="AB13" s="52"/>
    </row>
    <row r="14" spans="1:29" s="155" customFormat="1" ht="18.600000000000001" customHeight="1" x14ac:dyDescent="0.2">
      <c r="A14" s="312" t="s">
        <v>33</v>
      </c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9"/>
      <c r="V14" s="51"/>
      <c r="W14" s="51"/>
      <c r="X14" s="51"/>
      <c r="Y14" s="51"/>
      <c r="Z14" s="52"/>
      <c r="AA14" s="52"/>
      <c r="AB14" s="52"/>
    </row>
    <row r="15" spans="1:29" s="155" customFormat="1" ht="22.5" customHeight="1" x14ac:dyDescent="0.2">
      <c r="A15" s="326" t="s">
        <v>34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9"/>
      <c r="N15" s="254" t="s">
        <v>35</v>
      </c>
      <c r="O15" s="228"/>
      <c r="P15" s="228"/>
      <c r="Q15" s="228"/>
      <c r="R15" s="22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36</v>
      </c>
      <c r="B17" s="190" t="s">
        <v>37</v>
      </c>
      <c r="C17" s="250" t="s">
        <v>38</v>
      </c>
      <c r="D17" s="190" t="s">
        <v>39</v>
      </c>
      <c r="E17" s="232"/>
      <c r="F17" s="190" t="s">
        <v>40</v>
      </c>
      <c r="G17" s="190" t="s">
        <v>41</v>
      </c>
      <c r="H17" s="190" t="s">
        <v>42</v>
      </c>
      <c r="I17" s="190" t="s">
        <v>43</v>
      </c>
      <c r="J17" s="190" t="s">
        <v>44</v>
      </c>
      <c r="K17" s="190" t="s">
        <v>45</v>
      </c>
      <c r="L17" s="190" t="s">
        <v>46</v>
      </c>
      <c r="M17" s="190" t="s">
        <v>47</v>
      </c>
      <c r="N17" s="190" t="s">
        <v>48</v>
      </c>
      <c r="O17" s="231"/>
      <c r="P17" s="231"/>
      <c r="Q17" s="231"/>
      <c r="R17" s="232"/>
      <c r="S17" s="329" t="s">
        <v>49</v>
      </c>
      <c r="T17" s="169"/>
      <c r="U17" s="190" t="s">
        <v>50</v>
      </c>
      <c r="V17" s="190" t="s">
        <v>51</v>
      </c>
      <c r="W17" s="198" t="s">
        <v>52</v>
      </c>
      <c r="X17" s="190" t="s">
        <v>53</v>
      </c>
      <c r="Y17" s="206" t="s">
        <v>54</v>
      </c>
      <c r="Z17" s="206" t="s">
        <v>55</v>
      </c>
      <c r="AA17" s="206" t="s">
        <v>56</v>
      </c>
      <c r="AB17" s="207"/>
      <c r="AC17" s="208"/>
      <c r="AD17" s="244"/>
      <c r="BA17" s="204" t="s">
        <v>57</v>
      </c>
    </row>
    <row r="18" spans="1:53" ht="14.25" customHeight="1" x14ac:dyDescent="0.2">
      <c r="A18" s="191"/>
      <c r="B18" s="191"/>
      <c r="C18" s="191"/>
      <c r="D18" s="233"/>
      <c r="E18" s="235"/>
      <c r="F18" s="191"/>
      <c r="G18" s="191"/>
      <c r="H18" s="191"/>
      <c r="I18" s="191"/>
      <c r="J18" s="191"/>
      <c r="K18" s="191"/>
      <c r="L18" s="191"/>
      <c r="M18" s="191"/>
      <c r="N18" s="233"/>
      <c r="O18" s="234"/>
      <c r="P18" s="234"/>
      <c r="Q18" s="234"/>
      <c r="R18" s="235"/>
      <c r="S18" s="154" t="s">
        <v>58</v>
      </c>
      <c r="T18" s="154" t="s">
        <v>59</v>
      </c>
      <c r="U18" s="191"/>
      <c r="V18" s="191"/>
      <c r="W18" s="199"/>
      <c r="X18" s="191"/>
      <c r="Y18" s="290"/>
      <c r="Z18" s="290"/>
      <c r="AA18" s="209"/>
      <c r="AB18" s="210"/>
      <c r="AC18" s="211"/>
      <c r="AD18" s="245"/>
      <c r="BA18" s="166"/>
    </row>
    <row r="19" spans="1:53" ht="27.75" customHeight="1" x14ac:dyDescent="0.2">
      <c r="A19" s="225" t="s">
        <v>60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49"/>
      <c r="Z19" s="49"/>
    </row>
    <row r="20" spans="1:53" ht="16.5" customHeight="1" x14ac:dyDescent="0.25">
      <c r="A20" s="165" t="s">
        <v>60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3"/>
      <c r="Z20" s="153"/>
    </row>
    <row r="21" spans="1:53" ht="14.25" customHeight="1" x14ac:dyDescent="0.25">
      <c r="A21" s="179" t="s">
        <v>61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2"/>
      <c r="Z21" s="152"/>
    </row>
    <row r="22" spans="1:53" ht="27" customHeight="1" x14ac:dyDescent="0.25">
      <c r="A22" s="55" t="s">
        <v>62</v>
      </c>
      <c r="B22" s="55" t="s">
        <v>63</v>
      </c>
      <c r="C22" s="32">
        <v>4301070826</v>
      </c>
      <c r="D22" s="164">
        <v>4607111035752</v>
      </c>
      <c r="E22" s="163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90</v>
      </c>
      <c r="N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2"/>
      <c r="P22" s="162"/>
      <c r="Q22" s="162"/>
      <c r="R22" s="163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2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3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3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customHeight="1" x14ac:dyDescent="0.2">
      <c r="A25" s="225" t="s">
        <v>69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49"/>
      <c r="Z25" s="49"/>
    </row>
    <row r="26" spans="1:53" ht="16.5" customHeight="1" x14ac:dyDescent="0.25">
      <c r="A26" s="165" t="s">
        <v>70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3"/>
      <c r="Z26" s="153"/>
    </row>
    <row r="27" spans="1:53" ht="14.25" customHeight="1" x14ac:dyDescent="0.25">
      <c r="A27" s="179" t="s">
        <v>71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2"/>
      <c r="Z27" s="152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4">
        <v>4607111036520</v>
      </c>
      <c r="E28" s="163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2"/>
      <c r="P28" s="162"/>
      <c r="Q28" s="162"/>
      <c r="R28" s="163"/>
      <c r="S28" s="35"/>
      <c r="T28" s="35"/>
      <c r="U28" s="36" t="s">
        <v>66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4">
        <v>4607111036605</v>
      </c>
      <c r="E29" s="163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2"/>
      <c r="P29" s="162"/>
      <c r="Q29" s="162"/>
      <c r="R29" s="163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4">
        <v>4607111036537</v>
      </c>
      <c r="E30" s="163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2"/>
      <c r="P30" s="162"/>
      <c r="Q30" s="162"/>
      <c r="R30" s="163"/>
      <c r="S30" s="35"/>
      <c r="T30" s="35"/>
      <c r="U30" s="36" t="s">
        <v>66</v>
      </c>
      <c r="V30" s="157">
        <v>250</v>
      </c>
      <c r="W30" s="158">
        <f>IFERROR(IF(V30="","",V30),"")</f>
        <v>250</v>
      </c>
      <c r="X30" s="37">
        <f>IFERROR(IF(V30="","",V30*0.00936),"")</f>
        <v>2.34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4">
        <v>4607111036599</v>
      </c>
      <c r="E31" s="163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2"/>
      <c r="P31" s="162"/>
      <c r="Q31" s="162"/>
      <c r="R31" s="163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2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3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59">
        <f>IFERROR(SUM(V28:V31),"0")</f>
        <v>250</v>
      </c>
      <c r="W32" s="159">
        <f>IFERROR(SUM(W28:W31),"0")</f>
        <v>250</v>
      </c>
      <c r="X32" s="159">
        <f>IFERROR(IF(X28="",0,X28),"0")+IFERROR(IF(X29="",0,X29),"0")+IFERROR(IF(X30="",0,X30),"0")+IFERROR(IF(X31="",0,X31),"0")</f>
        <v>2.34</v>
      </c>
      <c r="Y32" s="160"/>
      <c r="Z32" s="160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3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59">
        <f>IFERROR(SUMPRODUCT(V28:V31*H28:H31),"0")</f>
        <v>375</v>
      </c>
      <c r="W33" s="159">
        <f>IFERROR(SUMPRODUCT(W28:W31*H28:H31),"0")</f>
        <v>375</v>
      </c>
      <c r="X33" s="38"/>
      <c r="Y33" s="160"/>
      <c r="Z33" s="160"/>
    </row>
    <row r="34" spans="1:53" ht="16.5" customHeight="1" x14ac:dyDescent="0.25">
      <c r="A34" s="165" t="s">
        <v>82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3"/>
      <c r="Z34" s="153"/>
    </row>
    <row r="35" spans="1:53" ht="14.25" customHeight="1" x14ac:dyDescent="0.25">
      <c r="A35" s="179" t="s">
        <v>61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2"/>
      <c r="Z35" s="152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64">
        <v>4607111036285</v>
      </c>
      <c r="E36" s="163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2"/>
      <c r="P36" s="162"/>
      <c r="Q36" s="162"/>
      <c r="R36" s="163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64">
        <v>4607111036308</v>
      </c>
      <c r="E37" s="163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19" t="s">
        <v>87</v>
      </c>
      <c r="O37" s="162"/>
      <c r="P37" s="162"/>
      <c r="Q37" s="162"/>
      <c r="R37" s="163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64">
        <v>4607111036315</v>
      </c>
      <c r="E38" s="163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2"/>
      <c r="P38" s="162"/>
      <c r="Q38" s="162"/>
      <c r="R38" s="163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4">
        <v>4607111036292</v>
      </c>
      <c r="E39" s="163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2"/>
      <c r="P39" s="162"/>
      <c r="Q39" s="162"/>
      <c r="R39" s="163"/>
      <c r="S39" s="35"/>
      <c r="T39" s="35"/>
      <c r="U39" s="36" t="s">
        <v>66</v>
      </c>
      <c r="V39" s="157">
        <v>75</v>
      </c>
      <c r="W39" s="158">
        <f>IFERROR(IF(V39="","",V39),"")</f>
        <v>75</v>
      </c>
      <c r="X39" s="37">
        <f>IFERROR(IF(V39="","",V39*0.0155),"")</f>
        <v>1.1625000000000001</v>
      </c>
      <c r="Y39" s="57"/>
      <c r="Z39" s="58"/>
      <c r="AD39" s="62"/>
      <c r="BA39" s="71" t="s">
        <v>1</v>
      </c>
    </row>
    <row r="40" spans="1:53" x14ac:dyDescent="0.2">
      <c r="A40" s="172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3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59">
        <f>IFERROR(SUM(V36:V39),"0")</f>
        <v>75</v>
      </c>
      <c r="W40" s="159">
        <f>IFERROR(SUM(W36:W39),"0")</f>
        <v>75</v>
      </c>
      <c r="X40" s="159">
        <f>IFERROR(IF(X36="",0,X36),"0")+IFERROR(IF(X37="",0,X37),"0")+IFERROR(IF(X38="",0,X38),"0")+IFERROR(IF(X39="",0,X39),"0")</f>
        <v>1.1625000000000001</v>
      </c>
      <c r="Y40" s="160"/>
      <c r="Z40" s="160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3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59">
        <f>IFERROR(SUMPRODUCT(V36:V39*H36:H39),"0")</f>
        <v>450</v>
      </c>
      <c r="W41" s="159">
        <f>IFERROR(SUMPRODUCT(W36:W39*H36:H39),"0")</f>
        <v>450</v>
      </c>
      <c r="X41" s="38"/>
      <c r="Y41" s="160"/>
      <c r="Z41" s="160"/>
    </row>
    <row r="42" spans="1:53" ht="16.5" customHeight="1" x14ac:dyDescent="0.25">
      <c r="A42" s="165" t="s">
        <v>92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3"/>
      <c r="Z42" s="153"/>
    </row>
    <row r="43" spans="1:53" ht="14.25" customHeight="1" x14ac:dyDescent="0.25">
      <c r="A43" s="179" t="s">
        <v>93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2"/>
      <c r="Z43" s="152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4">
        <v>4607111037053</v>
      </c>
      <c r="E44" s="163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2"/>
      <c r="P44" s="162"/>
      <c r="Q44" s="162"/>
      <c r="R44" s="163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4">
        <v>4607111037060</v>
      </c>
      <c r="E45" s="163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8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2"/>
      <c r="P45" s="162"/>
      <c r="Q45" s="162"/>
      <c r="R45" s="163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72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3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3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59">
        <f>IFERROR(SUMPRODUCT(V44:V45*H44:H45),"0")</f>
        <v>0</v>
      </c>
      <c r="W47" s="159">
        <f>IFERROR(SUMPRODUCT(W44:W45*H44:H45),"0")</f>
        <v>0</v>
      </c>
      <c r="X47" s="38"/>
      <c r="Y47" s="160"/>
      <c r="Z47" s="160"/>
    </row>
    <row r="48" spans="1:53" ht="16.5" customHeight="1" x14ac:dyDescent="0.25">
      <c r="A48" s="165" t="s">
        <v>99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3"/>
      <c r="Z48" s="153"/>
    </row>
    <row r="49" spans="1:53" ht="14.25" customHeight="1" x14ac:dyDescent="0.25">
      <c r="A49" s="179" t="s">
        <v>61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2"/>
      <c r="Z49" s="152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64">
        <v>4607111037190</v>
      </c>
      <c r="E50" s="163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150</v>
      </c>
      <c r="N50" s="23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2"/>
      <c r="P50" s="162"/>
      <c r="Q50" s="162"/>
      <c r="R50" s="163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64">
        <v>4607111037183</v>
      </c>
      <c r="E51" s="163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07" t="s">
        <v>104</v>
      </c>
      <c r="O51" s="162"/>
      <c r="P51" s="162"/>
      <c r="Q51" s="162"/>
      <c r="R51" s="163"/>
      <c r="S51" s="35"/>
      <c r="T51" s="35"/>
      <c r="U51" s="36" t="s">
        <v>66</v>
      </c>
      <c r="V51" s="157">
        <v>100</v>
      </c>
      <c r="W51" s="158">
        <f t="shared" si="0"/>
        <v>100</v>
      </c>
      <c r="X51" s="37">
        <f t="shared" si="1"/>
        <v>1.55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64">
        <v>4607111037091</v>
      </c>
      <c r="E52" s="163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18" t="s">
        <v>107</v>
      </c>
      <c r="O52" s="162"/>
      <c r="P52" s="162"/>
      <c r="Q52" s="162"/>
      <c r="R52" s="163"/>
      <c r="S52" s="35"/>
      <c r="T52" s="35"/>
      <c r="U52" s="36" t="s">
        <v>66</v>
      </c>
      <c r="V52" s="157">
        <v>30</v>
      </c>
      <c r="W52" s="158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64">
        <v>4607111036902</v>
      </c>
      <c r="E53" s="163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95" t="s">
        <v>110</v>
      </c>
      <c r="O53" s="162"/>
      <c r="P53" s="162"/>
      <c r="Q53" s="162"/>
      <c r="R53" s="163"/>
      <c r="S53" s="35"/>
      <c r="T53" s="35"/>
      <c r="U53" s="36" t="s">
        <v>66</v>
      </c>
      <c r="V53" s="157">
        <v>25</v>
      </c>
      <c r="W53" s="158">
        <f t="shared" si="0"/>
        <v>25</v>
      </c>
      <c r="X53" s="37">
        <f t="shared" si="1"/>
        <v>0.38750000000000001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64">
        <v>4607111036858</v>
      </c>
      <c r="E54" s="163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2" t="s">
        <v>113</v>
      </c>
      <c r="O54" s="162"/>
      <c r="P54" s="162"/>
      <c r="Q54" s="162"/>
      <c r="R54" s="163"/>
      <c r="S54" s="35"/>
      <c r="T54" s="35"/>
      <c r="U54" s="36" t="s">
        <v>66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64">
        <v>4607111036889</v>
      </c>
      <c r="E55" s="163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7" t="s">
        <v>116</v>
      </c>
      <c r="O55" s="162"/>
      <c r="P55" s="162"/>
      <c r="Q55" s="162"/>
      <c r="R55" s="163"/>
      <c r="S55" s="35"/>
      <c r="T55" s="35"/>
      <c r="U55" s="36" t="s">
        <v>66</v>
      </c>
      <c r="V55" s="157">
        <v>52</v>
      </c>
      <c r="W55" s="158">
        <f t="shared" si="0"/>
        <v>52</v>
      </c>
      <c r="X55" s="37">
        <f t="shared" si="1"/>
        <v>0.80600000000000005</v>
      </c>
      <c r="Y55" s="57"/>
      <c r="Z55" s="58"/>
      <c r="AD55" s="62"/>
      <c r="BA55" s="79" t="s">
        <v>1</v>
      </c>
    </row>
    <row r="56" spans="1:53" x14ac:dyDescent="0.2">
      <c r="A56" s="172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73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59">
        <f>IFERROR(SUM(V50:V55),"0")</f>
        <v>207</v>
      </c>
      <c r="W56" s="159">
        <f>IFERROR(SUM(W50:W55),"0")</f>
        <v>207</v>
      </c>
      <c r="X56" s="159">
        <f>IFERROR(IF(X50="",0,X50),"0")+IFERROR(IF(X51="",0,X51),"0")+IFERROR(IF(X52="",0,X52),"0")+IFERROR(IF(X53="",0,X53),"0")+IFERROR(IF(X54="",0,X54),"0")+IFERROR(IF(X55="",0,X55),"0")</f>
        <v>3.2085000000000004</v>
      </c>
      <c r="Y56" s="160"/>
      <c r="Z56" s="160"/>
    </row>
    <row r="57" spans="1:53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3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59">
        <f>IFERROR(SUMPRODUCT(V50:V55*H50:H55),"0")</f>
        <v>1480.8000000000002</v>
      </c>
      <c r="W57" s="159">
        <f>IFERROR(SUMPRODUCT(W50:W55*H50:H55),"0")</f>
        <v>1480.8000000000002</v>
      </c>
      <c r="X57" s="38"/>
      <c r="Y57" s="160"/>
      <c r="Z57" s="160"/>
    </row>
    <row r="58" spans="1:53" ht="16.5" customHeight="1" x14ac:dyDescent="0.25">
      <c r="A58" s="165" t="s">
        <v>117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53"/>
      <c r="Z58" s="153"/>
    </row>
    <row r="59" spans="1:53" ht="14.25" customHeight="1" x14ac:dyDescent="0.25">
      <c r="A59" s="179" t="s">
        <v>61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27" customHeight="1" x14ac:dyDescent="0.25">
      <c r="A60" s="55" t="s">
        <v>118</v>
      </c>
      <c r="B60" s="55" t="s">
        <v>119</v>
      </c>
      <c r="C60" s="32">
        <v>4301070977</v>
      </c>
      <c r="D60" s="164">
        <v>4607111037411</v>
      </c>
      <c r="E60" s="163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120</v>
      </c>
      <c r="L60" s="34" t="s">
        <v>65</v>
      </c>
      <c r="M60" s="33">
        <v>180</v>
      </c>
      <c r="N60" s="240" t="s">
        <v>121</v>
      </c>
      <c r="O60" s="162"/>
      <c r="P60" s="162"/>
      <c r="Q60" s="162"/>
      <c r="R60" s="163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64">
        <v>4607111036728</v>
      </c>
      <c r="E61" s="163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98" t="s">
        <v>124</v>
      </c>
      <c r="O61" s="162"/>
      <c r="P61" s="162"/>
      <c r="Q61" s="162"/>
      <c r="R61" s="163"/>
      <c r="S61" s="35"/>
      <c r="T61" s="35"/>
      <c r="U61" s="36" t="s">
        <v>66</v>
      </c>
      <c r="V61" s="157">
        <v>400</v>
      </c>
      <c r="W61" s="158">
        <f>IFERROR(IF(V61="","",V61),"")</f>
        <v>400</v>
      </c>
      <c r="X61" s="37">
        <f>IFERROR(IF(V61="","",V61*0.00866),"")</f>
        <v>3.4639999999999995</v>
      </c>
      <c r="Y61" s="57"/>
      <c r="Z61" s="58"/>
      <c r="AD61" s="62"/>
      <c r="BA61" s="81" t="s">
        <v>1</v>
      </c>
    </row>
    <row r="62" spans="1:53" x14ac:dyDescent="0.2">
      <c r="A62" s="172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73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59">
        <f>IFERROR(SUM(V60:V61),"0")</f>
        <v>400</v>
      </c>
      <c r="W62" s="159">
        <f>IFERROR(SUM(W60:W61),"0")</f>
        <v>400</v>
      </c>
      <c r="X62" s="159">
        <f>IFERROR(IF(X60="",0,X60),"0")+IFERROR(IF(X61="",0,X61),"0")</f>
        <v>3.4639999999999995</v>
      </c>
      <c r="Y62" s="160"/>
      <c r="Z62" s="160"/>
    </row>
    <row r="63" spans="1:53" x14ac:dyDescent="0.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3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59">
        <f>IFERROR(SUMPRODUCT(V60:V61*H60:H61),"0")</f>
        <v>2000</v>
      </c>
      <c r="W63" s="159">
        <f>IFERROR(SUMPRODUCT(W60:W61*H60:H61),"0")</f>
        <v>2000</v>
      </c>
      <c r="X63" s="38"/>
      <c r="Y63" s="160"/>
      <c r="Z63" s="160"/>
    </row>
    <row r="64" spans="1:53" ht="16.5" customHeight="1" x14ac:dyDescent="0.25">
      <c r="A64" s="165" t="s">
        <v>125</v>
      </c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53"/>
      <c r="Z64" s="153"/>
    </row>
    <row r="65" spans="1:53" ht="14.25" customHeight="1" x14ac:dyDescent="0.25">
      <c r="A65" s="179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27" customHeight="1" x14ac:dyDescent="0.25">
      <c r="A66" s="55" t="s">
        <v>127</v>
      </c>
      <c r="B66" s="55" t="s">
        <v>128</v>
      </c>
      <c r="C66" s="32">
        <v>4301135113</v>
      </c>
      <c r="D66" s="164">
        <v>4607111033659</v>
      </c>
      <c r="E66" s="163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9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2"/>
      <c r="P66" s="162"/>
      <c r="Q66" s="162"/>
      <c r="R66" s="163"/>
      <c r="S66" s="35"/>
      <c r="T66" s="35"/>
      <c r="U66" s="36" t="s">
        <v>66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2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73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x14ac:dyDescent="0.2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3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customHeight="1" x14ac:dyDescent="0.25">
      <c r="A69" s="165" t="s">
        <v>129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53"/>
      <c r="Z69" s="153"/>
    </row>
    <row r="70" spans="1:53" ht="14.25" customHeight="1" x14ac:dyDescent="0.25">
      <c r="A70" s="179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64">
        <v>4607111034137</v>
      </c>
      <c r="E71" s="163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2"/>
      <c r="P71" s="162"/>
      <c r="Q71" s="162"/>
      <c r="R71" s="163"/>
      <c r="S71" s="35"/>
      <c r="T71" s="35"/>
      <c r="U71" s="36" t="s">
        <v>66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64">
        <v>4607111034120</v>
      </c>
      <c r="E72" s="163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2"/>
      <c r="P72" s="162"/>
      <c r="Q72" s="162"/>
      <c r="R72" s="163"/>
      <c r="S72" s="35"/>
      <c r="T72" s="35"/>
      <c r="U72" s="36" t="s">
        <v>66</v>
      </c>
      <c r="V72" s="157">
        <v>10</v>
      </c>
      <c r="W72" s="158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72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73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3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customHeight="1" x14ac:dyDescent="0.25">
      <c r="A75" s="165" t="s">
        <v>135</v>
      </c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53"/>
      <c r="Z75" s="153"/>
    </row>
    <row r="76" spans="1:53" ht="14.25" customHeight="1" x14ac:dyDescent="0.25">
      <c r="A76" s="179" t="s">
        <v>126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27" customHeight="1" x14ac:dyDescent="0.25">
      <c r="A77" s="55" t="s">
        <v>136</v>
      </c>
      <c r="B77" s="55" t="s">
        <v>137</v>
      </c>
      <c r="C77" s="32">
        <v>4301135053</v>
      </c>
      <c r="D77" s="164">
        <v>4607111036407</v>
      </c>
      <c r="E77" s="163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6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2"/>
      <c r="P77" s="162"/>
      <c r="Q77" s="162"/>
      <c r="R77" s="163"/>
      <c r="S77" s="35"/>
      <c r="T77" s="35"/>
      <c r="U77" s="36" t="s">
        <v>66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64">
        <v>4607111033628</v>
      </c>
      <c r="E78" s="163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2"/>
      <c r="P78" s="162"/>
      <c r="Q78" s="162"/>
      <c r="R78" s="163"/>
      <c r="S78" s="35"/>
      <c r="T78" s="35"/>
      <c r="U78" s="36" t="s">
        <v>66</v>
      </c>
      <c r="V78" s="157">
        <v>15</v>
      </c>
      <c r="W78" s="158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64">
        <v>4607111033451</v>
      </c>
      <c r="E79" s="163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3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2"/>
      <c r="P79" s="162"/>
      <c r="Q79" s="162"/>
      <c r="R79" s="163"/>
      <c r="S79" s="35"/>
      <c r="T79" s="35"/>
      <c r="U79" s="36" t="s">
        <v>66</v>
      </c>
      <c r="V79" s="157">
        <v>96</v>
      </c>
      <c r="W79" s="158">
        <f t="shared" si="2"/>
        <v>96</v>
      </c>
      <c r="X79" s="37">
        <f t="shared" si="3"/>
        <v>1.71648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142</v>
      </c>
      <c r="B80" s="55" t="s">
        <v>143</v>
      </c>
      <c r="C80" s="32">
        <v>4301135120</v>
      </c>
      <c r="D80" s="164">
        <v>4607111035141</v>
      </c>
      <c r="E80" s="163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2"/>
      <c r="P80" s="162"/>
      <c r="Q80" s="162"/>
      <c r="R80" s="163"/>
      <c r="S80" s="35"/>
      <c r="T80" s="35"/>
      <c r="U80" s="36" t="s">
        <v>66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144</v>
      </c>
      <c r="B81" s="55" t="s">
        <v>145</v>
      </c>
      <c r="C81" s="32">
        <v>4301135111</v>
      </c>
      <c r="D81" s="164">
        <v>4607111035028</v>
      </c>
      <c r="E81" s="163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2"/>
      <c r="P81" s="162"/>
      <c r="Q81" s="162"/>
      <c r="R81" s="163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64">
        <v>4607111033444</v>
      </c>
      <c r="E82" s="163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2"/>
      <c r="P82" s="162"/>
      <c r="Q82" s="162"/>
      <c r="R82" s="163"/>
      <c r="S82" s="35"/>
      <c r="T82" s="35"/>
      <c r="U82" s="36" t="s">
        <v>66</v>
      </c>
      <c r="V82" s="157">
        <v>61</v>
      </c>
      <c r="W82" s="158">
        <f t="shared" si="2"/>
        <v>61</v>
      </c>
      <c r="X82" s="37">
        <f t="shared" si="3"/>
        <v>1.0906800000000001</v>
      </c>
      <c r="Y82" s="57"/>
      <c r="Z82" s="58"/>
      <c r="AD82" s="62"/>
      <c r="BA82" s="90" t="s">
        <v>75</v>
      </c>
    </row>
    <row r="83" spans="1:53" x14ac:dyDescent="0.2">
      <c r="A83" s="172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73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59">
        <f>IFERROR(SUM(V77:V82),"0")</f>
        <v>172</v>
      </c>
      <c r="W83" s="159">
        <f>IFERROR(SUM(W77:W82),"0")</f>
        <v>172</v>
      </c>
      <c r="X83" s="159">
        <f>IFERROR(IF(X77="",0,X77),"0")+IFERROR(IF(X78="",0,X78),"0")+IFERROR(IF(X79="",0,X79),"0")+IFERROR(IF(X80="",0,X80),"0")+IFERROR(IF(X81="",0,X81),"0")+IFERROR(IF(X82="",0,X82),"0")</f>
        <v>3.0753599999999999</v>
      </c>
      <c r="Y83" s="160"/>
      <c r="Z83" s="160"/>
    </row>
    <row r="84" spans="1:53" x14ac:dyDescent="0.2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3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59">
        <f>IFERROR(SUMPRODUCT(V77:V82*H77:H82),"0")</f>
        <v>619.20000000000005</v>
      </c>
      <c r="W84" s="159">
        <f>IFERROR(SUMPRODUCT(W77:W82*H77:H82),"0")</f>
        <v>619.20000000000005</v>
      </c>
      <c r="X84" s="38"/>
      <c r="Y84" s="160"/>
      <c r="Z84" s="160"/>
    </row>
    <row r="85" spans="1:53" ht="16.5" customHeight="1" x14ac:dyDescent="0.25">
      <c r="A85" s="165" t="s">
        <v>148</v>
      </c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53"/>
      <c r="Z85" s="153"/>
    </row>
    <row r="86" spans="1:53" ht="14.25" customHeight="1" x14ac:dyDescent="0.25">
      <c r="A86" s="179" t="s">
        <v>148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64">
        <v>4607025784012</v>
      </c>
      <c r="E87" s="163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2"/>
      <c r="P87" s="162"/>
      <c r="Q87" s="162"/>
      <c r="R87" s="163"/>
      <c r="S87" s="35"/>
      <c r="T87" s="35"/>
      <c r="U87" s="36" t="s">
        <v>66</v>
      </c>
      <c r="V87" s="157">
        <v>10</v>
      </c>
      <c r="W87" s="158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151</v>
      </c>
      <c r="B88" s="55" t="s">
        <v>152</v>
      </c>
      <c r="C88" s="32">
        <v>4301136012</v>
      </c>
      <c r="D88" s="164">
        <v>4607025784319</v>
      </c>
      <c r="E88" s="163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2"/>
      <c r="P88" s="162"/>
      <c r="Q88" s="162"/>
      <c r="R88" s="163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153</v>
      </c>
      <c r="B89" s="55" t="s">
        <v>154</v>
      </c>
      <c r="C89" s="32">
        <v>4301136014</v>
      </c>
      <c r="D89" s="164">
        <v>4607111035370</v>
      </c>
      <c r="E89" s="163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2"/>
      <c r="P89" s="162"/>
      <c r="Q89" s="162"/>
      <c r="R89" s="163"/>
      <c r="S89" s="35"/>
      <c r="T89" s="35"/>
      <c r="U89" s="36" t="s">
        <v>66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2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73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59">
        <f>IFERROR(SUM(V87:V89),"0")</f>
        <v>10</v>
      </c>
      <c r="W90" s="159">
        <f>IFERROR(SUM(W87:W89),"0")</f>
        <v>10</v>
      </c>
      <c r="X90" s="159">
        <f>IFERROR(IF(X87="",0,X87),"0")+IFERROR(IF(X88="",0,X88),"0")+IFERROR(IF(X89="",0,X89),"0")</f>
        <v>9.3600000000000003E-2</v>
      </c>
      <c r="Y90" s="160"/>
      <c r="Z90" s="160"/>
    </row>
    <row r="91" spans="1:53" x14ac:dyDescent="0.2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3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59">
        <f>IFERROR(SUMPRODUCT(V87:V89*H87:H89),"0")</f>
        <v>21.6</v>
      </c>
      <c r="W91" s="159">
        <f>IFERROR(SUMPRODUCT(W87:W89*H87:H89),"0")</f>
        <v>21.6</v>
      </c>
      <c r="X91" s="38"/>
      <c r="Y91" s="160"/>
      <c r="Z91" s="160"/>
    </row>
    <row r="92" spans="1:53" ht="16.5" customHeight="1" x14ac:dyDescent="0.25">
      <c r="A92" s="165" t="s">
        <v>155</v>
      </c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53"/>
      <c r="Z92" s="153"/>
    </row>
    <row r="93" spans="1:53" ht="14.25" customHeight="1" x14ac:dyDescent="0.25">
      <c r="A93" s="179" t="s">
        <v>61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64">
        <v>4607111033970</v>
      </c>
      <c r="E94" s="163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05" t="s">
        <v>158</v>
      </c>
      <c r="O94" s="162"/>
      <c r="P94" s="162"/>
      <c r="Q94" s="162"/>
      <c r="R94" s="163"/>
      <c r="S94" s="35"/>
      <c r="T94" s="35"/>
      <c r="U94" s="36" t="s">
        <v>66</v>
      </c>
      <c r="V94" s="157">
        <v>30</v>
      </c>
      <c r="W94" s="158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64">
        <v>4607111034144</v>
      </c>
      <c r="E95" s="163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80" t="s">
        <v>161</v>
      </c>
      <c r="O95" s="162"/>
      <c r="P95" s="162"/>
      <c r="Q95" s="162"/>
      <c r="R95" s="163"/>
      <c r="S95" s="35"/>
      <c r="T95" s="35"/>
      <c r="U95" s="36" t="s">
        <v>66</v>
      </c>
      <c r="V95" s="157">
        <v>150</v>
      </c>
      <c r="W95" s="158">
        <f>IFERROR(IF(V95="","",V95),"")</f>
        <v>150</v>
      </c>
      <c r="X95" s="37">
        <f>IFERROR(IF(V95="","",V95*0.0155),"")</f>
        <v>2.3250000000000002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64">
        <v>4607111033987</v>
      </c>
      <c r="E96" s="163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83" t="s">
        <v>164</v>
      </c>
      <c r="O96" s="162"/>
      <c r="P96" s="162"/>
      <c r="Q96" s="162"/>
      <c r="R96" s="163"/>
      <c r="S96" s="35"/>
      <c r="T96" s="35"/>
      <c r="U96" s="36" t="s">
        <v>66</v>
      </c>
      <c r="V96" s="157">
        <v>40</v>
      </c>
      <c r="W96" s="158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64">
        <v>4607111034151</v>
      </c>
      <c r="E97" s="163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2" t="s">
        <v>167</v>
      </c>
      <c r="O97" s="162"/>
      <c r="P97" s="162"/>
      <c r="Q97" s="162"/>
      <c r="R97" s="163"/>
      <c r="S97" s="35"/>
      <c r="T97" s="35"/>
      <c r="U97" s="36" t="s">
        <v>66</v>
      </c>
      <c r="V97" s="157">
        <v>175</v>
      </c>
      <c r="W97" s="158">
        <f>IFERROR(IF(V97="","",V97),"")</f>
        <v>175</v>
      </c>
      <c r="X97" s="37">
        <f>IFERROR(IF(V97="","",V97*0.0155),"")</f>
        <v>2.7124999999999999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168</v>
      </c>
      <c r="B98" s="55" t="s">
        <v>169</v>
      </c>
      <c r="C98" s="32">
        <v>4301070958</v>
      </c>
      <c r="D98" s="164">
        <v>4607111038098</v>
      </c>
      <c r="E98" s="163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84" t="s">
        <v>170</v>
      </c>
      <c r="O98" s="162"/>
      <c r="P98" s="162"/>
      <c r="Q98" s="162"/>
      <c r="R98" s="163"/>
      <c r="S98" s="35"/>
      <c r="T98" s="35"/>
      <c r="U98" s="36" t="s">
        <v>66</v>
      </c>
      <c r="V98" s="157">
        <v>10</v>
      </c>
      <c r="W98" s="158">
        <f>IFERROR(IF(V98="","",V98),"")</f>
        <v>10</v>
      </c>
      <c r="X98" s="37">
        <f>IFERROR(IF(V98="","",V98*0.0155),"")</f>
        <v>0.155</v>
      </c>
      <c r="Y98" s="57"/>
      <c r="Z98" s="58"/>
      <c r="AD98" s="62"/>
      <c r="BA98" s="98" t="s">
        <v>1</v>
      </c>
    </row>
    <row r="99" spans="1:53" x14ac:dyDescent="0.2">
      <c r="A99" s="172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3"/>
      <c r="N99" s="176" t="s">
        <v>67</v>
      </c>
      <c r="O99" s="177"/>
      <c r="P99" s="177"/>
      <c r="Q99" s="177"/>
      <c r="R99" s="177"/>
      <c r="S99" s="177"/>
      <c r="T99" s="178"/>
      <c r="U99" s="38" t="s">
        <v>66</v>
      </c>
      <c r="V99" s="159">
        <f>IFERROR(SUM(V94:V98),"0")</f>
        <v>405</v>
      </c>
      <c r="W99" s="159">
        <f>IFERROR(SUM(W94:W98),"0")</f>
        <v>405</v>
      </c>
      <c r="X99" s="159">
        <f>IFERROR(IF(X94="",0,X94),"0")+IFERROR(IF(X95="",0,X95),"0")+IFERROR(IF(X96="",0,X96),"0")+IFERROR(IF(X97="",0,X97),"0")+IFERROR(IF(X98="",0,X98),"0")</f>
        <v>6.2775000000000007</v>
      </c>
      <c r="Y99" s="160"/>
      <c r="Z99" s="160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3"/>
      <c r="N100" s="176" t="s">
        <v>67</v>
      </c>
      <c r="O100" s="177"/>
      <c r="P100" s="177"/>
      <c r="Q100" s="177"/>
      <c r="R100" s="177"/>
      <c r="S100" s="177"/>
      <c r="T100" s="178"/>
      <c r="U100" s="38" t="s">
        <v>68</v>
      </c>
      <c r="V100" s="159">
        <f>IFERROR(SUMPRODUCT(V94:V98*H94:H98),"0")</f>
        <v>2885.6000000000004</v>
      </c>
      <c r="W100" s="159">
        <f>IFERROR(SUMPRODUCT(W94:W98*H94:H98),"0")</f>
        <v>2885.6000000000004</v>
      </c>
      <c r="X100" s="38"/>
      <c r="Y100" s="160"/>
      <c r="Z100" s="160"/>
    </row>
    <row r="101" spans="1:53" ht="16.5" customHeight="1" x14ac:dyDescent="0.25">
      <c r="A101" s="165" t="s">
        <v>171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3"/>
      <c r="Z101" s="153"/>
    </row>
    <row r="102" spans="1:53" ht="14.25" customHeight="1" x14ac:dyDescent="0.25">
      <c r="A102" s="179" t="s">
        <v>126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2"/>
      <c r="Z102" s="152"/>
    </row>
    <row r="103" spans="1:53" ht="27" customHeight="1" x14ac:dyDescent="0.25">
      <c r="A103" s="55" t="s">
        <v>172</v>
      </c>
      <c r="B103" s="55" t="s">
        <v>173</v>
      </c>
      <c r="C103" s="32">
        <v>4301135162</v>
      </c>
      <c r="D103" s="164">
        <v>4607111034014</v>
      </c>
      <c r="E103" s="163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2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2"/>
      <c r="P103" s="162"/>
      <c r="Q103" s="162"/>
      <c r="R103" s="163"/>
      <c r="S103" s="35"/>
      <c r="T103" s="35"/>
      <c r="U103" s="36" t="s">
        <v>66</v>
      </c>
      <c r="V103" s="157">
        <v>152</v>
      </c>
      <c r="W103" s="158">
        <f>IFERROR(IF(V103="","",V103),"")</f>
        <v>152</v>
      </c>
      <c r="X103" s="37">
        <f>IFERROR(IF(V103="","",V103*0.01788),"")</f>
        <v>2.7177600000000002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174</v>
      </c>
      <c r="B104" s="55" t="s">
        <v>175</v>
      </c>
      <c r="C104" s="32">
        <v>4301135117</v>
      </c>
      <c r="D104" s="164">
        <v>4607111033994</v>
      </c>
      <c r="E104" s="163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2"/>
      <c r="P104" s="162"/>
      <c r="Q104" s="162"/>
      <c r="R104" s="163"/>
      <c r="S104" s="35"/>
      <c r="T104" s="35"/>
      <c r="U104" s="36" t="s">
        <v>66</v>
      </c>
      <c r="V104" s="157">
        <v>125</v>
      </c>
      <c r="W104" s="158">
        <f>IFERROR(IF(V104="","",V104),"")</f>
        <v>125</v>
      </c>
      <c r="X104" s="37">
        <f>IFERROR(IF(V104="","",V104*0.01788),"")</f>
        <v>2.2349999999999999</v>
      </c>
      <c r="Y104" s="57"/>
      <c r="Z104" s="58"/>
      <c r="AD104" s="62"/>
      <c r="BA104" s="100" t="s">
        <v>75</v>
      </c>
    </row>
    <row r="105" spans="1:53" x14ac:dyDescent="0.2">
      <c r="A105" s="172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3"/>
      <c r="N105" s="176" t="s">
        <v>67</v>
      </c>
      <c r="O105" s="177"/>
      <c r="P105" s="177"/>
      <c r="Q105" s="177"/>
      <c r="R105" s="177"/>
      <c r="S105" s="177"/>
      <c r="T105" s="178"/>
      <c r="U105" s="38" t="s">
        <v>66</v>
      </c>
      <c r="V105" s="159">
        <f>IFERROR(SUM(V103:V104),"0")</f>
        <v>277</v>
      </c>
      <c r="W105" s="159">
        <f>IFERROR(SUM(W103:W104),"0")</f>
        <v>277</v>
      </c>
      <c r="X105" s="159">
        <f>IFERROR(IF(X103="",0,X103),"0")+IFERROR(IF(X104="",0,X104),"0")</f>
        <v>4.9527599999999996</v>
      </c>
      <c r="Y105" s="160"/>
      <c r="Z105" s="160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3"/>
      <c r="N106" s="176" t="s">
        <v>67</v>
      </c>
      <c r="O106" s="177"/>
      <c r="P106" s="177"/>
      <c r="Q106" s="177"/>
      <c r="R106" s="177"/>
      <c r="S106" s="177"/>
      <c r="T106" s="178"/>
      <c r="U106" s="38" t="s">
        <v>68</v>
      </c>
      <c r="V106" s="159">
        <f>IFERROR(SUMPRODUCT(V103:V104*H103:H104),"0")</f>
        <v>831</v>
      </c>
      <c r="W106" s="159">
        <f>IFERROR(SUMPRODUCT(W103:W104*H103:H104),"0")</f>
        <v>831</v>
      </c>
      <c r="X106" s="38"/>
      <c r="Y106" s="160"/>
      <c r="Z106" s="160"/>
    </row>
    <row r="107" spans="1:53" ht="16.5" customHeight="1" x14ac:dyDescent="0.25">
      <c r="A107" s="165" t="s">
        <v>176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3"/>
      <c r="Z107" s="153"/>
    </row>
    <row r="108" spans="1:53" ht="14.25" customHeight="1" x14ac:dyDescent="0.25">
      <c r="A108" s="179" t="s">
        <v>126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2"/>
      <c r="Z108" s="152"/>
    </row>
    <row r="109" spans="1:53" ht="16.5" customHeight="1" x14ac:dyDescent="0.25">
      <c r="A109" s="55" t="s">
        <v>177</v>
      </c>
      <c r="B109" s="55" t="s">
        <v>178</v>
      </c>
      <c r="C109" s="32">
        <v>4301135112</v>
      </c>
      <c r="D109" s="164">
        <v>4607111034199</v>
      </c>
      <c r="E109" s="163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8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2"/>
      <c r="P109" s="162"/>
      <c r="Q109" s="162"/>
      <c r="R109" s="163"/>
      <c r="S109" s="35"/>
      <c r="T109" s="35"/>
      <c r="U109" s="36" t="s">
        <v>66</v>
      </c>
      <c r="V109" s="157">
        <v>127</v>
      </c>
      <c r="W109" s="158">
        <f>IFERROR(IF(V109="","",V109),"")</f>
        <v>127</v>
      </c>
      <c r="X109" s="37">
        <f>IFERROR(IF(V109="","",V109*0.01788),"")</f>
        <v>2.2707600000000001</v>
      </c>
      <c r="Y109" s="57"/>
      <c r="Z109" s="58"/>
      <c r="AD109" s="62"/>
      <c r="BA109" s="101" t="s">
        <v>75</v>
      </c>
    </row>
    <row r="110" spans="1:53" x14ac:dyDescent="0.2">
      <c r="A110" s="172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3"/>
      <c r="N110" s="176" t="s">
        <v>67</v>
      </c>
      <c r="O110" s="177"/>
      <c r="P110" s="177"/>
      <c r="Q110" s="177"/>
      <c r="R110" s="177"/>
      <c r="S110" s="177"/>
      <c r="T110" s="178"/>
      <c r="U110" s="38" t="s">
        <v>66</v>
      </c>
      <c r="V110" s="159">
        <f>IFERROR(SUM(V109:V109),"0")</f>
        <v>127</v>
      </c>
      <c r="W110" s="159">
        <f>IFERROR(SUM(W109:W109),"0")</f>
        <v>127</v>
      </c>
      <c r="X110" s="159">
        <f>IFERROR(IF(X109="",0,X109),"0")</f>
        <v>2.2707600000000001</v>
      </c>
      <c r="Y110" s="160"/>
      <c r="Z110" s="160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3"/>
      <c r="N111" s="176" t="s">
        <v>67</v>
      </c>
      <c r="O111" s="177"/>
      <c r="P111" s="177"/>
      <c r="Q111" s="177"/>
      <c r="R111" s="177"/>
      <c r="S111" s="177"/>
      <c r="T111" s="178"/>
      <c r="U111" s="38" t="s">
        <v>68</v>
      </c>
      <c r="V111" s="159">
        <f>IFERROR(SUMPRODUCT(V109:V109*H109:H109),"0")</f>
        <v>381</v>
      </c>
      <c r="W111" s="159">
        <f>IFERROR(SUMPRODUCT(W109:W109*H109:H109),"0")</f>
        <v>381</v>
      </c>
      <c r="X111" s="38"/>
      <c r="Y111" s="160"/>
      <c r="Z111" s="160"/>
    </row>
    <row r="112" spans="1:53" ht="16.5" customHeight="1" x14ac:dyDescent="0.25">
      <c r="A112" s="165" t="s">
        <v>179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3"/>
      <c r="Z112" s="153"/>
    </row>
    <row r="113" spans="1:53" ht="14.25" customHeight="1" x14ac:dyDescent="0.25">
      <c r="A113" s="179" t="s">
        <v>126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2"/>
      <c r="Z113" s="152"/>
    </row>
    <row r="114" spans="1:53" ht="27" customHeight="1" x14ac:dyDescent="0.25">
      <c r="A114" s="55" t="s">
        <v>180</v>
      </c>
      <c r="B114" s="55" t="s">
        <v>181</v>
      </c>
      <c r="C114" s="32">
        <v>4301130006</v>
      </c>
      <c r="D114" s="164">
        <v>4607111034670</v>
      </c>
      <c r="E114" s="163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9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2"/>
      <c r="P114" s="162"/>
      <c r="Q114" s="162"/>
      <c r="R114" s="163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182</v>
      </c>
      <c r="Z114" s="58"/>
      <c r="AD114" s="62"/>
      <c r="BA114" s="102" t="s">
        <v>75</v>
      </c>
    </row>
    <row r="115" spans="1:53" ht="27" customHeight="1" x14ac:dyDescent="0.25">
      <c r="A115" s="55" t="s">
        <v>183</v>
      </c>
      <c r="B115" s="55" t="s">
        <v>184</v>
      </c>
      <c r="C115" s="32">
        <v>4301130003</v>
      </c>
      <c r="D115" s="164">
        <v>4607111034687</v>
      </c>
      <c r="E115" s="163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77" t="s">
        <v>185</v>
      </c>
      <c r="O115" s="162"/>
      <c r="P115" s="162"/>
      <c r="Q115" s="162"/>
      <c r="R115" s="163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182</v>
      </c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4301135115</v>
      </c>
      <c r="D116" s="164">
        <v>4607111034380</v>
      </c>
      <c r="E116" s="163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65</v>
      </c>
      <c r="M116" s="33">
        <v>180</v>
      </c>
      <c r="N116" s="22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2"/>
      <c r="P116" s="162"/>
      <c r="Q116" s="162"/>
      <c r="R116" s="163"/>
      <c r="S116" s="35"/>
      <c r="T116" s="35"/>
      <c r="U116" s="36" t="s">
        <v>66</v>
      </c>
      <c r="V116" s="157">
        <v>40</v>
      </c>
      <c r="W116" s="158">
        <f>IFERROR(IF(V116="","",V116),"")</f>
        <v>40</v>
      </c>
      <c r="X116" s="37">
        <f>IFERROR(IF(V116="","",V116*0.01788),"")</f>
        <v>0.71520000000000006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188</v>
      </c>
      <c r="B117" s="55" t="s">
        <v>189</v>
      </c>
      <c r="C117" s="32">
        <v>4301135114</v>
      </c>
      <c r="D117" s="164">
        <v>4607111034397</v>
      </c>
      <c r="E117" s="163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65</v>
      </c>
      <c r="M117" s="33">
        <v>180</v>
      </c>
      <c r="N117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2"/>
      <c r="P117" s="162"/>
      <c r="Q117" s="162"/>
      <c r="R117" s="163"/>
      <c r="S117" s="35"/>
      <c r="T117" s="35"/>
      <c r="U117" s="36" t="s">
        <v>66</v>
      </c>
      <c r="V117" s="157">
        <v>67</v>
      </c>
      <c r="W117" s="158">
        <f>IFERROR(IF(V117="","",V117),"")</f>
        <v>67</v>
      </c>
      <c r="X117" s="37">
        <f>IFERROR(IF(V117="","",V117*0.01788),"")</f>
        <v>1.1979599999999999</v>
      </c>
      <c r="Y117" s="57"/>
      <c r="Z117" s="58"/>
      <c r="AD117" s="62"/>
      <c r="BA117" s="105" t="s">
        <v>75</v>
      </c>
    </row>
    <row r="118" spans="1:53" x14ac:dyDescent="0.2">
      <c r="A118" s="172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3"/>
      <c r="N118" s="176" t="s">
        <v>67</v>
      </c>
      <c r="O118" s="177"/>
      <c r="P118" s="177"/>
      <c r="Q118" s="177"/>
      <c r="R118" s="177"/>
      <c r="S118" s="177"/>
      <c r="T118" s="178"/>
      <c r="U118" s="38" t="s">
        <v>66</v>
      </c>
      <c r="V118" s="159">
        <f>IFERROR(SUM(V114:V117),"0")</f>
        <v>107</v>
      </c>
      <c r="W118" s="159">
        <f>IFERROR(SUM(W114:W117),"0")</f>
        <v>107</v>
      </c>
      <c r="X118" s="159">
        <f>IFERROR(IF(X114="",0,X114),"0")+IFERROR(IF(X115="",0,X115),"0")+IFERROR(IF(X116="",0,X116),"0")+IFERROR(IF(X117="",0,X117),"0")</f>
        <v>1.91316</v>
      </c>
      <c r="Y118" s="160"/>
      <c r="Z118" s="160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3"/>
      <c r="N119" s="176" t="s">
        <v>67</v>
      </c>
      <c r="O119" s="177"/>
      <c r="P119" s="177"/>
      <c r="Q119" s="177"/>
      <c r="R119" s="177"/>
      <c r="S119" s="177"/>
      <c r="T119" s="178"/>
      <c r="U119" s="38" t="s">
        <v>68</v>
      </c>
      <c r="V119" s="159">
        <f>IFERROR(SUMPRODUCT(V114:V117*H114:H117),"0")</f>
        <v>321</v>
      </c>
      <c r="W119" s="159">
        <f>IFERROR(SUMPRODUCT(W114:W117*H114:H117),"0")</f>
        <v>321</v>
      </c>
      <c r="X119" s="38"/>
      <c r="Y119" s="160"/>
      <c r="Z119" s="160"/>
    </row>
    <row r="120" spans="1:53" ht="16.5" customHeight="1" x14ac:dyDescent="0.25">
      <c r="A120" s="165" t="s">
        <v>190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3"/>
      <c r="Z120" s="153"/>
    </row>
    <row r="121" spans="1:53" ht="14.25" customHeight="1" x14ac:dyDescent="0.25">
      <c r="A121" s="179" t="s">
        <v>126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2"/>
      <c r="Z121" s="152"/>
    </row>
    <row r="122" spans="1:53" ht="27" customHeight="1" x14ac:dyDescent="0.25">
      <c r="A122" s="55" t="s">
        <v>191</v>
      </c>
      <c r="B122" s="55" t="s">
        <v>192</v>
      </c>
      <c r="C122" s="32">
        <v>4301135134</v>
      </c>
      <c r="D122" s="164">
        <v>4607111035806</v>
      </c>
      <c r="E122" s="163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0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2"/>
      <c r="P122" s="162"/>
      <c r="Q122" s="162"/>
      <c r="R122" s="163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2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3"/>
      <c r="N123" s="176" t="s">
        <v>67</v>
      </c>
      <c r="O123" s="177"/>
      <c r="P123" s="177"/>
      <c r="Q123" s="177"/>
      <c r="R123" s="177"/>
      <c r="S123" s="177"/>
      <c r="T123" s="178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3"/>
      <c r="N124" s="176" t="s">
        <v>67</v>
      </c>
      <c r="O124" s="177"/>
      <c r="P124" s="177"/>
      <c r="Q124" s="177"/>
      <c r="R124" s="177"/>
      <c r="S124" s="177"/>
      <c r="T124" s="178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customHeight="1" x14ac:dyDescent="0.25">
      <c r="A125" s="165" t="s">
        <v>193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3"/>
      <c r="Z125" s="153"/>
    </row>
    <row r="126" spans="1:53" ht="14.25" customHeight="1" x14ac:dyDescent="0.25">
      <c r="A126" s="179" t="s">
        <v>194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2"/>
      <c r="Z126" s="152"/>
    </row>
    <row r="127" spans="1:53" ht="27" customHeight="1" x14ac:dyDescent="0.25">
      <c r="A127" s="55" t="s">
        <v>195</v>
      </c>
      <c r="B127" s="55" t="s">
        <v>196</v>
      </c>
      <c r="C127" s="32">
        <v>4301070768</v>
      </c>
      <c r="D127" s="164">
        <v>4607111035639</v>
      </c>
      <c r="E127" s="163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197</v>
      </c>
      <c r="L127" s="34" t="s">
        <v>65</v>
      </c>
      <c r="M127" s="33">
        <v>180</v>
      </c>
      <c r="N127" s="2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2"/>
      <c r="P127" s="162"/>
      <c r="Q127" s="162"/>
      <c r="R127" s="163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198</v>
      </c>
      <c r="B128" s="55" t="s">
        <v>199</v>
      </c>
      <c r="C128" s="32">
        <v>4301070797</v>
      </c>
      <c r="D128" s="164">
        <v>4607111035646</v>
      </c>
      <c r="E128" s="163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200</v>
      </c>
      <c r="L128" s="34" t="s">
        <v>65</v>
      </c>
      <c r="M128" s="33">
        <v>180</v>
      </c>
      <c r="N128" s="21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2"/>
      <c r="P128" s="162"/>
      <c r="Q128" s="162"/>
      <c r="R128" s="163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2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3"/>
      <c r="N129" s="176" t="s">
        <v>67</v>
      </c>
      <c r="O129" s="177"/>
      <c r="P129" s="177"/>
      <c r="Q129" s="177"/>
      <c r="R129" s="177"/>
      <c r="S129" s="177"/>
      <c r="T129" s="178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3"/>
      <c r="N130" s="176" t="s">
        <v>67</v>
      </c>
      <c r="O130" s="177"/>
      <c r="P130" s="177"/>
      <c r="Q130" s="177"/>
      <c r="R130" s="177"/>
      <c r="S130" s="177"/>
      <c r="T130" s="178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customHeight="1" x14ac:dyDescent="0.25">
      <c r="A131" s="165" t="s">
        <v>201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3"/>
      <c r="Z131" s="153"/>
    </row>
    <row r="132" spans="1:53" ht="14.25" customHeight="1" x14ac:dyDescent="0.25">
      <c r="A132" s="179" t="s">
        <v>126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2"/>
      <c r="Z132" s="152"/>
    </row>
    <row r="133" spans="1:53" ht="27" customHeight="1" x14ac:dyDescent="0.25">
      <c r="A133" s="55" t="s">
        <v>202</v>
      </c>
      <c r="B133" s="55" t="s">
        <v>203</v>
      </c>
      <c r="C133" s="32">
        <v>4301135133</v>
      </c>
      <c r="D133" s="164">
        <v>4607111036568</v>
      </c>
      <c r="E133" s="163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2"/>
      <c r="P133" s="162"/>
      <c r="Q133" s="162"/>
      <c r="R133" s="163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2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73"/>
      <c r="N134" s="176" t="s">
        <v>67</v>
      </c>
      <c r="O134" s="177"/>
      <c r="P134" s="177"/>
      <c r="Q134" s="177"/>
      <c r="R134" s="177"/>
      <c r="S134" s="177"/>
      <c r="T134" s="178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3"/>
      <c r="N135" s="176" t="s">
        <v>67</v>
      </c>
      <c r="O135" s="177"/>
      <c r="P135" s="177"/>
      <c r="Q135" s="177"/>
      <c r="R135" s="177"/>
      <c r="S135" s="177"/>
      <c r="T135" s="178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customHeight="1" x14ac:dyDescent="0.2">
      <c r="A136" s="225" t="s">
        <v>204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49"/>
      <c r="Z136" s="49"/>
    </row>
    <row r="137" spans="1:53" ht="16.5" customHeight="1" x14ac:dyDescent="0.25">
      <c r="A137" s="165" t="s">
        <v>205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53"/>
      <c r="Z137" s="153"/>
    </row>
    <row r="138" spans="1:53" ht="14.25" customHeight="1" x14ac:dyDescent="0.25">
      <c r="A138" s="179" t="s">
        <v>194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6.5" customHeight="1" x14ac:dyDescent="0.25">
      <c r="A139" s="55" t="s">
        <v>206</v>
      </c>
      <c r="B139" s="55" t="s">
        <v>207</v>
      </c>
      <c r="C139" s="32">
        <v>4301071010</v>
      </c>
      <c r="D139" s="164">
        <v>4607111037701</v>
      </c>
      <c r="E139" s="163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2"/>
      <c r="P139" s="162"/>
      <c r="Q139" s="162"/>
      <c r="R139" s="163"/>
      <c r="S139" s="35"/>
      <c r="T139" s="35"/>
      <c r="U139" s="36" t="s">
        <v>66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2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73"/>
      <c r="N140" s="176" t="s">
        <v>67</v>
      </c>
      <c r="O140" s="177"/>
      <c r="P140" s="177"/>
      <c r="Q140" s="177"/>
      <c r="R140" s="177"/>
      <c r="S140" s="177"/>
      <c r="T140" s="178"/>
      <c r="U140" s="38" t="s">
        <v>66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3"/>
      <c r="N141" s="176" t="s">
        <v>67</v>
      </c>
      <c r="O141" s="177"/>
      <c r="P141" s="177"/>
      <c r="Q141" s="177"/>
      <c r="R141" s="177"/>
      <c r="S141" s="177"/>
      <c r="T141" s="178"/>
      <c r="U141" s="38" t="s">
        <v>68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customHeight="1" x14ac:dyDescent="0.25">
      <c r="A142" s="165" t="s">
        <v>208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53"/>
      <c r="Z142" s="153"/>
    </row>
    <row r="143" spans="1:53" ht="14.25" customHeight="1" x14ac:dyDescent="0.25">
      <c r="A143" s="179" t="s">
        <v>61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6.5" customHeight="1" x14ac:dyDescent="0.25">
      <c r="A144" s="55" t="s">
        <v>209</v>
      </c>
      <c r="B144" s="55" t="s">
        <v>210</v>
      </c>
      <c r="C144" s="32">
        <v>4301070871</v>
      </c>
      <c r="D144" s="164">
        <v>4607111036384</v>
      </c>
      <c r="E144" s="163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90</v>
      </c>
      <c r="N144" s="16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2"/>
      <c r="P144" s="162"/>
      <c r="Q144" s="162"/>
      <c r="R144" s="163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211</v>
      </c>
      <c r="B145" s="55" t="s">
        <v>212</v>
      </c>
      <c r="C145" s="32">
        <v>4301070956</v>
      </c>
      <c r="D145" s="164">
        <v>4640242180250</v>
      </c>
      <c r="E145" s="163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57" t="s">
        <v>213</v>
      </c>
      <c r="O145" s="162"/>
      <c r="P145" s="162"/>
      <c r="Q145" s="162"/>
      <c r="R145" s="163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214</v>
      </c>
      <c r="B146" s="55" t="s">
        <v>215</v>
      </c>
      <c r="C146" s="32">
        <v>4301070827</v>
      </c>
      <c r="D146" s="164">
        <v>4607111036216</v>
      </c>
      <c r="E146" s="163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90</v>
      </c>
      <c r="N146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2"/>
      <c r="P146" s="162"/>
      <c r="Q146" s="162"/>
      <c r="R146" s="163"/>
      <c r="S146" s="35"/>
      <c r="T146" s="35"/>
      <c r="U146" s="36" t="s">
        <v>66</v>
      </c>
      <c r="V146" s="157">
        <v>24</v>
      </c>
      <c r="W146" s="158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216</v>
      </c>
      <c r="B147" s="55" t="s">
        <v>217</v>
      </c>
      <c r="C147" s="32">
        <v>4301070911</v>
      </c>
      <c r="D147" s="164">
        <v>4607111036278</v>
      </c>
      <c r="E147" s="163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19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2"/>
      <c r="P147" s="162"/>
      <c r="Q147" s="162"/>
      <c r="R147" s="163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2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73"/>
      <c r="N148" s="176" t="s">
        <v>67</v>
      </c>
      <c r="O148" s="177"/>
      <c r="P148" s="177"/>
      <c r="Q148" s="177"/>
      <c r="R148" s="177"/>
      <c r="S148" s="177"/>
      <c r="T148" s="178"/>
      <c r="U148" s="38" t="s">
        <v>66</v>
      </c>
      <c r="V148" s="159">
        <f>IFERROR(SUM(V144:V147),"0")</f>
        <v>24</v>
      </c>
      <c r="W148" s="159">
        <f>IFERROR(SUM(W144:W147),"0")</f>
        <v>24</v>
      </c>
      <c r="X148" s="159">
        <f>IFERROR(IF(X144="",0,X144),"0")+IFERROR(IF(X145="",0,X145),"0")+IFERROR(IF(X146="",0,X146),"0")+IFERROR(IF(X147="",0,X147),"0")</f>
        <v>0.20783999999999997</v>
      </c>
      <c r="Y148" s="160"/>
      <c r="Z148" s="160"/>
    </row>
    <row r="149" spans="1:53" x14ac:dyDescent="0.2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3"/>
      <c r="N149" s="176" t="s">
        <v>67</v>
      </c>
      <c r="O149" s="177"/>
      <c r="P149" s="177"/>
      <c r="Q149" s="177"/>
      <c r="R149" s="177"/>
      <c r="S149" s="177"/>
      <c r="T149" s="178"/>
      <c r="U149" s="38" t="s">
        <v>68</v>
      </c>
      <c r="V149" s="159">
        <f>IFERROR(SUMPRODUCT(V144:V147*H144:H147),"0")</f>
        <v>120</v>
      </c>
      <c r="W149" s="159">
        <f>IFERROR(SUMPRODUCT(W144:W147*H144:H147),"0")</f>
        <v>120</v>
      </c>
      <c r="X149" s="38"/>
      <c r="Y149" s="160"/>
      <c r="Z149" s="160"/>
    </row>
    <row r="150" spans="1:53" ht="14.25" customHeight="1" x14ac:dyDescent="0.25">
      <c r="A150" s="179" t="s">
        <v>218</v>
      </c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52"/>
      <c r="Z150" s="152"/>
    </row>
    <row r="151" spans="1:53" ht="27" customHeight="1" x14ac:dyDescent="0.25">
      <c r="A151" s="55" t="s">
        <v>219</v>
      </c>
      <c r="B151" s="55" t="s">
        <v>220</v>
      </c>
      <c r="C151" s="32">
        <v>4301080153</v>
      </c>
      <c r="D151" s="164">
        <v>4607111036827</v>
      </c>
      <c r="E151" s="163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2"/>
      <c r="P151" s="162"/>
      <c r="Q151" s="162"/>
      <c r="R151" s="163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221</v>
      </c>
      <c r="B152" s="55" t="s">
        <v>222</v>
      </c>
      <c r="C152" s="32">
        <v>4301080154</v>
      </c>
      <c r="D152" s="164">
        <v>4607111036834</v>
      </c>
      <c r="E152" s="163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2"/>
      <c r="P152" s="162"/>
      <c r="Q152" s="162"/>
      <c r="R152" s="163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2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73"/>
      <c r="N153" s="176" t="s">
        <v>67</v>
      </c>
      <c r="O153" s="177"/>
      <c r="P153" s="177"/>
      <c r="Q153" s="177"/>
      <c r="R153" s="177"/>
      <c r="S153" s="177"/>
      <c r="T153" s="178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x14ac:dyDescent="0.2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3"/>
      <c r="N154" s="176" t="s">
        <v>67</v>
      </c>
      <c r="O154" s="177"/>
      <c r="P154" s="177"/>
      <c r="Q154" s="177"/>
      <c r="R154" s="177"/>
      <c r="S154" s="177"/>
      <c r="T154" s="178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customHeight="1" x14ac:dyDescent="0.2">
      <c r="A155" s="225" t="s">
        <v>223</v>
      </c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49"/>
      <c r="Z155" s="49"/>
    </row>
    <row r="156" spans="1:53" ht="16.5" customHeight="1" x14ac:dyDescent="0.25">
      <c r="A156" s="165" t="s">
        <v>224</v>
      </c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53"/>
      <c r="Z156" s="153"/>
    </row>
    <row r="157" spans="1:53" ht="14.25" customHeight="1" x14ac:dyDescent="0.25">
      <c r="A157" s="179" t="s">
        <v>71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6.5" customHeight="1" x14ac:dyDescent="0.25">
      <c r="A158" s="55" t="s">
        <v>225</v>
      </c>
      <c r="B158" s="55" t="s">
        <v>226</v>
      </c>
      <c r="C158" s="32">
        <v>4301132048</v>
      </c>
      <c r="D158" s="164">
        <v>4607111035721</v>
      </c>
      <c r="E158" s="163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7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2"/>
      <c r="P158" s="162"/>
      <c r="Q158" s="162"/>
      <c r="R158" s="163"/>
      <c r="S158" s="35"/>
      <c r="T158" s="35"/>
      <c r="U158" s="36" t="s">
        <v>66</v>
      </c>
      <c r="V158" s="157">
        <v>125</v>
      </c>
      <c r="W158" s="158">
        <f>IFERROR(IF(V158="","",V158),"")</f>
        <v>125</v>
      </c>
      <c r="X158" s="37">
        <f>IFERROR(IF(V158="","",V158*0.01788),"")</f>
        <v>2.2349999999999999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227</v>
      </c>
      <c r="B159" s="55" t="s">
        <v>228</v>
      </c>
      <c r="C159" s="32">
        <v>4301132046</v>
      </c>
      <c r="D159" s="164">
        <v>4607111035691</v>
      </c>
      <c r="E159" s="163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2"/>
      <c r="P159" s="162"/>
      <c r="Q159" s="162"/>
      <c r="R159" s="163"/>
      <c r="S159" s="35"/>
      <c r="T159" s="35"/>
      <c r="U159" s="36" t="s">
        <v>66</v>
      </c>
      <c r="V159" s="157">
        <v>175</v>
      </c>
      <c r="W159" s="158">
        <f>IFERROR(IF(V159="","",V159),"")</f>
        <v>175</v>
      </c>
      <c r="X159" s="37">
        <f>IFERROR(IF(V159="","",V159*0.01788),"")</f>
        <v>3.129</v>
      </c>
      <c r="Y159" s="57"/>
      <c r="Z159" s="58"/>
      <c r="AD159" s="62"/>
      <c r="BA159" s="118" t="s">
        <v>75</v>
      </c>
    </row>
    <row r="160" spans="1:53" x14ac:dyDescent="0.2">
      <c r="A160" s="172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73"/>
      <c r="N160" s="176" t="s">
        <v>67</v>
      </c>
      <c r="O160" s="177"/>
      <c r="P160" s="177"/>
      <c r="Q160" s="177"/>
      <c r="R160" s="177"/>
      <c r="S160" s="177"/>
      <c r="T160" s="178"/>
      <c r="U160" s="38" t="s">
        <v>66</v>
      </c>
      <c r="V160" s="159">
        <f>IFERROR(SUM(V158:V159),"0")</f>
        <v>300</v>
      </c>
      <c r="W160" s="159">
        <f>IFERROR(SUM(W158:W159),"0")</f>
        <v>300</v>
      </c>
      <c r="X160" s="159">
        <f>IFERROR(IF(X158="",0,X158),"0")+IFERROR(IF(X159="",0,X159),"0")</f>
        <v>5.3639999999999999</v>
      </c>
      <c r="Y160" s="160"/>
      <c r="Z160" s="160"/>
    </row>
    <row r="161" spans="1:53" x14ac:dyDescent="0.2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3"/>
      <c r="N161" s="176" t="s">
        <v>67</v>
      </c>
      <c r="O161" s="177"/>
      <c r="P161" s="177"/>
      <c r="Q161" s="177"/>
      <c r="R161" s="177"/>
      <c r="S161" s="177"/>
      <c r="T161" s="178"/>
      <c r="U161" s="38" t="s">
        <v>68</v>
      </c>
      <c r="V161" s="159">
        <f>IFERROR(SUMPRODUCT(V158:V159*H158:H159),"0")</f>
        <v>900</v>
      </c>
      <c r="W161" s="159">
        <f>IFERROR(SUMPRODUCT(W158:W159*H158:H159),"0")</f>
        <v>900</v>
      </c>
      <c r="X161" s="38"/>
      <c r="Y161" s="160"/>
      <c r="Z161" s="160"/>
    </row>
    <row r="162" spans="1:53" ht="16.5" customHeight="1" x14ac:dyDescent="0.25">
      <c r="A162" s="165" t="s">
        <v>229</v>
      </c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53"/>
      <c r="Z162" s="153"/>
    </row>
    <row r="163" spans="1:53" ht="14.25" customHeight="1" x14ac:dyDescent="0.25">
      <c r="A163" s="179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27" customHeight="1" x14ac:dyDescent="0.25">
      <c r="A164" s="55" t="s">
        <v>230</v>
      </c>
      <c r="B164" s="55" t="s">
        <v>231</v>
      </c>
      <c r="C164" s="32">
        <v>4301133002</v>
      </c>
      <c r="D164" s="164">
        <v>4607111035783</v>
      </c>
      <c r="E164" s="163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200</v>
      </c>
      <c r="L164" s="34" t="s">
        <v>65</v>
      </c>
      <c r="M164" s="33">
        <v>180</v>
      </c>
      <c r="N164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2"/>
      <c r="P164" s="162"/>
      <c r="Q164" s="162"/>
      <c r="R164" s="163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2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73"/>
      <c r="N165" s="176" t="s">
        <v>67</v>
      </c>
      <c r="O165" s="177"/>
      <c r="P165" s="177"/>
      <c r="Q165" s="177"/>
      <c r="R165" s="177"/>
      <c r="S165" s="177"/>
      <c r="T165" s="178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x14ac:dyDescent="0.2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3"/>
      <c r="N166" s="176" t="s">
        <v>67</v>
      </c>
      <c r="O166" s="177"/>
      <c r="P166" s="177"/>
      <c r="Q166" s="177"/>
      <c r="R166" s="177"/>
      <c r="S166" s="177"/>
      <c r="T166" s="178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customHeight="1" x14ac:dyDescent="0.25">
      <c r="A167" s="165" t="s">
        <v>223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53"/>
      <c r="Z167" s="153"/>
    </row>
    <row r="168" spans="1:53" ht="14.25" customHeight="1" x14ac:dyDescent="0.25">
      <c r="A168" s="179" t="s">
        <v>232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27" customHeight="1" x14ac:dyDescent="0.25">
      <c r="A169" s="55" t="s">
        <v>233</v>
      </c>
      <c r="B169" s="55" t="s">
        <v>234</v>
      </c>
      <c r="C169" s="32">
        <v>4301051319</v>
      </c>
      <c r="D169" s="164">
        <v>4680115881204</v>
      </c>
      <c r="E169" s="163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235</v>
      </c>
      <c r="M169" s="33">
        <v>365</v>
      </c>
      <c r="N169" s="267" t="s">
        <v>236</v>
      </c>
      <c r="O169" s="162"/>
      <c r="P169" s="162"/>
      <c r="Q169" s="162"/>
      <c r="R169" s="163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237</v>
      </c>
    </row>
    <row r="170" spans="1:53" x14ac:dyDescent="0.2">
      <c r="A170" s="172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73"/>
      <c r="N170" s="176" t="s">
        <v>67</v>
      </c>
      <c r="O170" s="177"/>
      <c r="P170" s="177"/>
      <c r="Q170" s="177"/>
      <c r="R170" s="177"/>
      <c r="S170" s="177"/>
      <c r="T170" s="178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x14ac:dyDescent="0.2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3"/>
      <c r="N171" s="176" t="s">
        <v>67</v>
      </c>
      <c r="O171" s="177"/>
      <c r="P171" s="177"/>
      <c r="Q171" s="177"/>
      <c r="R171" s="177"/>
      <c r="S171" s="177"/>
      <c r="T171" s="178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customHeight="1" x14ac:dyDescent="0.25">
      <c r="A172" s="165" t="s">
        <v>238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53"/>
      <c r="Z172" s="153"/>
    </row>
    <row r="173" spans="1:53" ht="14.25" customHeight="1" x14ac:dyDescent="0.25">
      <c r="A173" s="179" t="s">
        <v>71</v>
      </c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52"/>
      <c r="Z173" s="152"/>
    </row>
    <row r="174" spans="1:53" ht="27" customHeight="1" x14ac:dyDescent="0.25">
      <c r="A174" s="55" t="s">
        <v>239</v>
      </c>
      <c r="B174" s="55" t="s">
        <v>240</v>
      </c>
      <c r="C174" s="32">
        <v>4301132079</v>
      </c>
      <c r="D174" s="164">
        <v>4607111038487</v>
      </c>
      <c r="E174" s="163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65</v>
      </c>
      <c r="M174" s="33">
        <v>180</v>
      </c>
      <c r="N174" s="259" t="s">
        <v>241</v>
      </c>
      <c r="O174" s="162"/>
      <c r="P174" s="162"/>
      <c r="Q174" s="162"/>
      <c r="R174" s="163"/>
      <c r="S174" s="35"/>
      <c r="T174" s="35"/>
      <c r="U174" s="36" t="s">
        <v>66</v>
      </c>
      <c r="V174" s="157">
        <v>0</v>
      </c>
      <c r="W174" s="158">
        <f>IFERROR(IF(V174="","",V174),"")</f>
        <v>0</v>
      </c>
      <c r="X174" s="37">
        <f>IFERROR(IF(V174="","",V174*0.01788),"")</f>
        <v>0</v>
      </c>
      <c r="Y174" s="57"/>
      <c r="Z174" s="58" t="s">
        <v>242</v>
      </c>
      <c r="AD174" s="62"/>
      <c r="BA174" s="121" t="s">
        <v>75</v>
      </c>
    </row>
    <row r="175" spans="1:53" x14ac:dyDescent="0.2">
      <c r="A175" s="172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73"/>
      <c r="N175" s="176" t="s">
        <v>67</v>
      </c>
      <c r="O175" s="177"/>
      <c r="P175" s="177"/>
      <c r="Q175" s="177"/>
      <c r="R175" s="177"/>
      <c r="S175" s="177"/>
      <c r="T175" s="178"/>
      <c r="U175" s="38" t="s">
        <v>66</v>
      </c>
      <c r="V175" s="159">
        <f>IFERROR(SUM(V174:V174),"0")</f>
        <v>0</v>
      </c>
      <c r="W175" s="159">
        <f>IFERROR(SUM(W174:W174),"0")</f>
        <v>0</v>
      </c>
      <c r="X175" s="159">
        <f>IFERROR(IF(X174="",0,X174),"0")</f>
        <v>0</v>
      </c>
      <c r="Y175" s="160"/>
      <c r="Z175" s="160"/>
    </row>
    <row r="176" spans="1:53" x14ac:dyDescent="0.2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73"/>
      <c r="N176" s="176" t="s">
        <v>67</v>
      </c>
      <c r="O176" s="177"/>
      <c r="P176" s="177"/>
      <c r="Q176" s="177"/>
      <c r="R176" s="177"/>
      <c r="S176" s="177"/>
      <c r="T176" s="178"/>
      <c r="U176" s="38" t="s">
        <v>68</v>
      </c>
      <c r="V176" s="159">
        <f>IFERROR(SUMPRODUCT(V174:V174*H174:H174),"0")</f>
        <v>0</v>
      </c>
      <c r="W176" s="159">
        <f>IFERROR(SUMPRODUCT(W174:W174*H174:H174),"0")</f>
        <v>0</v>
      </c>
      <c r="X176" s="38"/>
      <c r="Y176" s="160"/>
      <c r="Z176" s="160"/>
    </row>
    <row r="177" spans="1:53" ht="27.75" customHeight="1" x14ac:dyDescent="0.2">
      <c r="A177" s="225" t="s">
        <v>243</v>
      </c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49"/>
      <c r="Z177" s="49"/>
    </row>
    <row r="178" spans="1:53" ht="16.5" customHeight="1" x14ac:dyDescent="0.25">
      <c r="A178" s="165" t="s">
        <v>244</v>
      </c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53"/>
      <c r="Z178" s="153"/>
    </row>
    <row r="179" spans="1:53" ht="14.25" customHeight="1" x14ac:dyDescent="0.25">
      <c r="A179" s="179" t="s">
        <v>61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27" customHeight="1" x14ac:dyDescent="0.25">
      <c r="A180" s="55" t="s">
        <v>245</v>
      </c>
      <c r="B180" s="55" t="s">
        <v>246</v>
      </c>
      <c r="C180" s="32">
        <v>4301070948</v>
      </c>
      <c r="D180" s="164">
        <v>4607111037022</v>
      </c>
      <c r="E180" s="163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33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62"/>
      <c r="P180" s="162"/>
      <c r="Q180" s="162"/>
      <c r="R180" s="163"/>
      <c r="S180" s="35"/>
      <c r="T180" s="35"/>
      <c r="U180" s="36" t="s">
        <v>66</v>
      </c>
      <c r="V180" s="157">
        <v>100</v>
      </c>
      <c r="W180" s="158">
        <f>IFERROR(IF(V180="","",V180),"")</f>
        <v>100</v>
      </c>
      <c r="X180" s="37">
        <f>IFERROR(IF(V180="","",V180*0.0155),"")</f>
        <v>1.55</v>
      </c>
      <c r="Y180" s="57"/>
      <c r="Z180" s="58"/>
      <c r="AD180" s="62"/>
      <c r="BA180" s="122" t="s">
        <v>1</v>
      </c>
    </row>
    <row r="181" spans="1:53" x14ac:dyDescent="0.2">
      <c r="A181" s="172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73"/>
      <c r="N181" s="176" t="s">
        <v>67</v>
      </c>
      <c r="O181" s="177"/>
      <c r="P181" s="177"/>
      <c r="Q181" s="177"/>
      <c r="R181" s="177"/>
      <c r="S181" s="177"/>
      <c r="T181" s="178"/>
      <c r="U181" s="38" t="s">
        <v>66</v>
      </c>
      <c r="V181" s="159">
        <f>IFERROR(SUM(V180:V180),"0")</f>
        <v>100</v>
      </c>
      <c r="W181" s="159">
        <f>IFERROR(SUM(W180:W180),"0")</f>
        <v>100</v>
      </c>
      <c r="X181" s="159">
        <f>IFERROR(IF(X180="",0,X180),"0")</f>
        <v>1.55</v>
      </c>
      <c r="Y181" s="160"/>
      <c r="Z181" s="160"/>
    </row>
    <row r="182" spans="1:53" x14ac:dyDescent="0.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3"/>
      <c r="N182" s="176" t="s">
        <v>67</v>
      </c>
      <c r="O182" s="177"/>
      <c r="P182" s="177"/>
      <c r="Q182" s="177"/>
      <c r="R182" s="177"/>
      <c r="S182" s="177"/>
      <c r="T182" s="178"/>
      <c r="U182" s="38" t="s">
        <v>68</v>
      </c>
      <c r="V182" s="159">
        <f>IFERROR(SUMPRODUCT(V180:V180*H180:H180),"0")</f>
        <v>560</v>
      </c>
      <c r="W182" s="159">
        <f>IFERROR(SUMPRODUCT(W180:W180*H180:H180),"0")</f>
        <v>560</v>
      </c>
      <c r="X182" s="38"/>
      <c r="Y182" s="160"/>
      <c r="Z182" s="160"/>
    </row>
    <row r="183" spans="1:53" ht="16.5" customHeight="1" x14ac:dyDescent="0.25">
      <c r="A183" s="165" t="s">
        <v>247</v>
      </c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53"/>
      <c r="Z183" s="153"/>
    </row>
    <row r="184" spans="1:53" ht="14.25" customHeight="1" x14ac:dyDescent="0.25">
      <c r="A184" s="179" t="s">
        <v>61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27" customHeight="1" x14ac:dyDescent="0.25">
      <c r="A185" s="55" t="s">
        <v>248</v>
      </c>
      <c r="B185" s="55" t="s">
        <v>249</v>
      </c>
      <c r="C185" s="32">
        <v>4301070990</v>
      </c>
      <c r="D185" s="164">
        <v>4607111038494</v>
      </c>
      <c r="E185" s="163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324" t="s">
        <v>250</v>
      </c>
      <c r="O185" s="162"/>
      <c r="P185" s="162"/>
      <c r="Q185" s="162"/>
      <c r="R185" s="163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 t="s">
        <v>242</v>
      </c>
      <c r="AD185" s="62"/>
      <c r="BA185" s="123" t="s">
        <v>1</v>
      </c>
    </row>
    <row r="186" spans="1:53" ht="27" customHeight="1" x14ac:dyDescent="0.25">
      <c r="A186" s="55" t="s">
        <v>251</v>
      </c>
      <c r="B186" s="55" t="s">
        <v>252</v>
      </c>
      <c r="C186" s="32">
        <v>4301070966</v>
      </c>
      <c r="D186" s="164">
        <v>4607111038135</v>
      </c>
      <c r="E186" s="163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184" t="s">
        <v>253</v>
      </c>
      <c r="O186" s="162"/>
      <c r="P186" s="162"/>
      <c r="Q186" s="162"/>
      <c r="R186" s="163"/>
      <c r="S186" s="35"/>
      <c r="T186" s="35"/>
      <c r="U186" s="36" t="s">
        <v>66</v>
      </c>
      <c r="V186" s="157">
        <v>25</v>
      </c>
      <c r="W186" s="158">
        <f>IFERROR(IF(V186="","",V186),"")</f>
        <v>25</v>
      </c>
      <c r="X186" s="37">
        <f>IFERROR(IF(V186="","",V186*0.0155),"")</f>
        <v>0.38750000000000001</v>
      </c>
      <c r="Y186" s="57"/>
      <c r="Z186" s="58"/>
      <c r="AD186" s="62"/>
      <c r="BA186" s="124" t="s">
        <v>1</v>
      </c>
    </row>
    <row r="187" spans="1:53" x14ac:dyDescent="0.2">
      <c r="A187" s="172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73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59">
        <f>IFERROR(SUM(V185:V186),"0")</f>
        <v>25</v>
      </c>
      <c r="W187" s="159">
        <f>IFERROR(SUM(W185:W186),"0")</f>
        <v>25</v>
      </c>
      <c r="X187" s="159">
        <f>IFERROR(IF(X185="",0,X185),"0")+IFERROR(IF(X186="",0,X186),"0")</f>
        <v>0.38750000000000001</v>
      </c>
      <c r="Y187" s="160"/>
      <c r="Z187" s="160"/>
    </row>
    <row r="188" spans="1:53" x14ac:dyDescent="0.2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73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59">
        <f>IFERROR(SUMPRODUCT(V185:V186*H185:H186),"0")</f>
        <v>140</v>
      </c>
      <c r="W188" s="159">
        <f>IFERROR(SUMPRODUCT(W185:W186*H185:H186),"0")</f>
        <v>140</v>
      </c>
      <c r="X188" s="38"/>
      <c r="Y188" s="160"/>
      <c r="Z188" s="160"/>
    </row>
    <row r="189" spans="1:53" ht="16.5" customHeight="1" x14ac:dyDescent="0.25">
      <c r="A189" s="165" t="s">
        <v>254</v>
      </c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53"/>
      <c r="Z189" s="153"/>
    </row>
    <row r="190" spans="1:53" ht="14.25" customHeight="1" x14ac:dyDescent="0.25">
      <c r="A190" s="179" t="s">
        <v>61</v>
      </c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52"/>
      <c r="Z190" s="152"/>
    </row>
    <row r="191" spans="1:53" ht="27" customHeight="1" x14ac:dyDescent="0.25">
      <c r="A191" s="55" t="s">
        <v>255</v>
      </c>
      <c r="B191" s="55" t="s">
        <v>256</v>
      </c>
      <c r="C191" s="32">
        <v>4301070915</v>
      </c>
      <c r="D191" s="164">
        <v>4607111035882</v>
      </c>
      <c r="E191" s="163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62"/>
      <c r="P191" s="162"/>
      <c r="Q191" s="162"/>
      <c r="R191" s="163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257</v>
      </c>
      <c r="B192" s="55" t="s">
        <v>258</v>
      </c>
      <c r="C192" s="32">
        <v>4301070921</v>
      </c>
      <c r="D192" s="164">
        <v>4607111035905</v>
      </c>
      <c r="E192" s="163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62"/>
      <c r="P192" s="162"/>
      <c r="Q192" s="162"/>
      <c r="R192" s="163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259</v>
      </c>
      <c r="B193" s="55" t="s">
        <v>260</v>
      </c>
      <c r="C193" s="32">
        <v>4301070917</v>
      </c>
      <c r="D193" s="164">
        <v>4607111035912</v>
      </c>
      <c r="E193" s="163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62"/>
      <c r="P193" s="162"/>
      <c r="Q193" s="162"/>
      <c r="R193" s="163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261</v>
      </c>
      <c r="B194" s="55" t="s">
        <v>262</v>
      </c>
      <c r="C194" s="32">
        <v>4301070920</v>
      </c>
      <c r="D194" s="164">
        <v>4607111035929</v>
      </c>
      <c r="E194" s="163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62"/>
      <c r="P194" s="162"/>
      <c r="Q194" s="162"/>
      <c r="R194" s="163"/>
      <c r="S194" s="35"/>
      <c r="T194" s="35"/>
      <c r="U194" s="36" t="s">
        <v>66</v>
      </c>
      <c r="V194" s="157">
        <v>100</v>
      </c>
      <c r="W194" s="158">
        <f>IFERROR(IF(V194="","",V194),"")</f>
        <v>100</v>
      </c>
      <c r="X194" s="37">
        <f>IFERROR(IF(V194="","",V194*0.0155),"")</f>
        <v>1.55</v>
      </c>
      <c r="Y194" s="57"/>
      <c r="Z194" s="58"/>
      <c r="AD194" s="62"/>
      <c r="BA194" s="128" t="s">
        <v>1</v>
      </c>
    </row>
    <row r="195" spans="1:53" x14ac:dyDescent="0.2">
      <c r="A195" s="172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3"/>
      <c r="N195" s="176" t="s">
        <v>67</v>
      </c>
      <c r="O195" s="177"/>
      <c r="P195" s="177"/>
      <c r="Q195" s="177"/>
      <c r="R195" s="177"/>
      <c r="S195" s="177"/>
      <c r="T195" s="178"/>
      <c r="U195" s="38" t="s">
        <v>66</v>
      </c>
      <c r="V195" s="159">
        <f>IFERROR(SUM(V191:V194),"0")</f>
        <v>100</v>
      </c>
      <c r="W195" s="159">
        <f>IFERROR(SUM(W191:W194),"0")</f>
        <v>100</v>
      </c>
      <c r="X195" s="159">
        <f>IFERROR(IF(X191="",0,X191),"0")+IFERROR(IF(X192="",0,X192),"0")+IFERROR(IF(X193="",0,X193),"0")+IFERROR(IF(X194="",0,X194),"0")</f>
        <v>1.55</v>
      </c>
      <c r="Y195" s="160"/>
      <c r="Z195" s="160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3"/>
      <c r="N196" s="176" t="s">
        <v>67</v>
      </c>
      <c r="O196" s="177"/>
      <c r="P196" s="177"/>
      <c r="Q196" s="177"/>
      <c r="R196" s="177"/>
      <c r="S196" s="177"/>
      <c r="T196" s="178"/>
      <c r="U196" s="38" t="s">
        <v>68</v>
      </c>
      <c r="V196" s="159">
        <f>IFERROR(SUMPRODUCT(V191:V194*H191:H194),"0")</f>
        <v>720</v>
      </c>
      <c r="W196" s="159">
        <f>IFERROR(SUMPRODUCT(W191:W194*H191:H194),"0")</f>
        <v>720</v>
      </c>
      <c r="X196" s="38"/>
      <c r="Y196" s="160"/>
      <c r="Z196" s="160"/>
    </row>
    <row r="197" spans="1:53" ht="16.5" customHeight="1" x14ac:dyDescent="0.25">
      <c r="A197" s="165" t="s">
        <v>263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3"/>
      <c r="Z197" s="153"/>
    </row>
    <row r="198" spans="1:53" ht="14.25" customHeight="1" x14ac:dyDescent="0.25">
      <c r="A198" s="179" t="s">
        <v>232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2"/>
      <c r="Z198" s="152"/>
    </row>
    <row r="199" spans="1:53" ht="27" customHeight="1" x14ac:dyDescent="0.25">
      <c r="A199" s="55" t="s">
        <v>264</v>
      </c>
      <c r="B199" s="55" t="s">
        <v>265</v>
      </c>
      <c r="C199" s="32">
        <v>4301051320</v>
      </c>
      <c r="D199" s="164">
        <v>4680115881334</v>
      </c>
      <c r="E199" s="163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235</v>
      </c>
      <c r="M199" s="33">
        <v>365</v>
      </c>
      <c r="N199" s="183" t="s">
        <v>266</v>
      </c>
      <c r="O199" s="162"/>
      <c r="P199" s="162"/>
      <c r="Q199" s="162"/>
      <c r="R199" s="163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237</v>
      </c>
    </row>
    <row r="200" spans="1:53" x14ac:dyDescent="0.2">
      <c r="A200" s="172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73"/>
      <c r="N200" s="176" t="s">
        <v>67</v>
      </c>
      <c r="O200" s="177"/>
      <c r="P200" s="177"/>
      <c r="Q200" s="177"/>
      <c r="R200" s="177"/>
      <c r="S200" s="177"/>
      <c r="T200" s="178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x14ac:dyDescent="0.2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3"/>
      <c r="N201" s="176" t="s">
        <v>67</v>
      </c>
      <c r="O201" s="177"/>
      <c r="P201" s="177"/>
      <c r="Q201" s="177"/>
      <c r="R201" s="177"/>
      <c r="S201" s="177"/>
      <c r="T201" s="178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customHeight="1" x14ac:dyDescent="0.25">
      <c r="A202" s="165" t="s">
        <v>267</v>
      </c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53"/>
      <c r="Z202" s="153"/>
    </row>
    <row r="203" spans="1:53" ht="14.25" customHeight="1" x14ac:dyDescent="0.25">
      <c r="A203" s="179" t="s">
        <v>61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52"/>
      <c r="Z203" s="152"/>
    </row>
    <row r="204" spans="1:53" ht="16.5" customHeight="1" x14ac:dyDescent="0.25">
      <c r="A204" s="55" t="s">
        <v>268</v>
      </c>
      <c r="B204" s="55" t="s">
        <v>269</v>
      </c>
      <c r="C204" s="32">
        <v>4301070874</v>
      </c>
      <c r="D204" s="164">
        <v>4607111035332</v>
      </c>
      <c r="E204" s="163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62"/>
      <c r="P204" s="162"/>
      <c r="Q204" s="162"/>
      <c r="R204" s="163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customHeight="1" x14ac:dyDescent="0.25">
      <c r="A205" s="55" t="s">
        <v>270</v>
      </c>
      <c r="B205" s="55" t="s">
        <v>271</v>
      </c>
      <c r="C205" s="32">
        <v>4301070873</v>
      </c>
      <c r="D205" s="164">
        <v>4607111035080</v>
      </c>
      <c r="E205" s="163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4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62"/>
      <c r="P205" s="162"/>
      <c r="Q205" s="162"/>
      <c r="R205" s="163"/>
      <c r="S205" s="35"/>
      <c r="T205" s="35"/>
      <c r="U205" s="36" t="s">
        <v>66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x14ac:dyDescent="0.2">
      <c r="A206" s="172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73"/>
      <c r="N206" s="176" t="s">
        <v>67</v>
      </c>
      <c r="O206" s="177"/>
      <c r="P206" s="177"/>
      <c r="Q206" s="177"/>
      <c r="R206" s="177"/>
      <c r="S206" s="177"/>
      <c r="T206" s="178"/>
      <c r="U206" s="38" t="s">
        <v>66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x14ac:dyDescent="0.2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3"/>
      <c r="N207" s="176" t="s">
        <v>67</v>
      </c>
      <c r="O207" s="177"/>
      <c r="P207" s="177"/>
      <c r="Q207" s="177"/>
      <c r="R207" s="177"/>
      <c r="S207" s="177"/>
      <c r="T207" s="178"/>
      <c r="U207" s="38" t="s">
        <v>68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customHeight="1" x14ac:dyDescent="0.2">
      <c r="A208" s="225" t="s">
        <v>272</v>
      </c>
      <c r="B208" s="226"/>
      <c r="C208" s="226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49"/>
      <c r="Z208" s="49"/>
    </row>
    <row r="209" spans="1:53" ht="16.5" customHeight="1" x14ac:dyDescent="0.25">
      <c r="A209" s="165" t="s">
        <v>273</v>
      </c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53"/>
      <c r="Z209" s="153"/>
    </row>
    <row r="210" spans="1:53" ht="14.25" customHeight="1" x14ac:dyDescent="0.25">
      <c r="A210" s="179" t="s">
        <v>61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27" customHeight="1" x14ac:dyDescent="0.25">
      <c r="A211" s="55" t="s">
        <v>274</v>
      </c>
      <c r="B211" s="55" t="s">
        <v>275</v>
      </c>
      <c r="C211" s="32">
        <v>4301070941</v>
      </c>
      <c r="D211" s="164">
        <v>4607111036162</v>
      </c>
      <c r="E211" s="163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62"/>
      <c r="P211" s="162"/>
      <c r="Q211" s="162"/>
      <c r="R211" s="163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x14ac:dyDescent="0.2">
      <c r="A212" s="172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73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x14ac:dyDescent="0.2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3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customHeight="1" x14ac:dyDescent="0.2">
      <c r="A214" s="225" t="s">
        <v>276</v>
      </c>
      <c r="B214" s="226"/>
      <c r="C214" s="226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49"/>
      <c r="Z214" s="49"/>
    </row>
    <row r="215" spans="1:53" ht="16.5" customHeight="1" x14ac:dyDescent="0.25">
      <c r="A215" s="165" t="s">
        <v>277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3"/>
      <c r="Z215" s="153"/>
    </row>
    <row r="216" spans="1:53" ht="14.25" customHeight="1" x14ac:dyDescent="0.25">
      <c r="A216" s="179" t="s">
        <v>61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2"/>
      <c r="Z216" s="152"/>
    </row>
    <row r="217" spans="1:53" ht="27" customHeight="1" x14ac:dyDescent="0.25">
      <c r="A217" s="55" t="s">
        <v>278</v>
      </c>
      <c r="B217" s="55" t="s">
        <v>279</v>
      </c>
      <c r="C217" s="32">
        <v>4301070965</v>
      </c>
      <c r="D217" s="164">
        <v>4607111035899</v>
      </c>
      <c r="E217" s="163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327" t="s">
        <v>280</v>
      </c>
      <c r="O217" s="162"/>
      <c r="P217" s="162"/>
      <c r="Q217" s="162"/>
      <c r="R217" s="163"/>
      <c r="S217" s="35"/>
      <c r="T217" s="35"/>
      <c r="U217" s="36" t="s">
        <v>66</v>
      </c>
      <c r="V217" s="157">
        <v>100</v>
      </c>
      <c r="W217" s="158">
        <f>IFERROR(IF(V217="","",V217),"")</f>
        <v>100</v>
      </c>
      <c r="X217" s="37">
        <f>IFERROR(IF(V217="","",V217*0.0155),"")</f>
        <v>1.55</v>
      </c>
      <c r="Y217" s="57"/>
      <c r="Z217" s="58"/>
      <c r="AD217" s="62"/>
      <c r="BA217" s="133" t="s">
        <v>1</v>
      </c>
    </row>
    <row r="218" spans="1:53" x14ac:dyDescent="0.2">
      <c r="A218" s="172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3"/>
      <c r="N218" s="176" t="s">
        <v>67</v>
      </c>
      <c r="O218" s="177"/>
      <c r="P218" s="177"/>
      <c r="Q218" s="177"/>
      <c r="R218" s="177"/>
      <c r="S218" s="177"/>
      <c r="T218" s="178"/>
      <c r="U218" s="38" t="s">
        <v>66</v>
      </c>
      <c r="V218" s="159">
        <f>IFERROR(SUM(V217:V217),"0")</f>
        <v>100</v>
      </c>
      <c r="W218" s="159">
        <f>IFERROR(SUM(W217:W217),"0")</f>
        <v>100</v>
      </c>
      <c r="X218" s="159">
        <f>IFERROR(IF(X217="",0,X217),"0")</f>
        <v>1.55</v>
      </c>
      <c r="Y218" s="160"/>
      <c r="Z218" s="160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3"/>
      <c r="N219" s="176" t="s">
        <v>67</v>
      </c>
      <c r="O219" s="177"/>
      <c r="P219" s="177"/>
      <c r="Q219" s="177"/>
      <c r="R219" s="177"/>
      <c r="S219" s="177"/>
      <c r="T219" s="178"/>
      <c r="U219" s="38" t="s">
        <v>68</v>
      </c>
      <c r="V219" s="159">
        <f>IFERROR(SUMPRODUCT(V217:V217*H217:H217),"0")</f>
        <v>500</v>
      </c>
      <c r="W219" s="159">
        <f>IFERROR(SUMPRODUCT(W217:W217*H217:H217),"0")</f>
        <v>500</v>
      </c>
      <c r="X219" s="38"/>
      <c r="Y219" s="160"/>
      <c r="Z219" s="160"/>
    </row>
    <row r="220" spans="1:53" ht="16.5" customHeight="1" x14ac:dyDescent="0.25">
      <c r="A220" s="165" t="s">
        <v>281</v>
      </c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53"/>
      <c r="Z220" s="153"/>
    </row>
    <row r="221" spans="1:53" ht="14.25" customHeight="1" x14ac:dyDescent="0.25">
      <c r="A221" s="179" t="s">
        <v>61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27" customHeight="1" x14ac:dyDescent="0.25">
      <c r="A222" s="55" t="s">
        <v>282</v>
      </c>
      <c r="B222" s="55" t="s">
        <v>283</v>
      </c>
      <c r="C222" s="32">
        <v>4301070870</v>
      </c>
      <c r="D222" s="164">
        <v>4607111036711</v>
      </c>
      <c r="E222" s="163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2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62"/>
      <c r="P222" s="162"/>
      <c r="Q222" s="162"/>
      <c r="R222" s="163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x14ac:dyDescent="0.2">
      <c r="A223" s="172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73"/>
      <c r="N223" s="176" t="s">
        <v>67</v>
      </c>
      <c r="O223" s="177"/>
      <c r="P223" s="177"/>
      <c r="Q223" s="177"/>
      <c r="R223" s="177"/>
      <c r="S223" s="177"/>
      <c r="T223" s="178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x14ac:dyDescent="0.2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3"/>
      <c r="N224" s="176" t="s">
        <v>67</v>
      </c>
      <c r="O224" s="177"/>
      <c r="P224" s="177"/>
      <c r="Q224" s="177"/>
      <c r="R224" s="177"/>
      <c r="S224" s="177"/>
      <c r="T224" s="178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customHeight="1" x14ac:dyDescent="0.2">
      <c r="A225" s="225" t="s">
        <v>284</v>
      </c>
      <c r="B225" s="226"/>
      <c r="C225" s="226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49"/>
      <c r="Z225" s="49"/>
    </row>
    <row r="226" spans="1:53" ht="16.5" customHeight="1" x14ac:dyDescent="0.25">
      <c r="A226" s="165" t="s">
        <v>285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3"/>
      <c r="Z226" s="153"/>
    </row>
    <row r="227" spans="1:53" ht="14.25" customHeight="1" x14ac:dyDescent="0.25">
      <c r="A227" s="179" t="s">
        <v>130</v>
      </c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52"/>
      <c r="Z227" s="152"/>
    </row>
    <row r="228" spans="1:53" ht="27" customHeight="1" x14ac:dyDescent="0.25">
      <c r="A228" s="55" t="s">
        <v>286</v>
      </c>
      <c r="B228" s="55" t="s">
        <v>287</v>
      </c>
      <c r="C228" s="32">
        <v>4301131019</v>
      </c>
      <c r="D228" s="164">
        <v>4640242180427</v>
      </c>
      <c r="E228" s="163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120</v>
      </c>
      <c r="L228" s="34" t="s">
        <v>65</v>
      </c>
      <c r="M228" s="33">
        <v>180</v>
      </c>
      <c r="N228" s="230" t="s">
        <v>288</v>
      </c>
      <c r="O228" s="162"/>
      <c r="P228" s="162"/>
      <c r="Q228" s="162"/>
      <c r="R228" s="163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x14ac:dyDescent="0.2">
      <c r="A229" s="172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3"/>
      <c r="N229" s="176" t="s">
        <v>67</v>
      </c>
      <c r="O229" s="177"/>
      <c r="P229" s="177"/>
      <c r="Q229" s="177"/>
      <c r="R229" s="177"/>
      <c r="S229" s="177"/>
      <c r="T229" s="178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73"/>
      <c r="N230" s="176" t="s">
        <v>67</v>
      </c>
      <c r="O230" s="177"/>
      <c r="P230" s="177"/>
      <c r="Q230" s="177"/>
      <c r="R230" s="177"/>
      <c r="S230" s="177"/>
      <c r="T230" s="178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customHeight="1" x14ac:dyDescent="0.25">
      <c r="A231" s="179" t="s">
        <v>71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52"/>
      <c r="Z231" s="152"/>
    </row>
    <row r="232" spans="1:53" ht="27" customHeight="1" x14ac:dyDescent="0.25">
      <c r="A232" s="55" t="s">
        <v>289</v>
      </c>
      <c r="B232" s="55" t="s">
        <v>290</v>
      </c>
      <c r="C232" s="32">
        <v>4301132080</v>
      </c>
      <c r="D232" s="164">
        <v>4640242180397</v>
      </c>
      <c r="E232" s="163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60" t="s">
        <v>291</v>
      </c>
      <c r="O232" s="162"/>
      <c r="P232" s="162"/>
      <c r="Q232" s="162"/>
      <c r="R232" s="163"/>
      <c r="S232" s="35"/>
      <c r="T232" s="35"/>
      <c r="U232" s="36" t="s">
        <v>66</v>
      </c>
      <c r="V232" s="157">
        <v>0</v>
      </c>
      <c r="W232" s="158">
        <f>IFERROR(IF(V232="","",V232),"")</f>
        <v>0</v>
      </c>
      <c r="X232" s="37">
        <f>IFERROR(IF(V232="","",V232*0.0155),"")</f>
        <v>0</v>
      </c>
      <c r="Y232" s="57"/>
      <c r="Z232" s="58"/>
      <c r="AD232" s="62"/>
      <c r="BA232" s="136" t="s">
        <v>75</v>
      </c>
    </row>
    <row r="233" spans="1:53" x14ac:dyDescent="0.2">
      <c r="A233" s="172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73"/>
      <c r="N233" s="176" t="s">
        <v>67</v>
      </c>
      <c r="O233" s="177"/>
      <c r="P233" s="177"/>
      <c r="Q233" s="177"/>
      <c r="R233" s="177"/>
      <c r="S233" s="177"/>
      <c r="T233" s="178"/>
      <c r="U233" s="38" t="s">
        <v>66</v>
      </c>
      <c r="V233" s="159">
        <f>IFERROR(SUM(V232:V232),"0")</f>
        <v>0</v>
      </c>
      <c r="W233" s="159">
        <f>IFERROR(SUM(W232:W232),"0")</f>
        <v>0</v>
      </c>
      <c r="X233" s="159">
        <f>IFERROR(IF(X232="",0,X232),"0")</f>
        <v>0</v>
      </c>
      <c r="Y233" s="160"/>
      <c r="Z233" s="160"/>
    </row>
    <row r="234" spans="1:53" x14ac:dyDescent="0.2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73"/>
      <c r="N234" s="176" t="s">
        <v>67</v>
      </c>
      <c r="O234" s="177"/>
      <c r="P234" s="177"/>
      <c r="Q234" s="177"/>
      <c r="R234" s="177"/>
      <c r="S234" s="177"/>
      <c r="T234" s="178"/>
      <c r="U234" s="38" t="s">
        <v>68</v>
      </c>
      <c r="V234" s="159">
        <f>IFERROR(SUMPRODUCT(V232:V232*H232:H232),"0")</f>
        <v>0</v>
      </c>
      <c r="W234" s="159">
        <f>IFERROR(SUMPRODUCT(W232:W232*H232:H232),"0")</f>
        <v>0</v>
      </c>
      <c r="X234" s="38"/>
      <c r="Y234" s="160"/>
      <c r="Z234" s="160"/>
    </row>
    <row r="235" spans="1:53" ht="14.25" customHeight="1" x14ac:dyDescent="0.25">
      <c r="A235" s="179" t="s">
        <v>148</v>
      </c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52"/>
      <c r="Z235" s="152"/>
    </row>
    <row r="236" spans="1:53" ht="27" customHeight="1" x14ac:dyDescent="0.25">
      <c r="A236" s="55" t="s">
        <v>292</v>
      </c>
      <c r="B236" s="55" t="s">
        <v>293</v>
      </c>
      <c r="C236" s="32">
        <v>4301136028</v>
      </c>
      <c r="D236" s="164">
        <v>4640242180304</v>
      </c>
      <c r="E236" s="163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65</v>
      </c>
      <c r="M236" s="33">
        <v>180</v>
      </c>
      <c r="N236" s="239" t="s">
        <v>294</v>
      </c>
      <c r="O236" s="162"/>
      <c r="P236" s="162"/>
      <c r="Q236" s="162"/>
      <c r="R236" s="163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customHeight="1" x14ac:dyDescent="0.25">
      <c r="A237" s="55" t="s">
        <v>295</v>
      </c>
      <c r="B237" s="55" t="s">
        <v>296</v>
      </c>
      <c r="C237" s="32">
        <v>4301136027</v>
      </c>
      <c r="D237" s="164">
        <v>4640242180298</v>
      </c>
      <c r="E237" s="163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65</v>
      </c>
      <c r="M237" s="33">
        <v>180</v>
      </c>
      <c r="N237" s="306" t="s">
        <v>297</v>
      </c>
      <c r="O237" s="162"/>
      <c r="P237" s="162"/>
      <c r="Q237" s="162"/>
      <c r="R237" s="163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298</v>
      </c>
      <c r="B238" s="55" t="s">
        <v>299</v>
      </c>
      <c r="C238" s="32">
        <v>4301136026</v>
      </c>
      <c r="D238" s="164">
        <v>4640242180236</v>
      </c>
      <c r="E238" s="163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78" t="s">
        <v>300</v>
      </c>
      <c r="O238" s="162"/>
      <c r="P238" s="162"/>
      <c r="Q238" s="162"/>
      <c r="R238" s="163"/>
      <c r="S238" s="35"/>
      <c r="T238" s="35"/>
      <c r="U238" s="36" t="s">
        <v>66</v>
      </c>
      <c r="V238" s="157">
        <v>20</v>
      </c>
      <c r="W238" s="158">
        <f>IFERROR(IF(V238="","",V238),"")</f>
        <v>20</v>
      </c>
      <c r="X238" s="37">
        <f>IFERROR(IF(V238="","",V238*0.0155),"")</f>
        <v>0.31</v>
      </c>
      <c r="Y238" s="57"/>
      <c r="Z238" s="58"/>
      <c r="AD238" s="62"/>
      <c r="BA238" s="139" t="s">
        <v>75</v>
      </c>
    </row>
    <row r="239" spans="1:53" ht="27" customHeight="1" x14ac:dyDescent="0.25">
      <c r="A239" s="55" t="s">
        <v>301</v>
      </c>
      <c r="B239" s="55" t="s">
        <v>302</v>
      </c>
      <c r="C239" s="32">
        <v>4301136029</v>
      </c>
      <c r="D239" s="164">
        <v>4640242180410</v>
      </c>
      <c r="E239" s="163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65</v>
      </c>
      <c r="M239" s="33">
        <v>180</v>
      </c>
      <c r="N239" s="308" t="s">
        <v>303</v>
      </c>
      <c r="O239" s="162"/>
      <c r="P239" s="162"/>
      <c r="Q239" s="162"/>
      <c r="R239" s="163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x14ac:dyDescent="0.2">
      <c r="A240" s="172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73"/>
      <c r="N240" s="176" t="s">
        <v>67</v>
      </c>
      <c r="O240" s="177"/>
      <c r="P240" s="177"/>
      <c r="Q240" s="177"/>
      <c r="R240" s="177"/>
      <c r="S240" s="177"/>
      <c r="T240" s="178"/>
      <c r="U240" s="38" t="s">
        <v>66</v>
      </c>
      <c r="V240" s="159">
        <f>IFERROR(SUM(V236:V239),"0")</f>
        <v>20</v>
      </c>
      <c r="W240" s="159">
        <f>IFERROR(SUM(W236:W239),"0")</f>
        <v>20</v>
      </c>
      <c r="X240" s="159">
        <f>IFERROR(IF(X236="",0,X236),"0")+IFERROR(IF(X237="",0,X237),"0")+IFERROR(IF(X238="",0,X238),"0")+IFERROR(IF(X239="",0,X239),"0")</f>
        <v>0.31</v>
      </c>
      <c r="Y240" s="160"/>
      <c r="Z240" s="160"/>
    </row>
    <row r="241" spans="1:53" x14ac:dyDescent="0.2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73"/>
      <c r="N241" s="176" t="s">
        <v>67</v>
      </c>
      <c r="O241" s="177"/>
      <c r="P241" s="177"/>
      <c r="Q241" s="177"/>
      <c r="R241" s="177"/>
      <c r="S241" s="177"/>
      <c r="T241" s="178"/>
      <c r="U241" s="38" t="s">
        <v>68</v>
      </c>
      <c r="V241" s="159">
        <f>IFERROR(SUMPRODUCT(V236:V239*H236:H239),"0")</f>
        <v>100</v>
      </c>
      <c r="W241" s="159">
        <f>IFERROR(SUMPRODUCT(W236:W239*H236:H239),"0")</f>
        <v>100</v>
      </c>
      <c r="X241" s="38"/>
      <c r="Y241" s="160"/>
      <c r="Z241" s="160"/>
    </row>
    <row r="242" spans="1:53" ht="14.25" customHeight="1" x14ac:dyDescent="0.25">
      <c r="A242" s="179" t="s">
        <v>126</v>
      </c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52"/>
      <c r="Z242" s="152"/>
    </row>
    <row r="243" spans="1:53" ht="27" customHeight="1" x14ac:dyDescent="0.25">
      <c r="A243" s="55" t="s">
        <v>304</v>
      </c>
      <c r="B243" s="55" t="s">
        <v>305</v>
      </c>
      <c r="C243" s="32">
        <v>4301135191</v>
      </c>
      <c r="D243" s="164">
        <v>4640242180373</v>
      </c>
      <c r="E243" s="163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65</v>
      </c>
      <c r="M243" s="33">
        <v>180</v>
      </c>
      <c r="N243" s="237" t="s">
        <v>306</v>
      </c>
      <c r="O243" s="162"/>
      <c r="P243" s="162"/>
      <c r="Q243" s="162"/>
      <c r="R243" s="163"/>
      <c r="S243" s="35"/>
      <c r="T243" s="35"/>
      <c r="U243" s="36" t="s">
        <v>66</v>
      </c>
      <c r="V243" s="157">
        <v>60</v>
      </c>
      <c r="W243" s="158">
        <f t="shared" ref="W243:W252" si="4">IFERROR(IF(V243="","",V243),"")</f>
        <v>60</v>
      </c>
      <c r="X243" s="37">
        <f t="shared" ref="X243:X248" si="5">IFERROR(IF(V243="","",V243*0.00936),"")</f>
        <v>0.56159999999999999</v>
      </c>
      <c r="Y243" s="57"/>
      <c r="Z243" s="58"/>
      <c r="AD243" s="62"/>
      <c r="BA243" s="141" t="s">
        <v>75</v>
      </c>
    </row>
    <row r="244" spans="1:53" ht="27" customHeight="1" x14ac:dyDescent="0.25">
      <c r="A244" s="55" t="s">
        <v>307</v>
      </c>
      <c r="B244" s="55" t="s">
        <v>308</v>
      </c>
      <c r="C244" s="32">
        <v>4301135195</v>
      </c>
      <c r="D244" s="164">
        <v>4640242180366</v>
      </c>
      <c r="E244" s="163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65</v>
      </c>
      <c r="M244" s="33">
        <v>180</v>
      </c>
      <c r="N244" s="249" t="s">
        <v>309</v>
      </c>
      <c r="O244" s="162"/>
      <c r="P244" s="162"/>
      <c r="Q244" s="162"/>
      <c r="R244" s="163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customHeight="1" x14ac:dyDescent="0.25">
      <c r="A245" s="55" t="s">
        <v>310</v>
      </c>
      <c r="B245" s="55" t="s">
        <v>311</v>
      </c>
      <c r="C245" s="32">
        <v>4301135188</v>
      </c>
      <c r="D245" s="164">
        <v>4640242180335</v>
      </c>
      <c r="E245" s="163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65</v>
      </c>
      <c r="M245" s="33">
        <v>180</v>
      </c>
      <c r="N245" s="272" t="s">
        <v>312</v>
      </c>
      <c r="O245" s="162"/>
      <c r="P245" s="162"/>
      <c r="Q245" s="162"/>
      <c r="R245" s="163"/>
      <c r="S245" s="35"/>
      <c r="T245" s="35"/>
      <c r="U245" s="36" t="s">
        <v>66</v>
      </c>
      <c r="V245" s="157">
        <v>24</v>
      </c>
      <c r="W245" s="158">
        <f t="shared" si="4"/>
        <v>24</v>
      </c>
      <c r="X245" s="37">
        <f t="shared" si="5"/>
        <v>0.22464000000000001</v>
      </c>
      <c r="Y245" s="57"/>
      <c r="Z245" s="58"/>
      <c r="AD245" s="62"/>
      <c r="BA245" s="143" t="s">
        <v>75</v>
      </c>
    </row>
    <row r="246" spans="1:53" ht="37.5" customHeight="1" x14ac:dyDescent="0.25">
      <c r="A246" s="55" t="s">
        <v>313</v>
      </c>
      <c r="B246" s="55" t="s">
        <v>314</v>
      </c>
      <c r="C246" s="32">
        <v>4301135189</v>
      </c>
      <c r="D246" s="164">
        <v>4640242180342</v>
      </c>
      <c r="E246" s="163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318" t="s">
        <v>315</v>
      </c>
      <c r="O246" s="162"/>
      <c r="P246" s="162"/>
      <c r="Q246" s="162"/>
      <c r="R246" s="163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316</v>
      </c>
      <c r="B247" s="55" t="s">
        <v>317</v>
      </c>
      <c r="C247" s="32">
        <v>4301135190</v>
      </c>
      <c r="D247" s="164">
        <v>4640242180359</v>
      </c>
      <c r="E247" s="163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65</v>
      </c>
      <c r="M247" s="33">
        <v>180</v>
      </c>
      <c r="N247" s="333" t="s">
        <v>318</v>
      </c>
      <c r="O247" s="162"/>
      <c r="P247" s="162"/>
      <c r="Q247" s="162"/>
      <c r="R247" s="163"/>
      <c r="S247" s="35"/>
      <c r="T247" s="35"/>
      <c r="U247" s="36" t="s">
        <v>66</v>
      </c>
      <c r="V247" s="157">
        <v>26</v>
      </c>
      <c r="W247" s="158">
        <f t="shared" si="4"/>
        <v>26</v>
      </c>
      <c r="X247" s="37">
        <f t="shared" si="5"/>
        <v>0.24336000000000002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319</v>
      </c>
      <c r="B248" s="55" t="s">
        <v>320</v>
      </c>
      <c r="C248" s="32">
        <v>4301135192</v>
      </c>
      <c r="D248" s="164">
        <v>4640242180380</v>
      </c>
      <c r="E248" s="163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21" t="s">
        <v>321</v>
      </c>
      <c r="O248" s="162"/>
      <c r="P248" s="162"/>
      <c r="Q248" s="162"/>
      <c r="R248" s="163"/>
      <c r="S248" s="35"/>
      <c r="T248" s="35"/>
      <c r="U248" s="36" t="s">
        <v>66</v>
      </c>
      <c r="V248" s="157">
        <v>32</v>
      </c>
      <c r="W248" s="158">
        <f t="shared" si="4"/>
        <v>32</v>
      </c>
      <c r="X248" s="37">
        <f t="shared" si="5"/>
        <v>0.29952000000000001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322</v>
      </c>
      <c r="B249" s="55" t="s">
        <v>323</v>
      </c>
      <c r="C249" s="32">
        <v>4301135186</v>
      </c>
      <c r="D249" s="164">
        <v>4640242180311</v>
      </c>
      <c r="E249" s="163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335" t="s">
        <v>324</v>
      </c>
      <c r="O249" s="162"/>
      <c r="P249" s="162"/>
      <c r="Q249" s="162"/>
      <c r="R249" s="163"/>
      <c r="S249" s="35"/>
      <c r="T249" s="35"/>
      <c r="U249" s="36" t="s">
        <v>66</v>
      </c>
      <c r="V249" s="157">
        <v>9</v>
      </c>
      <c r="W249" s="158">
        <f t="shared" si="4"/>
        <v>9</v>
      </c>
      <c r="X249" s="37">
        <f>IFERROR(IF(V249="","",V249*0.0155),"")</f>
        <v>0.13950000000000001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325</v>
      </c>
      <c r="B250" s="55" t="s">
        <v>326</v>
      </c>
      <c r="C250" s="32">
        <v>4301135187</v>
      </c>
      <c r="D250" s="164">
        <v>4640242180328</v>
      </c>
      <c r="E250" s="163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65</v>
      </c>
      <c r="M250" s="33">
        <v>180</v>
      </c>
      <c r="N250" s="304" t="s">
        <v>327</v>
      </c>
      <c r="O250" s="162"/>
      <c r="P250" s="162"/>
      <c r="Q250" s="162"/>
      <c r="R250" s="163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328</v>
      </c>
      <c r="B251" s="55" t="s">
        <v>329</v>
      </c>
      <c r="C251" s="32">
        <v>4301135194</v>
      </c>
      <c r="D251" s="164">
        <v>4640242180380</v>
      </c>
      <c r="E251" s="163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120</v>
      </c>
      <c r="L251" s="34" t="s">
        <v>65</v>
      </c>
      <c r="M251" s="33">
        <v>180</v>
      </c>
      <c r="N251" s="314" t="s">
        <v>330</v>
      </c>
      <c r="O251" s="162"/>
      <c r="P251" s="162"/>
      <c r="Q251" s="162"/>
      <c r="R251" s="163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331</v>
      </c>
      <c r="B252" s="55" t="s">
        <v>332</v>
      </c>
      <c r="C252" s="32">
        <v>4301135193</v>
      </c>
      <c r="D252" s="164">
        <v>4640242180403</v>
      </c>
      <c r="E252" s="163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194" t="s">
        <v>333</v>
      </c>
      <c r="O252" s="162"/>
      <c r="P252" s="162"/>
      <c r="Q252" s="162"/>
      <c r="R252" s="163"/>
      <c r="S252" s="35"/>
      <c r="T252" s="35"/>
      <c r="U252" s="36" t="s">
        <v>66</v>
      </c>
      <c r="V252" s="157">
        <v>10</v>
      </c>
      <c r="W252" s="158">
        <f t="shared" si="4"/>
        <v>10</v>
      </c>
      <c r="X252" s="37">
        <f>IFERROR(IF(V252="","",V252*0.00936),"")</f>
        <v>9.3600000000000003E-2</v>
      </c>
      <c r="Y252" s="57"/>
      <c r="Z252" s="58"/>
      <c r="AD252" s="62"/>
      <c r="BA252" s="150" t="s">
        <v>75</v>
      </c>
    </row>
    <row r="253" spans="1:53" x14ac:dyDescent="0.2">
      <c r="A253" s="172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73"/>
      <c r="N253" s="176" t="s">
        <v>67</v>
      </c>
      <c r="O253" s="177"/>
      <c r="P253" s="177"/>
      <c r="Q253" s="177"/>
      <c r="R253" s="177"/>
      <c r="S253" s="177"/>
      <c r="T253" s="178"/>
      <c r="U253" s="38" t="s">
        <v>66</v>
      </c>
      <c r="V253" s="159">
        <f>IFERROR(SUM(V243:V252),"0")</f>
        <v>161</v>
      </c>
      <c r="W253" s="159">
        <f>IFERROR(SUM(W243:W252),"0")</f>
        <v>161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1.5622199999999999</v>
      </c>
      <c r="Y253" s="160"/>
      <c r="Z253" s="160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73"/>
      <c r="N254" s="176" t="s">
        <v>67</v>
      </c>
      <c r="O254" s="177"/>
      <c r="P254" s="177"/>
      <c r="Q254" s="177"/>
      <c r="R254" s="177"/>
      <c r="S254" s="177"/>
      <c r="T254" s="178"/>
      <c r="U254" s="38" t="s">
        <v>68</v>
      </c>
      <c r="V254" s="159">
        <f>IFERROR(SUMPRODUCT(V243:V252*H243:H252),"0")</f>
        <v>562.9</v>
      </c>
      <c r="W254" s="159">
        <f>IFERROR(SUMPRODUCT(W243:W252*H243:H252),"0")</f>
        <v>562.9</v>
      </c>
      <c r="X254" s="38"/>
      <c r="Y254" s="160"/>
      <c r="Z254" s="160"/>
    </row>
    <row r="255" spans="1:53" ht="15" customHeight="1" x14ac:dyDescent="0.2">
      <c r="A255" s="297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201"/>
      <c r="N255" s="167" t="s">
        <v>334</v>
      </c>
      <c r="O255" s="168"/>
      <c r="P255" s="168"/>
      <c r="Q255" s="168"/>
      <c r="R255" s="168"/>
      <c r="S255" s="168"/>
      <c r="T255" s="169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13040.1</v>
      </c>
      <c r="W255" s="159">
        <f>IFERROR(W24+W33+W41+W47+W57+W63+W68+W74+W84+W91+W100+W106+W111+W119+W124+W130+W135+W141+W149+W154+W161+W166+W171+W176+W182+W188+W196+W201+W207+W213+W219+W224+W230+W234+W241+W254,"0")</f>
        <v>13040.1</v>
      </c>
      <c r="X255" s="38"/>
      <c r="Y255" s="160"/>
      <c r="Z255" s="160"/>
    </row>
    <row r="256" spans="1:53" x14ac:dyDescent="0.2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201"/>
      <c r="N256" s="167" t="s">
        <v>335</v>
      </c>
      <c r="O256" s="168"/>
      <c r="P256" s="168"/>
      <c r="Q256" s="168"/>
      <c r="R256" s="168"/>
      <c r="S256" s="168"/>
      <c r="T256" s="169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14169.059800000003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14169.059800000003</v>
      </c>
      <c r="X256" s="38"/>
      <c r="Y256" s="160"/>
      <c r="Z256" s="160"/>
    </row>
    <row r="257" spans="1:33" x14ac:dyDescent="0.2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201"/>
      <c r="N257" s="167" t="s">
        <v>336</v>
      </c>
      <c r="O257" s="168"/>
      <c r="P257" s="168"/>
      <c r="Q257" s="168"/>
      <c r="R257" s="168"/>
      <c r="S257" s="168"/>
      <c r="T257" s="169"/>
      <c r="U257" s="38" t="s">
        <v>337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33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33</v>
      </c>
      <c r="X257" s="38"/>
      <c r="Y257" s="160"/>
      <c r="Z257" s="160"/>
    </row>
    <row r="258" spans="1:33" x14ac:dyDescent="0.2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201"/>
      <c r="N258" s="167" t="s">
        <v>338</v>
      </c>
      <c r="O258" s="168"/>
      <c r="P258" s="168"/>
      <c r="Q258" s="168"/>
      <c r="R258" s="168"/>
      <c r="S258" s="168"/>
      <c r="T258" s="169"/>
      <c r="U258" s="38" t="s">
        <v>68</v>
      </c>
      <c r="V258" s="159">
        <f>GrossWeightTotal+PalletQtyTotal*25</f>
        <v>14994.059800000003</v>
      </c>
      <c r="W258" s="159">
        <f>GrossWeightTotalR+PalletQtyTotalR*25</f>
        <v>14994.059800000003</v>
      </c>
      <c r="X258" s="38"/>
      <c r="Y258" s="160"/>
      <c r="Z258" s="160"/>
    </row>
    <row r="259" spans="1:33" x14ac:dyDescent="0.2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201"/>
      <c r="N259" s="167" t="s">
        <v>339</v>
      </c>
      <c r="O259" s="168"/>
      <c r="P259" s="168"/>
      <c r="Q259" s="168"/>
      <c r="R259" s="168"/>
      <c r="S259" s="168"/>
      <c r="T259" s="169"/>
      <c r="U259" s="38" t="s">
        <v>337</v>
      </c>
      <c r="V259" s="159">
        <f>IFERROR(V23+V32+V40+V46+V56+V62+V67+V73+V83+V90+V99+V105+V110+V118+V123+V129+V134+V140+V148+V153+V160+V165+V170+V175+V181+V187+V195+V200+V206+V212+V218+V223+V229+V233+V240+V253,"0")</f>
        <v>2880</v>
      </c>
      <c r="W259" s="159">
        <f>IFERROR(W23+W32+W40+W46+W56+W62+W67+W73+W83+W90+W99+W105+W110+W118+W123+W129+W134+W140+W148+W153+W160+W165+W170+W175+W181+W187+W195+W200+W206+W212+W218+W223+W229+W233+W240+W253,"0")</f>
        <v>2880</v>
      </c>
      <c r="X259" s="38"/>
      <c r="Y259" s="160"/>
      <c r="Z259" s="160"/>
    </row>
    <row r="260" spans="1:33" ht="14.25" customHeight="1" x14ac:dyDescent="0.2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201"/>
      <c r="N260" s="167" t="s">
        <v>340</v>
      </c>
      <c r="O260" s="168"/>
      <c r="P260" s="168"/>
      <c r="Q260" s="168"/>
      <c r="R260" s="168"/>
      <c r="S260" s="168"/>
      <c r="T260" s="169"/>
      <c r="U260" s="40" t="s">
        <v>341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41.597300000000004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342</v>
      </c>
      <c r="B262" s="151" t="s">
        <v>60</v>
      </c>
      <c r="C262" s="170" t="s">
        <v>69</v>
      </c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5"/>
      <c r="S262" s="170" t="s">
        <v>204</v>
      </c>
      <c r="T262" s="175"/>
      <c r="U262" s="170" t="s">
        <v>223</v>
      </c>
      <c r="V262" s="174"/>
      <c r="W262" s="174"/>
      <c r="X262" s="175"/>
      <c r="Y262" s="170" t="s">
        <v>243</v>
      </c>
      <c r="Z262" s="174"/>
      <c r="AA262" s="174"/>
      <c r="AB262" s="174"/>
      <c r="AC262" s="175"/>
      <c r="AD262" s="151" t="s">
        <v>272</v>
      </c>
      <c r="AE262" s="170" t="s">
        <v>276</v>
      </c>
      <c r="AF262" s="175"/>
      <c r="AG262" s="151" t="s">
        <v>284</v>
      </c>
    </row>
    <row r="263" spans="1:33" ht="14.25" customHeight="1" thickTop="1" x14ac:dyDescent="0.2">
      <c r="A263" s="322" t="s">
        <v>343</v>
      </c>
      <c r="B263" s="170" t="s">
        <v>60</v>
      </c>
      <c r="C263" s="170" t="s">
        <v>70</v>
      </c>
      <c r="D263" s="170" t="s">
        <v>82</v>
      </c>
      <c r="E263" s="170" t="s">
        <v>92</v>
      </c>
      <c r="F263" s="170" t="s">
        <v>99</v>
      </c>
      <c r="G263" s="170" t="s">
        <v>117</v>
      </c>
      <c r="H263" s="170" t="s">
        <v>125</v>
      </c>
      <c r="I263" s="170" t="s">
        <v>129</v>
      </c>
      <c r="J263" s="170" t="s">
        <v>135</v>
      </c>
      <c r="K263" s="170" t="s">
        <v>148</v>
      </c>
      <c r="L263" s="170" t="s">
        <v>155</v>
      </c>
      <c r="M263" s="170" t="s">
        <v>171</v>
      </c>
      <c r="N263" s="170" t="s">
        <v>176</v>
      </c>
      <c r="O263" s="170" t="s">
        <v>179</v>
      </c>
      <c r="P263" s="170" t="s">
        <v>190</v>
      </c>
      <c r="Q263" s="170" t="s">
        <v>193</v>
      </c>
      <c r="R263" s="170" t="s">
        <v>201</v>
      </c>
      <c r="S263" s="170" t="s">
        <v>205</v>
      </c>
      <c r="T263" s="170" t="s">
        <v>208</v>
      </c>
      <c r="U263" s="170" t="s">
        <v>224</v>
      </c>
      <c r="V263" s="170" t="s">
        <v>229</v>
      </c>
      <c r="W263" s="170" t="s">
        <v>223</v>
      </c>
      <c r="X263" s="170" t="s">
        <v>238</v>
      </c>
      <c r="Y263" s="170" t="s">
        <v>244</v>
      </c>
      <c r="Z263" s="170" t="s">
        <v>247</v>
      </c>
      <c r="AA263" s="170" t="s">
        <v>254</v>
      </c>
      <c r="AB263" s="170" t="s">
        <v>263</v>
      </c>
      <c r="AC263" s="170" t="s">
        <v>267</v>
      </c>
      <c r="AD263" s="170" t="s">
        <v>273</v>
      </c>
      <c r="AE263" s="170" t="s">
        <v>277</v>
      </c>
      <c r="AF263" s="170" t="s">
        <v>281</v>
      </c>
      <c r="AG263" s="170" t="s">
        <v>285</v>
      </c>
    </row>
    <row r="264" spans="1:33" ht="13.5" customHeight="1" thickBot="1" x14ac:dyDescent="0.25">
      <c r="A264" s="323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1"/>
      <c r="AF264" s="171"/>
      <c r="AG264" s="171"/>
    </row>
    <row r="265" spans="1:33" ht="18" customHeight="1" thickTop="1" thickBot="1" x14ac:dyDescent="0.25">
      <c r="A265" s="41" t="s">
        <v>344</v>
      </c>
      <c r="B265" s="47">
        <f>IFERROR(V22*H22,"0")</f>
        <v>0</v>
      </c>
      <c r="C265" s="47">
        <f>IFERROR(V28*H28,"0")+IFERROR(V29*H29,"0")+IFERROR(V30*H30,"0")+IFERROR(V31*H31,"0")</f>
        <v>375</v>
      </c>
      <c r="D265" s="47">
        <f>IFERROR(V36*H36,"0")+IFERROR(V37*H37,"0")+IFERROR(V38*H38,"0")+IFERROR(V39*H39,"0")</f>
        <v>450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1480.8000000000002</v>
      </c>
      <c r="G265" s="47">
        <f>IFERROR(V60*H60,"0")+IFERROR(V61*H61,"0")</f>
        <v>2000</v>
      </c>
      <c r="H265" s="47">
        <f>IFERROR(V66*H66,"0")</f>
        <v>0</v>
      </c>
      <c r="I265" s="47">
        <f>IFERROR(V71*H71,"0")+IFERROR(V72*H72,"0")</f>
        <v>72</v>
      </c>
      <c r="J265" s="47">
        <f>IFERROR(V77*H77,"0")+IFERROR(V78*H78,"0")+IFERROR(V79*H79,"0")+IFERROR(V80*H80,"0")+IFERROR(V81*H81,"0")+IFERROR(V82*H82,"0")</f>
        <v>619.20000000000005</v>
      </c>
      <c r="K265" s="47">
        <f>IFERROR(V87*H87,"0")+IFERROR(V88*H88,"0")+IFERROR(V89*H89,"0")</f>
        <v>21.6</v>
      </c>
      <c r="L265" s="47">
        <f>IFERROR(V94*H94,"0")+IFERROR(V95*H95,"0")+IFERROR(V96*H96,"0")+IFERROR(V97*H97,"0")+IFERROR(V98*H98,"0")</f>
        <v>2885.6000000000004</v>
      </c>
      <c r="M265" s="47">
        <f>IFERROR(V103*H103,"0")+IFERROR(V104*H104,"0")</f>
        <v>831</v>
      </c>
      <c r="N265" s="47">
        <f>IFERROR(V109*H109,"0")</f>
        <v>381</v>
      </c>
      <c r="O265" s="47">
        <f>IFERROR(V114*H114,"0")+IFERROR(V115*H115,"0")+IFERROR(V116*H116,"0")+IFERROR(V117*H117,"0")</f>
        <v>321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120</v>
      </c>
      <c r="U265" s="47">
        <f>IFERROR(V158*H158,"0")+IFERROR(V159*H159,"0")</f>
        <v>900</v>
      </c>
      <c r="V265" s="47">
        <f>IFERROR(V164*H164,"0")</f>
        <v>0</v>
      </c>
      <c r="W265" s="47">
        <f>IFERROR(V169*H169,"0")</f>
        <v>0</v>
      </c>
      <c r="X265" s="47">
        <f>IFERROR(V174*H174,"0")</f>
        <v>0</v>
      </c>
      <c r="Y265" s="47">
        <f>IFERROR(V180*H180,"0")</f>
        <v>560</v>
      </c>
      <c r="Z265" s="47">
        <f>IFERROR(V185*H185,"0")+IFERROR(V186*H186,"0")</f>
        <v>140</v>
      </c>
      <c r="AA265" s="47">
        <f>IFERROR(V191*H191,"0")+IFERROR(V192*H192,"0")+IFERROR(V193*H193,"0")+IFERROR(V194*H194,"0")</f>
        <v>720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500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662.9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345</v>
      </c>
      <c r="B267" s="59" t="s">
        <v>346</v>
      </c>
      <c r="C267" s="59" t="s">
        <v>347</v>
      </c>
    </row>
    <row r="268" spans="1:33" x14ac:dyDescent="0.2">
      <c r="A268" s="60">
        <f>SUMPRODUCT(--(BA:BA="ЗПФ"),--(U:U="кор"),H:H,W:W)+SUMPRODUCT(--(BA:BA="ЗПФ"),--(U:U="кг"),W:W)</f>
        <v>8856.4</v>
      </c>
      <c r="B268" s="61">
        <f>SUMPRODUCT(--(BA:BA="ПГП"),--(U:U="кор"),H:H,W:W)+SUMPRODUCT(--(BA:BA="ПГП"),--(U:U="кг"),W:W)</f>
        <v>4183.7</v>
      </c>
      <c r="C268" s="61">
        <f>SUMPRODUCT(--(BA:BA="КИЗ"),--(U:U="кор"),H:H,W:W)+SUMPRODUCT(--(BA:BA="КИЗ"),--(U:U="кг"),W:W)</f>
        <v>0</v>
      </c>
    </row>
  </sheetData>
  <sheetProtection algorithmName="SHA-512" hashValue="op3zC3s2GPiCO5hgZHnRAbHNqRaP3w0QOrCfPDfbSnaIV+YwqYGQwB3c+VHJQ25TjKPPtxx6NjwcsJmbwdkYoA==" saltValue="Hd94BpSrQtHc/8cA6Rji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0">
    <mergeCell ref="P1:R1"/>
    <mergeCell ref="D17:E18"/>
    <mergeCell ref="V17:V18"/>
    <mergeCell ref="A138:X138"/>
    <mergeCell ref="X17:X18"/>
    <mergeCell ref="A132:X132"/>
    <mergeCell ref="D250:E250"/>
    <mergeCell ref="D50:E50"/>
    <mergeCell ref="N229:T229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  <mergeCell ref="D97:E97"/>
    <mergeCell ref="N180:R180"/>
    <mergeCell ref="A203:X203"/>
    <mergeCell ref="A10:C10"/>
    <mergeCell ref="A43:X43"/>
    <mergeCell ref="N140:T140"/>
    <mergeCell ref="N38:R38"/>
    <mergeCell ref="A206:M207"/>
    <mergeCell ref="D192:E19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T263:T264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40:M41"/>
    <mergeCell ref="A162:X162"/>
    <mergeCell ref="A67:M68"/>
    <mergeCell ref="N204:R204"/>
    <mergeCell ref="A227:X227"/>
    <mergeCell ref="D247:E247"/>
    <mergeCell ref="A177:X177"/>
    <mergeCell ref="N246:R246"/>
    <mergeCell ref="N37:R37"/>
    <mergeCell ref="D249:E249"/>
    <mergeCell ref="N72:R72"/>
    <mergeCell ref="AC263:AC264"/>
    <mergeCell ref="N149:T149"/>
    <mergeCell ref="A108:X108"/>
    <mergeCell ref="AE263:AE264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V263:V264"/>
    <mergeCell ref="D54:E54"/>
    <mergeCell ref="Y17:Y18"/>
    <mergeCell ref="AE262:AF262"/>
    <mergeCell ref="N247:R247"/>
    <mergeCell ref="N249:R249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D243:E243"/>
    <mergeCell ref="J9:L9"/>
    <mergeCell ref="A255:M260"/>
    <mergeCell ref="AD263:AD264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O13:P13"/>
    <mergeCell ref="N250:R250"/>
    <mergeCell ref="N139:R139"/>
    <mergeCell ref="N237:R237"/>
    <mergeCell ref="D22:E22"/>
    <mergeCell ref="L263:L264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AF263:AF264"/>
    <mergeCell ref="A212:M213"/>
    <mergeCell ref="D128:E128"/>
    <mergeCell ref="N109:R109"/>
    <mergeCell ref="H1:O1"/>
    <mergeCell ref="D199:E199"/>
    <mergeCell ref="D186:E186"/>
    <mergeCell ref="O9:P9"/>
    <mergeCell ref="D217:E217"/>
    <mergeCell ref="N22:R22"/>
    <mergeCell ref="N193:R193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C263:C264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N254:T254"/>
    <mergeCell ref="T6:U9"/>
    <mergeCell ref="N77:R77"/>
    <mergeCell ref="N169:R169"/>
    <mergeCell ref="D185:E185"/>
    <mergeCell ref="N91:T91"/>
    <mergeCell ref="A195:M196"/>
    <mergeCell ref="N256:T256"/>
    <mergeCell ref="A131:X131"/>
    <mergeCell ref="N29:R29"/>
    <mergeCell ref="D7:L7"/>
    <mergeCell ref="A58:X58"/>
    <mergeCell ref="D114:E114"/>
    <mergeCell ref="N170:T170"/>
    <mergeCell ref="D51:E51"/>
    <mergeCell ref="N45:R45"/>
    <mergeCell ref="A70:X70"/>
    <mergeCell ref="N230:T230"/>
    <mergeCell ref="A92:X92"/>
    <mergeCell ref="N176:T176"/>
    <mergeCell ref="A216:X216"/>
    <mergeCell ref="N114:R114"/>
    <mergeCell ref="D222:E222"/>
    <mergeCell ref="N57:T57"/>
    <mergeCell ref="T5:U5"/>
    <mergeCell ref="N174:R174"/>
    <mergeCell ref="U17:U18"/>
    <mergeCell ref="D246:E246"/>
    <mergeCell ref="N90:T90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G17:G18"/>
    <mergeCell ref="H10:L10"/>
    <mergeCell ref="D159:E159"/>
    <mergeCell ref="D80:E80"/>
    <mergeCell ref="N66:R66"/>
    <mergeCell ref="N53:R53"/>
    <mergeCell ref="A233:M234"/>
    <mergeCell ref="A26:X26"/>
    <mergeCell ref="N117:R117"/>
    <mergeCell ref="D6:L6"/>
    <mergeCell ref="M17:M18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AD17:AD18"/>
    <mergeCell ref="N67:T67"/>
    <mergeCell ref="N80:R80"/>
    <mergeCell ref="D88:E88"/>
    <mergeCell ref="N55:R55"/>
    <mergeCell ref="D115:E115"/>
    <mergeCell ref="A172:X172"/>
    <mergeCell ref="N196:T196"/>
    <mergeCell ref="A25:X25"/>
    <mergeCell ref="N71:R71"/>
    <mergeCell ref="N135:T13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180:E180"/>
    <mergeCell ref="A64:X64"/>
    <mergeCell ref="D38:E38"/>
    <mergeCell ref="A107:X107"/>
    <mergeCell ref="P263:P264"/>
    <mergeCell ref="N201:T201"/>
    <mergeCell ref="Z263:Z264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A221:X221"/>
    <mergeCell ref="N244:R244"/>
    <mergeCell ref="A240:M241"/>
    <mergeCell ref="N224:T224"/>
    <mergeCell ref="D232:E232"/>
    <mergeCell ref="D169:E169"/>
    <mergeCell ref="A178:X178"/>
    <mergeCell ref="N253:T253"/>
    <mergeCell ref="N240:T240"/>
    <mergeCell ref="N46:T46"/>
    <mergeCell ref="D1:F1"/>
    <mergeCell ref="D211:E211"/>
    <mergeCell ref="A220:X220"/>
    <mergeCell ref="J17:J18"/>
    <mergeCell ref="D82:E82"/>
    <mergeCell ref="A157:X157"/>
    <mergeCell ref="L17:L18"/>
    <mergeCell ref="N219:T219"/>
    <mergeCell ref="N192:R192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A123:M124"/>
    <mergeCell ref="N2:U3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D30:E30"/>
    <mergeCell ref="Y262:AC262"/>
    <mergeCell ref="N147:R147"/>
    <mergeCell ref="W17:W18"/>
    <mergeCell ref="A175:M176"/>
    <mergeCell ref="H263:H264"/>
    <mergeCell ref="N161:T161"/>
    <mergeCell ref="A59:X59"/>
    <mergeCell ref="R6:S9"/>
    <mergeCell ref="A170:M171"/>
    <mergeCell ref="N36:R36"/>
    <mergeCell ref="S262:T262"/>
    <mergeCell ref="N218:T218"/>
    <mergeCell ref="A223:M224"/>
    <mergeCell ref="N191:R191"/>
    <mergeCell ref="AA263:AA264"/>
    <mergeCell ref="D236:E236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H5:L5"/>
    <mergeCell ref="N104:R104"/>
    <mergeCell ref="B17:B18"/>
    <mergeCell ref="N54:R54"/>
    <mergeCell ref="N81:R81"/>
    <mergeCell ref="N252:R252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N116:R116"/>
    <mergeCell ref="D245:E245"/>
    <mergeCell ref="D45:E45"/>
    <mergeCell ref="A198:X198"/>
    <mergeCell ref="N24:T24"/>
    <mergeCell ref="H9:I9"/>
    <mergeCell ref="N260:T260"/>
    <mergeCell ref="A90:M91"/>
    <mergeCell ref="A56:M57"/>
    <mergeCell ref="N153:T153"/>
    <mergeCell ref="A129:M130"/>
    <mergeCell ref="N234:T234"/>
    <mergeCell ref="D238:E238"/>
    <mergeCell ref="D78:E78"/>
    <mergeCell ref="A209:X209"/>
    <mergeCell ref="D205:E205"/>
    <mergeCell ref="N171:T171"/>
    <mergeCell ref="N28:R28"/>
    <mergeCell ref="N199:R199"/>
    <mergeCell ref="D71:E71"/>
    <mergeCell ref="N186:R186"/>
    <mergeCell ref="N30:R30"/>
    <mergeCell ref="D98:E98"/>
    <mergeCell ref="N148:T148"/>
    <mergeCell ref="A83:M84"/>
    <mergeCell ref="N166:T166"/>
    <mergeCell ref="N144:R144"/>
    <mergeCell ref="D60:E60"/>
    <mergeCell ref="A69:X69"/>
    <mergeCell ref="D174:E174"/>
    <mergeCell ref="N258:T258"/>
    <mergeCell ref="A183:X183"/>
    <mergeCell ref="B263:B264"/>
    <mergeCell ref="A153:M154"/>
    <mergeCell ref="C262:R262"/>
    <mergeCell ref="N195:T195"/>
    <mergeCell ref="S263:S264"/>
    <mergeCell ref="U263:U264"/>
    <mergeCell ref="G263:G264"/>
    <mergeCell ref="I263:I264"/>
    <mergeCell ref="D122:E122"/>
    <mergeCell ref="N103:R103"/>
    <mergeCell ref="N130:T130"/>
    <mergeCell ref="A155:X155"/>
    <mergeCell ref="N68:T68"/>
    <mergeCell ref="A93:X93"/>
    <mergeCell ref="N228:R228"/>
    <mergeCell ref="N243:R243"/>
    <mergeCell ref="N236:R236"/>
    <mergeCell ref="X263:X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350</v>
      </c>
      <c r="D6" s="48" t="s">
        <v>351</v>
      </c>
      <c r="E6" s="48"/>
    </row>
    <row r="8" spans="2:8" x14ac:dyDescent="0.2">
      <c r="B8" s="48" t="s">
        <v>19</v>
      </c>
      <c r="C8" s="48" t="s">
        <v>350</v>
      </c>
      <c r="D8" s="48"/>
      <c r="E8" s="48"/>
    </row>
    <row r="10" spans="2:8" x14ac:dyDescent="0.2">
      <c r="B10" s="48" t="s">
        <v>352</v>
      </c>
      <c r="C10" s="48"/>
      <c r="D10" s="48"/>
      <c r="E10" s="48"/>
    </row>
    <row r="11" spans="2:8" x14ac:dyDescent="0.2">
      <c r="B11" s="48" t="s">
        <v>353</v>
      </c>
      <c r="C11" s="48"/>
      <c r="D11" s="48"/>
      <c r="E11" s="48"/>
    </row>
    <row r="12" spans="2:8" x14ac:dyDescent="0.2">
      <c r="B12" s="48" t="s">
        <v>354</v>
      </c>
      <c r="C12" s="48"/>
      <c r="D12" s="48"/>
      <c r="E12" s="48"/>
    </row>
    <row r="13" spans="2:8" x14ac:dyDescent="0.2">
      <c r="B13" s="48" t="s">
        <v>355</v>
      </c>
      <c r="C13" s="48"/>
      <c r="D13" s="48"/>
      <c r="E13" s="48"/>
    </row>
    <row r="14" spans="2:8" x14ac:dyDescent="0.2">
      <c r="B14" s="48" t="s">
        <v>356</v>
      </c>
      <c r="C14" s="48"/>
      <c r="D14" s="48"/>
      <c r="E14" s="48"/>
    </row>
    <row r="15" spans="2:8" x14ac:dyDescent="0.2">
      <c r="B15" s="48" t="s">
        <v>357</v>
      </c>
      <c r="C15" s="48"/>
      <c r="D15" s="48"/>
      <c r="E15" s="48"/>
    </row>
    <row r="16" spans="2:8" x14ac:dyDescent="0.2">
      <c r="B16" s="48" t="s">
        <v>358</v>
      </c>
      <c r="C16" s="48"/>
      <c r="D16" s="48"/>
      <c r="E16" s="48"/>
    </row>
    <row r="17" spans="2:5" x14ac:dyDescent="0.2">
      <c r="B17" s="48" t="s">
        <v>359</v>
      </c>
      <c r="C17" s="48"/>
      <c r="D17" s="48"/>
      <c r="E17" s="48"/>
    </row>
    <row r="18" spans="2:5" x14ac:dyDescent="0.2">
      <c r="B18" s="48" t="s">
        <v>360</v>
      </c>
      <c r="C18" s="48"/>
      <c r="D18" s="48"/>
      <c r="E18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</sheetData>
  <sheetProtection algorithmName="SHA-512" hashValue="3yPXUhIscUAO2RRaAC+jn07aG0g1RCQqNUqdm2sG9PAROX7rdEMjEl0ryZL3x8p2S3Osv2IPmtKd8yvDPc95ng==" saltValue="1uIHId912Yslw8noXE4m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2024-01-03T08:18:15Z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