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27,12,23 на 02,01,24 ЗПФ\"/>
    </mc:Choice>
  </mc:AlternateContent>
  <xr:revisionPtr revIDLastSave="0" documentId="13_ncr:1_{8A8EABA3-616B-416B-9CAD-7FC032914B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X159" i="1"/>
  <c r="W195" i="1"/>
  <c r="W40" i="1"/>
  <c r="V254" i="1"/>
  <c r="W84" i="1"/>
  <c r="W152" i="1"/>
  <c r="W159" i="1"/>
  <c r="X32" i="1"/>
  <c r="W255" i="1"/>
  <c r="V258" i="1"/>
  <c r="X40" i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W33" i="1"/>
  <c r="W41" i="1"/>
  <c r="W194" i="1"/>
  <c r="W258" i="1" s="1"/>
  <c r="W253" i="1"/>
  <c r="A10" i="1"/>
  <c r="W57" i="1"/>
  <c r="W74" i="1"/>
  <c r="W129" i="1"/>
  <c r="W148" i="1"/>
  <c r="W206" i="1"/>
  <c r="F9" i="1"/>
  <c r="F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W257" i="1" s="1"/>
  <c r="X259" i="1" l="1"/>
  <c r="W254" i="1"/>
  <c r="C267" i="1"/>
  <c r="B267" i="1"/>
  <c r="A267" i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<sst xmlns="http://schemas.openxmlformats.org/spreadsheetml/2006/main" count="934" uniqueCount="373">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</sst>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1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1"/>
      <c r="P2" s="161"/>
      <c r="Q2" s="161"/>
      <c r="R2" s="161"/>
      <c r="S2" s="161"/>
      <c r="T2" s="161"/>
      <c r="U2" s="161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1"/>
      <c r="O3" s="161"/>
      <c r="P3" s="161"/>
      <c r="Q3" s="161"/>
      <c r="R3" s="161"/>
      <c r="S3" s="161"/>
      <c r="T3" s="161"/>
      <c r="U3" s="161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3" t="s">
        <v>8</v>
      </c>
      <c r="B5" s="184"/>
      <c r="C5" s="185"/>
      <c r="D5" s="187"/>
      <c r="E5" s="189"/>
      <c r="F5" s="326" t="s">
        <v>9</v>
      </c>
      <c r="G5" s="185"/>
      <c r="H5" s="187" t="s">
        <v>372</v>
      </c>
      <c r="I5" s="188"/>
      <c r="J5" s="188"/>
      <c r="K5" s="188"/>
      <c r="L5" s="189"/>
      <c r="N5" s="25" t="s">
        <v>10</v>
      </c>
      <c r="O5" s="290">
        <v>45293</v>
      </c>
      <c r="P5" s="220"/>
      <c r="R5" s="324" t="s">
        <v>11</v>
      </c>
      <c r="S5" s="177"/>
      <c r="T5" s="234" t="s">
        <v>12</v>
      </c>
      <c r="U5" s="220"/>
      <c r="Z5" s="52"/>
      <c r="AA5" s="52"/>
      <c r="AB5" s="52"/>
    </row>
    <row r="6" spans="1:29" s="154" customFormat="1" ht="24" customHeight="1" x14ac:dyDescent="0.2">
      <c r="A6" s="233" t="s">
        <v>13</v>
      </c>
      <c r="B6" s="184"/>
      <c r="C6" s="185"/>
      <c r="D6" s="327" t="s">
        <v>14</v>
      </c>
      <c r="E6" s="328"/>
      <c r="F6" s="328"/>
      <c r="G6" s="328"/>
      <c r="H6" s="328"/>
      <c r="I6" s="328"/>
      <c r="J6" s="328"/>
      <c r="K6" s="328"/>
      <c r="L6" s="220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Вторник</v>
      </c>
      <c r="P6" s="167"/>
      <c r="R6" s="176" t="s">
        <v>16</v>
      </c>
      <c r="S6" s="177"/>
      <c r="T6" s="235" t="s">
        <v>17</v>
      </c>
      <c r="U6" s="19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2"/>
      <c r="N7" s="25"/>
      <c r="O7" s="43"/>
      <c r="P7" s="43"/>
      <c r="R7" s="161"/>
      <c r="S7" s="177"/>
      <c r="T7" s="236"/>
      <c r="U7" s="237"/>
      <c r="Z7" s="52"/>
      <c r="AA7" s="52"/>
      <c r="AB7" s="52"/>
    </row>
    <row r="8" spans="1:29" s="154" customFormat="1" ht="25.5" customHeight="1" x14ac:dyDescent="0.2">
      <c r="A8" s="333" t="s">
        <v>18</v>
      </c>
      <c r="B8" s="164"/>
      <c r="C8" s="165"/>
      <c r="D8" s="211"/>
      <c r="E8" s="212"/>
      <c r="F8" s="212"/>
      <c r="G8" s="212"/>
      <c r="H8" s="212"/>
      <c r="I8" s="212"/>
      <c r="J8" s="212"/>
      <c r="K8" s="212"/>
      <c r="L8" s="213"/>
      <c r="N8" s="25" t="s">
        <v>19</v>
      </c>
      <c r="O8" s="219">
        <v>0.33333333333333331</v>
      </c>
      <c r="P8" s="220"/>
      <c r="R8" s="161"/>
      <c r="S8" s="177"/>
      <c r="T8" s="236"/>
      <c r="U8" s="237"/>
      <c r="Z8" s="52"/>
      <c r="AA8" s="52"/>
      <c r="AB8" s="52"/>
    </row>
    <row r="9" spans="1:29" s="154" customFormat="1" ht="39.950000000000003" customHeight="1" x14ac:dyDescent="0.2">
      <c r="A9" s="2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255"/>
      <c r="E9" s="218"/>
      <c r="F9" s="2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N9" s="27" t="s">
        <v>20</v>
      </c>
      <c r="O9" s="290"/>
      <c r="P9" s="220"/>
      <c r="R9" s="161"/>
      <c r="S9" s="177"/>
      <c r="T9" s="238"/>
      <c r="U9" s="23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255"/>
      <c r="E10" s="218"/>
      <c r="F10" s="2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293" t="str">
        <f>IFERROR(VLOOKUP($D$10,Proxy,2,FALSE),"")</f>
        <v/>
      </c>
      <c r="I10" s="161"/>
      <c r="J10" s="161"/>
      <c r="K10" s="161"/>
      <c r="L10" s="161"/>
      <c r="N10" s="27" t="s">
        <v>21</v>
      </c>
      <c r="O10" s="219"/>
      <c r="P10" s="220"/>
      <c r="S10" s="25" t="s">
        <v>22</v>
      </c>
      <c r="T10" s="194" t="s">
        <v>23</v>
      </c>
      <c r="U10" s="19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9"/>
      <c r="P11" s="220"/>
      <c r="S11" s="25" t="s">
        <v>26</v>
      </c>
      <c r="T11" s="304" t="s">
        <v>27</v>
      </c>
      <c r="U11" s="305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02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00"/>
      <c r="P12" s="242"/>
      <c r="Q12" s="24"/>
      <c r="S12" s="25"/>
      <c r="T12" s="224"/>
      <c r="U12" s="161"/>
      <c r="Z12" s="52"/>
      <c r="AA12" s="52"/>
      <c r="AB12" s="52"/>
    </row>
    <row r="13" spans="1:29" s="154" customFormat="1" ht="23.25" customHeight="1" x14ac:dyDescent="0.2">
      <c r="A13" s="302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4"/>
      <c r="P13" s="305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02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08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67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64" t="s">
        <v>37</v>
      </c>
      <c r="D17" s="190" t="s">
        <v>38</v>
      </c>
      <c r="E17" s="228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27"/>
      <c r="P17" s="227"/>
      <c r="Q17" s="227"/>
      <c r="R17" s="228"/>
      <c r="S17" s="325" t="s">
        <v>48</v>
      </c>
      <c r="T17" s="185"/>
      <c r="U17" s="190" t="s">
        <v>49</v>
      </c>
      <c r="V17" s="190" t="s">
        <v>50</v>
      </c>
      <c r="W17" s="196" t="s">
        <v>51</v>
      </c>
      <c r="X17" s="190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58"/>
      <c r="BA17" s="199" t="s">
        <v>56</v>
      </c>
    </row>
    <row r="18" spans="1:53" ht="14.25" customHeight="1" x14ac:dyDescent="0.2">
      <c r="A18" s="191"/>
      <c r="B18" s="191"/>
      <c r="C18" s="191"/>
      <c r="D18" s="229"/>
      <c r="E18" s="231"/>
      <c r="F18" s="191"/>
      <c r="G18" s="191"/>
      <c r="H18" s="191"/>
      <c r="I18" s="191"/>
      <c r="J18" s="191"/>
      <c r="K18" s="191"/>
      <c r="L18" s="191"/>
      <c r="M18" s="191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91"/>
      <c r="V18" s="191"/>
      <c r="W18" s="197"/>
      <c r="X18" s="191"/>
      <c r="Y18" s="288"/>
      <c r="Z18" s="288"/>
      <c r="AA18" s="206"/>
      <c r="AB18" s="207"/>
      <c r="AC18" s="208"/>
      <c r="AD18" s="259"/>
      <c r="BA18" s="161"/>
    </row>
    <row r="19" spans="1:53" ht="27.75" hidden="1" customHeight="1" x14ac:dyDescent="0.2">
      <c r="A19" s="168" t="s">
        <v>59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9"/>
      <c r="Z19" s="49"/>
    </row>
    <row r="20" spans="1:53" ht="16.5" hidden="1" customHeight="1" x14ac:dyDescent="0.25">
      <c r="A20" s="182" t="s">
        <v>59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52"/>
      <c r="Z20" s="152"/>
    </row>
    <row r="21" spans="1:53" ht="14.25" hidden="1" customHeight="1" x14ac:dyDescent="0.25">
      <c r="A21" s="174" t="s">
        <v>60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6">
        <v>4607111035752</v>
      </c>
      <c r="E22" s="167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7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2"/>
      <c r="N23" s="163" t="s">
        <v>66</v>
      </c>
      <c r="O23" s="164"/>
      <c r="P23" s="164"/>
      <c r="Q23" s="164"/>
      <c r="R23" s="164"/>
      <c r="S23" s="164"/>
      <c r="T23" s="165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2"/>
      <c r="N24" s="163" t="s">
        <v>66</v>
      </c>
      <c r="O24" s="164"/>
      <c r="P24" s="164"/>
      <c r="Q24" s="164"/>
      <c r="R24" s="164"/>
      <c r="S24" s="164"/>
      <c r="T24" s="165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168" t="s">
        <v>68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9"/>
      <c r="Z25" s="49"/>
    </row>
    <row r="26" spans="1:53" ht="16.5" hidden="1" customHeight="1" x14ac:dyDescent="0.25">
      <c r="A26" s="182" t="s">
        <v>69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52"/>
      <c r="Z26" s="152"/>
    </row>
    <row r="27" spans="1:53" ht="14.25" hidden="1" customHeight="1" x14ac:dyDescent="0.25">
      <c r="A27" s="174" t="s">
        <v>70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6">
        <v>4607111036520</v>
      </c>
      <c r="E28" s="167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7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6">
        <v>4607111036605</v>
      </c>
      <c r="E29" s="167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7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66">
        <v>4607111036537</v>
      </c>
      <c r="E30" s="167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7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6">
        <v>4607111036599</v>
      </c>
      <c r="E31" s="167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7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hidden="1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2"/>
      <c r="N32" s="163" t="s">
        <v>66</v>
      </c>
      <c r="O32" s="164"/>
      <c r="P32" s="164"/>
      <c r="Q32" s="164"/>
      <c r="R32" s="164"/>
      <c r="S32" s="164"/>
      <c r="T32" s="165"/>
      <c r="U32" s="38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hidden="1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2"/>
      <c r="N33" s="163" t="s">
        <v>66</v>
      </c>
      <c r="O33" s="164"/>
      <c r="P33" s="164"/>
      <c r="Q33" s="164"/>
      <c r="R33" s="164"/>
      <c r="S33" s="164"/>
      <c r="T33" s="165"/>
      <c r="U33" s="38" t="s">
        <v>67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hidden="1" customHeight="1" x14ac:dyDescent="0.25">
      <c r="A34" s="182" t="s">
        <v>81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52"/>
      <c r="Z34" s="152"/>
    </row>
    <row r="35" spans="1:53" ht="14.25" hidden="1" customHeight="1" x14ac:dyDescent="0.25">
      <c r="A35" s="174" t="s">
        <v>60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6">
        <v>4607111036285</v>
      </c>
      <c r="E36" s="167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7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6">
        <v>4607111036308</v>
      </c>
      <c r="E37" s="167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3" t="s">
        <v>86</v>
      </c>
      <c r="O37" s="173"/>
      <c r="P37" s="173"/>
      <c r="Q37" s="173"/>
      <c r="R37" s="167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6">
        <v>4607111036315</v>
      </c>
      <c r="E38" s="167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7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66">
        <v>4607111036292</v>
      </c>
      <c r="E39" s="167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7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2"/>
      <c r="N40" s="163" t="s">
        <v>66</v>
      </c>
      <c r="O40" s="164"/>
      <c r="P40" s="164"/>
      <c r="Q40" s="164"/>
      <c r="R40" s="164"/>
      <c r="S40" s="164"/>
      <c r="T40" s="165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hidden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3" t="s">
        <v>66</v>
      </c>
      <c r="O41" s="164"/>
      <c r="P41" s="164"/>
      <c r="Q41" s="164"/>
      <c r="R41" s="164"/>
      <c r="S41" s="164"/>
      <c r="T41" s="165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hidden="1" customHeight="1" x14ac:dyDescent="0.25">
      <c r="A42" s="182" t="s">
        <v>91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52"/>
      <c r="Z42" s="152"/>
    </row>
    <row r="43" spans="1:53" ht="14.25" hidden="1" customHeight="1" x14ac:dyDescent="0.25">
      <c r="A43" s="174" t="s">
        <v>92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51"/>
      <c r="Z43" s="151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66">
        <v>4607111037053</v>
      </c>
      <c r="E44" s="167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7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6">
        <v>4607111037060</v>
      </c>
      <c r="E45" s="167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3"/>
      <c r="P45" s="173"/>
      <c r="Q45" s="173"/>
      <c r="R45" s="167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2"/>
      <c r="N46" s="163" t="s">
        <v>66</v>
      </c>
      <c r="O46" s="164"/>
      <c r="P46" s="164"/>
      <c r="Q46" s="164"/>
      <c r="R46" s="164"/>
      <c r="S46" s="164"/>
      <c r="T46" s="165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2"/>
      <c r="N47" s="163" t="s">
        <v>66</v>
      </c>
      <c r="O47" s="164"/>
      <c r="P47" s="164"/>
      <c r="Q47" s="164"/>
      <c r="R47" s="164"/>
      <c r="S47" s="164"/>
      <c r="T47" s="165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82" t="s">
        <v>98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2"/>
      <c r="Z48" s="152"/>
    </row>
    <row r="49" spans="1:53" ht="14.25" hidden="1" customHeight="1" x14ac:dyDescent="0.25">
      <c r="A49" s="174" t="s">
        <v>60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6">
        <v>4607111037190</v>
      </c>
      <c r="E50" s="167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3"/>
      <c r="P50" s="173"/>
      <c r="Q50" s="173"/>
      <c r="R50" s="167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6">
        <v>4607111037183</v>
      </c>
      <c r="E51" s="167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9" t="s">
        <v>103</v>
      </c>
      <c r="O51" s="173"/>
      <c r="P51" s="173"/>
      <c r="Q51" s="173"/>
      <c r="R51" s="167"/>
      <c r="S51" s="35"/>
      <c r="T51" s="35"/>
      <c r="U51" s="36" t="s">
        <v>65</v>
      </c>
      <c r="V51" s="156">
        <v>9</v>
      </c>
      <c r="W51" s="157">
        <f t="shared" si="0"/>
        <v>9</v>
      </c>
      <c r="X51" s="37">
        <f t="shared" si="1"/>
        <v>0.13950000000000001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6">
        <v>4607111037091</v>
      </c>
      <c r="E52" s="167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2" t="s">
        <v>106</v>
      </c>
      <c r="O52" s="173"/>
      <c r="P52" s="173"/>
      <c r="Q52" s="173"/>
      <c r="R52" s="167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6">
        <v>4607111036902</v>
      </c>
      <c r="E53" s="167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86" t="s">
        <v>109</v>
      </c>
      <c r="O53" s="173"/>
      <c r="P53" s="173"/>
      <c r="Q53" s="173"/>
      <c r="R53" s="167"/>
      <c r="S53" s="35"/>
      <c r="T53" s="35"/>
      <c r="U53" s="36" t="s">
        <v>65</v>
      </c>
      <c r="V53" s="156">
        <v>14</v>
      </c>
      <c r="W53" s="157">
        <f t="shared" si="0"/>
        <v>14</v>
      </c>
      <c r="X53" s="37">
        <f t="shared" si="1"/>
        <v>0.217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6">
        <v>4607111036858</v>
      </c>
      <c r="E54" s="167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2" t="s">
        <v>112</v>
      </c>
      <c r="O54" s="173"/>
      <c r="P54" s="173"/>
      <c r="Q54" s="173"/>
      <c r="R54" s="167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6">
        <v>4607111036889</v>
      </c>
      <c r="E55" s="167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1" t="s">
        <v>115</v>
      </c>
      <c r="O55" s="173"/>
      <c r="P55" s="173"/>
      <c r="Q55" s="173"/>
      <c r="R55" s="167"/>
      <c r="S55" s="35"/>
      <c r="T55" s="35"/>
      <c r="U55" s="36" t="s">
        <v>65</v>
      </c>
      <c r="V55" s="156">
        <v>13</v>
      </c>
      <c r="W55" s="157">
        <f t="shared" si="0"/>
        <v>13</v>
      </c>
      <c r="X55" s="37">
        <f t="shared" si="1"/>
        <v>0.20150000000000001</v>
      </c>
      <c r="Y55" s="57"/>
      <c r="Z55" s="58"/>
      <c r="AD55" s="62"/>
      <c r="BA55" s="79" t="s">
        <v>1</v>
      </c>
    </row>
    <row r="56" spans="1:53" x14ac:dyDescent="0.2">
      <c r="A56" s="160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3" t="s">
        <v>66</v>
      </c>
      <c r="O56" s="164"/>
      <c r="P56" s="164"/>
      <c r="Q56" s="164"/>
      <c r="R56" s="164"/>
      <c r="S56" s="164"/>
      <c r="T56" s="165"/>
      <c r="U56" s="38" t="s">
        <v>65</v>
      </c>
      <c r="V56" s="158">
        <f>IFERROR(SUM(V50:V55),"0")</f>
        <v>36</v>
      </c>
      <c r="W56" s="158">
        <f>IFERROR(SUM(W50:W55),"0")</f>
        <v>36</v>
      </c>
      <c r="X56" s="158">
        <f>IFERROR(IF(X50="",0,X50),"0")+IFERROR(IF(X51="",0,X51),"0")+IFERROR(IF(X52="",0,X52),"0")+IFERROR(IF(X53="",0,X53),"0")+IFERROR(IF(X54="",0,X54),"0")+IFERROR(IF(X55="",0,X55),"0")</f>
        <v>0.55800000000000005</v>
      </c>
      <c r="Y56" s="159"/>
      <c r="Z56" s="159"/>
    </row>
    <row r="57" spans="1:53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3" t="s">
        <v>66</v>
      </c>
      <c r="O57" s="164"/>
      <c r="P57" s="164"/>
      <c r="Q57" s="164"/>
      <c r="R57" s="164"/>
      <c r="S57" s="164"/>
      <c r="T57" s="165"/>
      <c r="U57" s="38" t="s">
        <v>67</v>
      </c>
      <c r="V57" s="158">
        <f>IFERROR(SUMPRODUCT(V50:V55*H50:H55),"0")</f>
        <v>259.2</v>
      </c>
      <c r="W57" s="158">
        <f>IFERROR(SUMPRODUCT(W50:W55*H50:H55),"0")</f>
        <v>259.2</v>
      </c>
      <c r="X57" s="38"/>
      <c r="Y57" s="159"/>
      <c r="Z57" s="159"/>
    </row>
    <row r="58" spans="1:53" ht="16.5" hidden="1" customHeight="1" x14ac:dyDescent="0.25">
      <c r="A58" s="182" t="s">
        <v>116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52"/>
      <c r="Z58" s="152"/>
    </row>
    <row r="59" spans="1:53" ht="14.25" hidden="1" customHeight="1" x14ac:dyDescent="0.25">
      <c r="A59" s="174" t="s">
        <v>60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6">
        <v>4607111037411</v>
      </c>
      <c r="E60" s="167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51" t="s">
        <v>120</v>
      </c>
      <c r="O60" s="173"/>
      <c r="P60" s="173"/>
      <c r="Q60" s="173"/>
      <c r="R60" s="167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6">
        <v>4607111036728</v>
      </c>
      <c r="E61" s="167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73"/>
      <c r="P61" s="173"/>
      <c r="Q61" s="173"/>
      <c r="R61" s="167"/>
      <c r="S61" s="35"/>
      <c r="T61" s="35"/>
      <c r="U61" s="36" t="s">
        <v>65</v>
      </c>
      <c r="V61" s="156">
        <v>13</v>
      </c>
      <c r="W61" s="157">
        <f>IFERROR(IF(V61="","",V61),"")</f>
        <v>13</v>
      </c>
      <c r="X61" s="37">
        <f>IFERROR(IF(V61="","",V61*0.00866),"")</f>
        <v>0.11257999999999999</v>
      </c>
      <c r="Y61" s="57"/>
      <c r="Z61" s="58"/>
      <c r="AD61" s="62"/>
      <c r="BA61" s="81" t="s">
        <v>1</v>
      </c>
    </row>
    <row r="62" spans="1:53" x14ac:dyDescent="0.2">
      <c r="A62" s="160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3" t="s">
        <v>66</v>
      </c>
      <c r="O62" s="164"/>
      <c r="P62" s="164"/>
      <c r="Q62" s="164"/>
      <c r="R62" s="164"/>
      <c r="S62" s="164"/>
      <c r="T62" s="165"/>
      <c r="U62" s="38" t="s">
        <v>65</v>
      </c>
      <c r="V62" s="158">
        <f>IFERROR(SUM(V60:V61),"0")</f>
        <v>13</v>
      </c>
      <c r="W62" s="158">
        <f>IFERROR(SUM(W60:W61),"0")</f>
        <v>13</v>
      </c>
      <c r="X62" s="158">
        <f>IFERROR(IF(X60="",0,X60),"0")+IFERROR(IF(X61="",0,X61),"0")</f>
        <v>0.11257999999999999</v>
      </c>
      <c r="Y62" s="159"/>
      <c r="Z62" s="159"/>
    </row>
    <row r="63" spans="1:53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/>
      <c r="N63" s="163" t="s">
        <v>66</v>
      </c>
      <c r="O63" s="164"/>
      <c r="P63" s="164"/>
      <c r="Q63" s="164"/>
      <c r="R63" s="164"/>
      <c r="S63" s="164"/>
      <c r="T63" s="165"/>
      <c r="U63" s="38" t="s">
        <v>67</v>
      </c>
      <c r="V63" s="158">
        <f>IFERROR(SUMPRODUCT(V60:V61*H60:H61),"0")</f>
        <v>65</v>
      </c>
      <c r="W63" s="158">
        <f>IFERROR(SUMPRODUCT(W60:W61*H60:H61),"0")</f>
        <v>65</v>
      </c>
      <c r="X63" s="38"/>
      <c r="Y63" s="159"/>
      <c r="Z63" s="159"/>
    </row>
    <row r="64" spans="1:53" ht="16.5" hidden="1" customHeight="1" x14ac:dyDescent="0.25">
      <c r="A64" s="182" t="s">
        <v>124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2"/>
      <c r="Z64" s="152"/>
    </row>
    <row r="65" spans="1:53" ht="14.25" hidden="1" customHeight="1" x14ac:dyDescent="0.25">
      <c r="A65" s="174" t="s">
        <v>125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6">
        <v>4607111033659</v>
      </c>
      <c r="E66" s="167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3"/>
      <c r="P66" s="173"/>
      <c r="Q66" s="173"/>
      <c r="R66" s="167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0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2"/>
      <c r="N67" s="163" t="s">
        <v>66</v>
      </c>
      <c r="O67" s="164"/>
      <c r="P67" s="164"/>
      <c r="Q67" s="164"/>
      <c r="R67" s="164"/>
      <c r="S67" s="164"/>
      <c r="T67" s="165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2"/>
      <c r="N68" s="163" t="s">
        <v>66</v>
      </c>
      <c r="O68" s="164"/>
      <c r="P68" s="164"/>
      <c r="Q68" s="164"/>
      <c r="R68" s="164"/>
      <c r="S68" s="164"/>
      <c r="T68" s="165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82" t="s">
        <v>128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52"/>
      <c r="Z69" s="152"/>
    </row>
    <row r="70" spans="1:53" ht="14.25" hidden="1" customHeight="1" x14ac:dyDescent="0.25">
      <c r="A70" s="174" t="s">
        <v>129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6">
        <v>4607111034137</v>
      </c>
      <c r="E71" s="167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3"/>
      <c r="P71" s="173"/>
      <c r="Q71" s="173"/>
      <c r="R71" s="167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6">
        <v>4607111034120</v>
      </c>
      <c r="E72" s="167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3"/>
      <c r="P72" s="173"/>
      <c r="Q72" s="173"/>
      <c r="R72" s="167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0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2"/>
      <c r="N73" s="163" t="s">
        <v>66</v>
      </c>
      <c r="O73" s="164"/>
      <c r="P73" s="164"/>
      <c r="Q73" s="164"/>
      <c r="R73" s="164"/>
      <c r="S73" s="164"/>
      <c r="T73" s="165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2"/>
      <c r="N74" s="163" t="s">
        <v>66</v>
      </c>
      <c r="O74" s="164"/>
      <c r="P74" s="164"/>
      <c r="Q74" s="164"/>
      <c r="R74" s="164"/>
      <c r="S74" s="164"/>
      <c r="T74" s="165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82" t="s">
        <v>134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52"/>
      <c r="Z75" s="152"/>
    </row>
    <row r="76" spans="1:53" ht="14.25" hidden="1" customHeight="1" x14ac:dyDescent="0.25">
      <c r="A76" s="174" t="s">
        <v>125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6">
        <v>4607111036407</v>
      </c>
      <c r="E77" s="167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3"/>
      <c r="P77" s="173"/>
      <c r="Q77" s="173"/>
      <c r="R77" s="167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137</v>
      </c>
      <c r="B78" s="55" t="s">
        <v>138</v>
      </c>
      <c r="C78" s="32">
        <v>4301135122</v>
      </c>
      <c r="D78" s="166">
        <v>4607111033628</v>
      </c>
      <c r="E78" s="167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3"/>
      <c r="P78" s="173"/>
      <c r="Q78" s="173"/>
      <c r="R78" s="167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139</v>
      </c>
      <c r="B79" s="55" t="s">
        <v>140</v>
      </c>
      <c r="C79" s="32">
        <v>4301130400</v>
      </c>
      <c r="D79" s="166">
        <v>4607111033451</v>
      </c>
      <c r="E79" s="167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3"/>
      <c r="P79" s="173"/>
      <c r="Q79" s="173"/>
      <c r="R79" s="167"/>
      <c r="S79" s="35"/>
      <c r="T79" s="35"/>
      <c r="U79" s="36" t="s">
        <v>65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6">
        <v>4607111035141</v>
      </c>
      <c r="E80" s="167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3"/>
      <c r="P80" s="173"/>
      <c r="Q80" s="173"/>
      <c r="R80" s="167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6">
        <v>4607111035028</v>
      </c>
      <c r="E81" s="167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3"/>
      <c r="P81" s="173"/>
      <c r="Q81" s="173"/>
      <c r="R81" s="167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145</v>
      </c>
      <c r="B82" s="55" t="s">
        <v>146</v>
      </c>
      <c r="C82" s="32">
        <v>4301135109</v>
      </c>
      <c r="D82" s="166">
        <v>4607111033444</v>
      </c>
      <c r="E82" s="167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3"/>
      <c r="P82" s="173"/>
      <c r="Q82" s="173"/>
      <c r="R82" s="167"/>
      <c r="S82" s="35"/>
      <c r="T82" s="35"/>
      <c r="U82" s="36" t="s">
        <v>65</v>
      </c>
      <c r="V82" s="156">
        <v>0</v>
      </c>
      <c r="W82" s="157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hidden="1" x14ac:dyDescent="0.2">
      <c r="A83" s="160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2"/>
      <c r="N83" s="163" t="s">
        <v>66</v>
      </c>
      <c r="O83" s="164"/>
      <c r="P83" s="164"/>
      <c r="Q83" s="164"/>
      <c r="R83" s="164"/>
      <c r="S83" s="164"/>
      <c r="T83" s="165"/>
      <c r="U83" s="38" t="s">
        <v>65</v>
      </c>
      <c r="V83" s="158">
        <f>IFERROR(SUM(V77:V82),"0")</f>
        <v>0</v>
      </c>
      <c r="W83" s="158">
        <f>IFERROR(SUM(W77:W82),"0")</f>
        <v>0</v>
      </c>
      <c r="X83" s="158">
        <f>IFERROR(IF(X77="",0,X77),"0")+IFERROR(IF(X78="",0,X78),"0")+IFERROR(IF(X79="",0,X79),"0")+IFERROR(IF(X80="",0,X80),"0")+IFERROR(IF(X81="",0,X81),"0")+IFERROR(IF(X82="",0,X82),"0")</f>
        <v>0</v>
      </c>
      <c r="Y83" s="159"/>
      <c r="Z83" s="159"/>
    </row>
    <row r="84" spans="1:53" hidden="1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2"/>
      <c r="N84" s="163" t="s">
        <v>66</v>
      </c>
      <c r="O84" s="164"/>
      <c r="P84" s="164"/>
      <c r="Q84" s="164"/>
      <c r="R84" s="164"/>
      <c r="S84" s="164"/>
      <c r="T84" s="165"/>
      <c r="U84" s="38" t="s">
        <v>67</v>
      </c>
      <c r="V84" s="158">
        <f>IFERROR(SUMPRODUCT(V77:V82*H77:H82),"0")</f>
        <v>0</v>
      </c>
      <c r="W84" s="158">
        <f>IFERROR(SUMPRODUCT(W77:W82*H77:H82),"0")</f>
        <v>0</v>
      </c>
      <c r="X84" s="38"/>
      <c r="Y84" s="159"/>
      <c r="Z84" s="159"/>
    </row>
    <row r="85" spans="1:53" ht="16.5" hidden="1" customHeight="1" x14ac:dyDescent="0.25">
      <c r="A85" s="182" t="s">
        <v>147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52"/>
      <c r="Z85" s="152"/>
    </row>
    <row r="86" spans="1:53" ht="14.25" hidden="1" customHeight="1" x14ac:dyDescent="0.25">
      <c r="A86" s="174" t="s">
        <v>147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6">
        <v>4607025784012</v>
      </c>
      <c r="E87" s="167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3"/>
      <c r="P87" s="173"/>
      <c r="Q87" s="173"/>
      <c r="R87" s="167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150</v>
      </c>
      <c r="B88" s="55" t="s">
        <v>151</v>
      </c>
      <c r="C88" s="32">
        <v>4301136012</v>
      </c>
      <c r="D88" s="166">
        <v>4607025784319</v>
      </c>
      <c r="E88" s="167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3"/>
      <c r="P88" s="173"/>
      <c r="Q88" s="173"/>
      <c r="R88" s="167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6">
        <v>4607111035370</v>
      </c>
      <c r="E89" s="167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3"/>
      <c r="P89" s="173"/>
      <c r="Q89" s="173"/>
      <c r="R89" s="167"/>
      <c r="S89" s="35"/>
      <c r="T89" s="35"/>
      <c r="U89" s="36" t="s">
        <v>65</v>
      </c>
      <c r="V89" s="156">
        <v>6</v>
      </c>
      <c r="W89" s="157">
        <f>IFERROR(IF(V89="","",V89),"")</f>
        <v>6</v>
      </c>
      <c r="X89" s="37">
        <f>IFERROR(IF(V89="","",V89*0.0155),"")</f>
        <v>9.2999999999999999E-2</v>
      </c>
      <c r="Y89" s="57"/>
      <c r="Z89" s="58"/>
      <c r="AD89" s="62"/>
      <c r="BA89" s="93" t="s">
        <v>74</v>
      </c>
    </row>
    <row r="90" spans="1:53" x14ac:dyDescent="0.2">
      <c r="A90" s="160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2"/>
      <c r="N90" s="163" t="s">
        <v>66</v>
      </c>
      <c r="O90" s="164"/>
      <c r="P90" s="164"/>
      <c r="Q90" s="164"/>
      <c r="R90" s="164"/>
      <c r="S90" s="164"/>
      <c r="T90" s="165"/>
      <c r="U90" s="38" t="s">
        <v>65</v>
      </c>
      <c r="V90" s="158">
        <f>IFERROR(SUM(V87:V89),"0")</f>
        <v>6</v>
      </c>
      <c r="W90" s="158">
        <f>IFERROR(SUM(W87:W89),"0")</f>
        <v>6</v>
      </c>
      <c r="X90" s="158">
        <f>IFERROR(IF(X87="",0,X87),"0")+IFERROR(IF(X88="",0,X88),"0")+IFERROR(IF(X89="",0,X89),"0")</f>
        <v>9.2999999999999999E-2</v>
      </c>
      <c r="Y90" s="159"/>
      <c r="Z90" s="159"/>
    </row>
    <row r="91" spans="1:53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2"/>
      <c r="N91" s="163" t="s">
        <v>66</v>
      </c>
      <c r="O91" s="164"/>
      <c r="P91" s="164"/>
      <c r="Q91" s="164"/>
      <c r="R91" s="164"/>
      <c r="S91" s="164"/>
      <c r="T91" s="165"/>
      <c r="U91" s="38" t="s">
        <v>67</v>
      </c>
      <c r="V91" s="158">
        <f>IFERROR(SUMPRODUCT(V87:V89*H87:H89),"0")</f>
        <v>18.48</v>
      </c>
      <c r="W91" s="158">
        <f>IFERROR(SUMPRODUCT(W87:W89*H87:H89),"0")</f>
        <v>18.48</v>
      </c>
      <c r="X91" s="38"/>
      <c r="Y91" s="159"/>
      <c r="Z91" s="159"/>
    </row>
    <row r="92" spans="1:53" ht="16.5" hidden="1" customHeight="1" x14ac:dyDescent="0.25">
      <c r="A92" s="182" t="s">
        <v>154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52"/>
      <c r="Z92" s="152"/>
    </row>
    <row r="93" spans="1:53" ht="14.25" hidden="1" customHeight="1" x14ac:dyDescent="0.25">
      <c r="A93" s="174" t="s">
        <v>60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6">
        <v>4607111033970</v>
      </c>
      <c r="E94" s="167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73"/>
      <c r="P94" s="173"/>
      <c r="Q94" s="173"/>
      <c r="R94" s="167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158</v>
      </c>
      <c r="B95" s="55" t="s">
        <v>159</v>
      </c>
      <c r="C95" s="32">
        <v>4301070976</v>
      </c>
      <c r="D95" s="166">
        <v>4607111034144</v>
      </c>
      <c r="E95" s="167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">
        <v>160</v>
      </c>
      <c r="O95" s="173"/>
      <c r="P95" s="173"/>
      <c r="Q95" s="173"/>
      <c r="R95" s="167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161</v>
      </c>
      <c r="B96" s="55" t="s">
        <v>162</v>
      </c>
      <c r="C96" s="32">
        <v>4301070973</v>
      </c>
      <c r="D96" s="166">
        <v>4607111033987</v>
      </c>
      <c r="E96" s="167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">
        <v>163</v>
      </c>
      <c r="O96" s="173"/>
      <c r="P96" s="173"/>
      <c r="Q96" s="173"/>
      <c r="R96" s="167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164</v>
      </c>
      <c r="B97" s="55" t="s">
        <v>165</v>
      </c>
      <c r="C97" s="32">
        <v>4301070974</v>
      </c>
      <c r="D97" s="166">
        <v>4607111034151</v>
      </c>
      <c r="E97" s="167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">
        <v>166</v>
      </c>
      <c r="O97" s="173"/>
      <c r="P97" s="173"/>
      <c r="Q97" s="173"/>
      <c r="R97" s="167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idden="1" x14ac:dyDescent="0.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2"/>
      <c r="N98" s="163" t="s">
        <v>66</v>
      </c>
      <c r="O98" s="164"/>
      <c r="P98" s="164"/>
      <c r="Q98" s="164"/>
      <c r="R98" s="164"/>
      <c r="S98" s="164"/>
      <c r="T98" s="165"/>
      <c r="U98" s="38" t="s">
        <v>65</v>
      </c>
      <c r="V98" s="158">
        <f>IFERROR(SUM(V94:V97),"0")</f>
        <v>0</v>
      </c>
      <c r="W98" s="158">
        <f>IFERROR(SUM(W94:W97),"0")</f>
        <v>0</v>
      </c>
      <c r="X98" s="158">
        <f>IFERROR(IF(X94="",0,X94),"0")+IFERROR(IF(X95="",0,X95),"0")+IFERROR(IF(X96="",0,X96),"0")+IFERROR(IF(X97="",0,X97),"0")</f>
        <v>0</v>
      </c>
      <c r="Y98" s="159"/>
      <c r="Z98" s="159"/>
    </row>
    <row r="99" spans="1:53" hidden="1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2"/>
      <c r="N99" s="163" t="s">
        <v>66</v>
      </c>
      <c r="O99" s="164"/>
      <c r="P99" s="164"/>
      <c r="Q99" s="164"/>
      <c r="R99" s="164"/>
      <c r="S99" s="164"/>
      <c r="T99" s="165"/>
      <c r="U99" s="38" t="s">
        <v>67</v>
      </c>
      <c r="V99" s="158">
        <f>IFERROR(SUMPRODUCT(V94:V97*H94:H97),"0")</f>
        <v>0</v>
      </c>
      <c r="W99" s="158">
        <f>IFERROR(SUMPRODUCT(W94:W97*H94:H97),"0")</f>
        <v>0</v>
      </c>
      <c r="X99" s="38"/>
      <c r="Y99" s="159"/>
      <c r="Z99" s="159"/>
    </row>
    <row r="100" spans="1:53" ht="16.5" hidden="1" customHeight="1" x14ac:dyDescent="0.25">
      <c r="A100" s="182" t="s">
        <v>167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52"/>
      <c r="Z100" s="152"/>
    </row>
    <row r="101" spans="1:53" ht="14.25" hidden="1" customHeight="1" x14ac:dyDescent="0.25">
      <c r="A101" s="174" t="s">
        <v>125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51"/>
      <c r="Z101" s="151"/>
    </row>
    <row r="102" spans="1:53" ht="27" hidden="1" customHeight="1" x14ac:dyDescent="0.25">
      <c r="A102" s="55" t="s">
        <v>168</v>
      </c>
      <c r="B102" s="55" t="s">
        <v>169</v>
      </c>
      <c r="C102" s="32">
        <v>4301135162</v>
      </c>
      <c r="D102" s="166">
        <v>4607111034014</v>
      </c>
      <c r="E102" s="167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3"/>
      <c r="P102" s="173"/>
      <c r="Q102" s="173"/>
      <c r="R102" s="167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6">
        <v>4607111033994</v>
      </c>
      <c r="E103" s="167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1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3"/>
      <c r="P103" s="173"/>
      <c r="Q103" s="173"/>
      <c r="R103" s="167"/>
      <c r="S103" s="35"/>
      <c r="T103" s="35"/>
      <c r="U103" s="36" t="s">
        <v>65</v>
      </c>
      <c r="V103" s="156">
        <v>15</v>
      </c>
      <c r="W103" s="157">
        <f>IFERROR(IF(V103="","",V103),"")</f>
        <v>15</v>
      </c>
      <c r="X103" s="37">
        <f>IFERROR(IF(V103="","",V103*0.01788),"")</f>
        <v>0.26819999999999999</v>
      </c>
      <c r="Y103" s="57"/>
      <c r="Z103" s="58"/>
      <c r="AD103" s="62"/>
      <c r="BA103" s="99" t="s">
        <v>74</v>
      </c>
    </row>
    <row r="104" spans="1:53" x14ac:dyDescent="0.2">
      <c r="A104" s="160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2"/>
      <c r="N104" s="163" t="s">
        <v>66</v>
      </c>
      <c r="O104" s="164"/>
      <c r="P104" s="164"/>
      <c r="Q104" s="164"/>
      <c r="R104" s="164"/>
      <c r="S104" s="164"/>
      <c r="T104" s="165"/>
      <c r="U104" s="38" t="s">
        <v>65</v>
      </c>
      <c r="V104" s="158">
        <f>IFERROR(SUM(V102:V103),"0")</f>
        <v>15</v>
      </c>
      <c r="W104" s="158">
        <f>IFERROR(SUM(W102:W103),"0")</f>
        <v>15</v>
      </c>
      <c r="X104" s="158">
        <f>IFERROR(IF(X102="",0,X102),"0")+IFERROR(IF(X103="",0,X103),"0")</f>
        <v>0.26819999999999999</v>
      </c>
      <c r="Y104" s="159"/>
      <c r="Z104" s="159"/>
    </row>
    <row r="105" spans="1:53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2"/>
      <c r="N105" s="163" t="s">
        <v>66</v>
      </c>
      <c r="O105" s="164"/>
      <c r="P105" s="164"/>
      <c r="Q105" s="164"/>
      <c r="R105" s="164"/>
      <c r="S105" s="164"/>
      <c r="T105" s="165"/>
      <c r="U105" s="38" t="s">
        <v>67</v>
      </c>
      <c r="V105" s="158">
        <f>IFERROR(SUMPRODUCT(V102:V103*H102:H103),"0")</f>
        <v>45</v>
      </c>
      <c r="W105" s="158">
        <f>IFERROR(SUMPRODUCT(W102:W103*H102:H103),"0")</f>
        <v>45</v>
      </c>
      <c r="X105" s="38"/>
      <c r="Y105" s="159"/>
      <c r="Z105" s="159"/>
    </row>
    <row r="106" spans="1:53" ht="16.5" hidden="1" customHeight="1" x14ac:dyDescent="0.25">
      <c r="A106" s="182" t="s">
        <v>172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52"/>
      <c r="Z106" s="152"/>
    </row>
    <row r="107" spans="1:53" ht="14.25" hidden="1" customHeight="1" x14ac:dyDescent="0.25">
      <c r="A107" s="174" t="s">
        <v>125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6">
        <v>4607111034199</v>
      </c>
      <c r="E108" s="167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3"/>
      <c r="P108" s="173"/>
      <c r="Q108" s="173"/>
      <c r="R108" s="167"/>
      <c r="S108" s="35"/>
      <c r="T108" s="35"/>
      <c r="U108" s="36" t="s">
        <v>65</v>
      </c>
      <c r="V108" s="156">
        <v>8</v>
      </c>
      <c r="W108" s="157">
        <f>IFERROR(IF(V108="","",V108),"")</f>
        <v>8</v>
      </c>
      <c r="X108" s="37">
        <f>IFERROR(IF(V108="","",V108*0.01788),"")</f>
        <v>0.14304</v>
      </c>
      <c r="Y108" s="57"/>
      <c r="Z108" s="58"/>
      <c r="AD108" s="62"/>
      <c r="BA108" s="100" t="s">
        <v>74</v>
      </c>
    </row>
    <row r="109" spans="1:53" x14ac:dyDescent="0.2">
      <c r="A109" s="160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2"/>
      <c r="N109" s="163" t="s">
        <v>66</v>
      </c>
      <c r="O109" s="164"/>
      <c r="P109" s="164"/>
      <c r="Q109" s="164"/>
      <c r="R109" s="164"/>
      <c r="S109" s="164"/>
      <c r="T109" s="165"/>
      <c r="U109" s="38" t="s">
        <v>65</v>
      </c>
      <c r="V109" s="158">
        <f>IFERROR(SUM(V108:V108),"0")</f>
        <v>8</v>
      </c>
      <c r="W109" s="158">
        <f>IFERROR(SUM(W108:W108),"0")</f>
        <v>8</v>
      </c>
      <c r="X109" s="158">
        <f>IFERROR(IF(X108="",0,X108),"0")</f>
        <v>0.14304</v>
      </c>
      <c r="Y109" s="159"/>
      <c r="Z109" s="159"/>
    </row>
    <row r="110" spans="1:53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2"/>
      <c r="N110" s="163" t="s">
        <v>66</v>
      </c>
      <c r="O110" s="164"/>
      <c r="P110" s="164"/>
      <c r="Q110" s="164"/>
      <c r="R110" s="164"/>
      <c r="S110" s="164"/>
      <c r="T110" s="165"/>
      <c r="U110" s="38" t="s">
        <v>67</v>
      </c>
      <c r="V110" s="158">
        <f>IFERROR(SUMPRODUCT(V108:V108*H108:H108),"0")</f>
        <v>24</v>
      </c>
      <c r="W110" s="158">
        <f>IFERROR(SUMPRODUCT(W108:W108*H108:H108),"0")</f>
        <v>24</v>
      </c>
      <c r="X110" s="38"/>
      <c r="Y110" s="159"/>
      <c r="Z110" s="159"/>
    </row>
    <row r="111" spans="1:53" ht="16.5" hidden="1" customHeight="1" x14ac:dyDescent="0.25">
      <c r="A111" s="182" t="s">
        <v>175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52"/>
      <c r="Z111" s="152"/>
    </row>
    <row r="112" spans="1:53" ht="14.25" hidden="1" customHeight="1" x14ac:dyDescent="0.25">
      <c r="A112" s="174" t="s">
        <v>125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6">
        <v>4607111034670</v>
      </c>
      <c r="E113" s="167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3"/>
      <c r="P113" s="173"/>
      <c r="Q113" s="173"/>
      <c r="R113" s="167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6">
        <v>4607111034687</v>
      </c>
      <c r="E114" s="167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89" t="s">
        <v>181</v>
      </c>
      <c r="O114" s="173"/>
      <c r="P114" s="173"/>
      <c r="Q114" s="173"/>
      <c r="R114" s="167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hidden="1" customHeight="1" x14ac:dyDescent="0.25">
      <c r="A115" s="55" t="s">
        <v>182</v>
      </c>
      <c r="B115" s="55" t="s">
        <v>183</v>
      </c>
      <c r="C115" s="32">
        <v>4301135115</v>
      </c>
      <c r="D115" s="166">
        <v>4607111034380</v>
      </c>
      <c r="E115" s="167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33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3"/>
      <c r="P115" s="173"/>
      <c r="Q115" s="173"/>
      <c r="R115" s="167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184</v>
      </c>
      <c r="B116" s="55" t="s">
        <v>185</v>
      </c>
      <c r="C116" s="32">
        <v>4301135114</v>
      </c>
      <c r="D116" s="166">
        <v>4607111034397</v>
      </c>
      <c r="E116" s="167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1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3"/>
      <c r="P116" s="173"/>
      <c r="Q116" s="173"/>
      <c r="R116" s="167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160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2"/>
      <c r="N117" s="163" t="s">
        <v>66</v>
      </c>
      <c r="O117" s="164"/>
      <c r="P117" s="164"/>
      <c r="Q117" s="164"/>
      <c r="R117" s="164"/>
      <c r="S117" s="164"/>
      <c r="T117" s="165"/>
      <c r="U117" s="38" t="s">
        <v>65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hidden="1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2"/>
      <c r="N118" s="163" t="s">
        <v>66</v>
      </c>
      <c r="O118" s="164"/>
      <c r="P118" s="164"/>
      <c r="Q118" s="164"/>
      <c r="R118" s="164"/>
      <c r="S118" s="164"/>
      <c r="T118" s="165"/>
      <c r="U118" s="38" t="s">
        <v>67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hidden="1" customHeight="1" x14ac:dyDescent="0.25">
      <c r="A119" s="182" t="s">
        <v>186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52"/>
      <c r="Z119" s="152"/>
    </row>
    <row r="120" spans="1:53" ht="14.25" hidden="1" customHeight="1" x14ac:dyDescent="0.25">
      <c r="A120" s="174" t="s">
        <v>125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6">
        <v>4607111035806</v>
      </c>
      <c r="E121" s="167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3"/>
      <c r="P121" s="173"/>
      <c r="Q121" s="173"/>
      <c r="R121" s="167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0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2"/>
      <c r="N122" s="163" t="s">
        <v>66</v>
      </c>
      <c r="O122" s="164"/>
      <c r="P122" s="164"/>
      <c r="Q122" s="164"/>
      <c r="R122" s="164"/>
      <c r="S122" s="164"/>
      <c r="T122" s="165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2"/>
      <c r="N123" s="163" t="s">
        <v>66</v>
      </c>
      <c r="O123" s="164"/>
      <c r="P123" s="164"/>
      <c r="Q123" s="164"/>
      <c r="R123" s="164"/>
      <c r="S123" s="164"/>
      <c r="T123" s="165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82" t="s">
        <v>189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52"/>
      <c r="Z124" s="152"/>
    </row>
    <row r="125" spans="1:53" ht="14.25" hidden="1" customHeight="1" x14ac:dyDescent="0.25">
      <c r="A125" s="174" t="s">
        <v>190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6">
        <v>4607111035639</v>
      </c>
      <c r="E126" s="167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6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3"/>
      <c r="P126" s="173"/>
      <c r="Q126" s="173"/>
      <c r="R126" s="167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6">
        <v>4607111035646</v>
      </c>
      <c r="E127" s="167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3"/>
      <c r="P127" s="173"/>
      <c r="Q127" s="173"/>
      <c r="R127" s="167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0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2"/>
      <c r="N128" s="163" t="s">
        <v>66</v>
      </c>
      <c r="O128" s="164"/>
      <c r="P128" s="164"/>
      <c r="Q128" s="164"/>
      <c r="R128" s="164"/>
      <c r="S128" s="164"/>
      <c r="T128" s="165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2"/>
      <c r="N129" s="163" t="s">
        <v>66</v>
      </c>
      <c r="O129" s="164"/>
      <c r="P129" s="164"/>
      <c r="Q129" s="164"/>
      <c r="R129" s="164"/>
      <c r="S129" s="164"/>
      <c r="T129" s="165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82" t="s">
        <v>197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52"/>
      <c r="Z130" s="152"/>
    </row>
    <row r="131" spans="1:53" ht="14.25" hidden="1" customHeight="1" x14ac:dyDescent="0.25">
      <c r="A131" s="174" t="s">
        <v>125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6">
        <v>4607111036568</v>
      </c>
      <c r="E132" s="167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3"/>
      <c r="P132" s="173"/>
      <c r="Q132" s="173"/>
      <c r="R132" s="167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0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2"/>
      <c r="N133" s="163" t="s">
        <v>66</v>
      </c>
      <c r="O133" s="164"/>
      <c r="P133" s="164"/>
      <c r="Q133" s="164"/>
      <c r="R133" s="164"/>
      <c r="S133" s="164"/>
      <c r="T133" s="165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2"/>
      <c r="N134" s="163" t="s">
        <v>66</v>
      </c>
      <c r="O134" s="164"/>
      <c r="P134" s="164"/>
      <c r="Q134" s="164"/>
      <c r="R134" s="164"/>
      <c r="S134" s="164"/>
      <c r="T134" s="165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168" t="s">
        <v>200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49"/>
      <c r="Z135" s="49"/>
    </row>
    <row r="136" spans="1:53" ht="16.5" hidden="1" customHeight="1" x14ac:dyDescent="0.25">
      <c r="A136" s="182" t="s">
        <v>201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52"/>
      <c r="Z136" s="152"/>
    </row>
    <row r="137" spans="1:53" ht="14.25" hidden="1" customHeight="1" x14ac:dyDescent="0.25">
      <c r="A137" s="174" t="s">
        <v>190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6">
        <v>4607111037701</v>
      </c>
      <c r="E138" s="167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3"/>
      <c r="P138" s="173"/>
      <c r="Q138" s="173"/>
      <c r="R138" s="167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0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2"/>
      <c r="N139" s="163" t="s">
        <v>66</v>
      </c>
      <c r="O139" s="164"/>
      <c r="P139" s="164"/>
      <c r="Q139" s="164"/>
      <c r="R139" s="164"/>
      <c r="S139" s="164"/>
      <c r="T139" s="165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2"/>
      <c r="N140" s="163" t="s">
        <v>66</v>
      </c>
      <c r="O140" s="164"/>
      <c r="P140" s="164"/>
      <c r="Q140" s="164"/>
      <c r="R140" s="164"/>
      <c r="S140" s="164"/>
      <c r="T140" s="165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82" t="s">
        <v>204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52"/>
      <c r="Z141" s="152"/>
    </row>
    <row r="142" spans="1:53" ht="14.25" hidden="1" customHeight="1" x14ac:dyDescent="0.25">
      <c r="A142" s="174" t="s">
        <v>60</v>
      </c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6">
        <v>4607111036384</v>
      </c>
      <c r="E143" s="167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3"/>
      <c r="P143" s="173"/>
      <c r="Q143" s="173"/>
      <c r="R143" s="167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6">
        <v>4640242180250</v>
      </c>
      <c r="E144" s="167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81" t="s">
        <v>209</v>
      </c>
      <c r="O144" s="173"/>
      <c r="P144" s="173"/>
      <c r="Q144" s="173"/>
      <c r="R144" s="167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6">
        <v>4607111036216</v>
      </c>
      <c r="E145" s="167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7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3"/>
      <c r="P145" s="173"/>
      <c r="Q145" s="173"/>
      <c r="R145" s="167"/>
      <c r="S145" s="35"/>
      <c r="T145" s="35"/>
      <c r="U145" s="36" t="s">
        <v>65</v>
      </c>
      <c r="V145" s="156">
        <v>32</v>
      </c>
      <c r="W145" s="157">
        <f>IFERROR(IF(V145="","",V145),"")</f>
        <v>32</v>
      </c>
      <c r="X145" s="37">
        <f>IFERROR(IF(V145="","",V145*0.00866),"")</f>
        <v>0.27711999999999998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6">
        <v>4607111036278</v>
      </c>
      <c r="E146" s="167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3"/>
      <c r="P146" s="173"/>
      <c r="Q146" s="173"/>
      <c r="R146" s="167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0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2"/>
      <c r="N147" s="163" t="s">
        <v>66</v>
      </c>
      <c r="O147" s="164"/>
      <c r="P147" s="164"/>
      <c r="Q147" s="164"/>
      <c r="R147" s="164"/>
      <c r="S147" s="164"/>
      <c r="T147" s="165"/>
      <c r="U147" s="38" t="s">
        <v>65</v>
      </c>
      <c r="V147" s="158">
        <f>IFERROR(SUM(V143:V146),"0")</f>
        <v>32</v>
      </c>
      <c r="W147" s="158">
        <f>IFERROR(SUM(W143:W146),"0")</f>
        <v>32</v>
      </c>
      <c r="X147" s="158">
        <f>IFERROR(IF(X143="",0,X143),"0")+IFERROR(IF(X144="",0,X144),"0")+IFERROR(IF(X145="",0,X145),"0")+IFERROR(IF(X146="",0,X146),"0")</f>
        <v>0.27711999999999998</v>
      </c>
      <c r="Y147" s="159"/>
      <c r="Z147" s="159"/>
    </row>
    <row r="148" spans="1:53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2"/>
      <c r="N148" s="163" t="s">
        <v>66</v>
      </c>
      <c r="O148" s="164"/>
      <c r="P148" s="164"/>
      <c r="Q148" s="164"/>
      <c r="R148" s="164"/>
      <c r="S148" s="164"/>
      <c r="T148" s="165"/>
      <c r="U148" s="38" t="s">
        <v>67</v>
      </c>
      <c r="V148" s="158">
        <f>IFERROR(SUMPRODUCT(V143:V146*H143:H146),"0")</f>
        <v>160</v>
      </c>
      <c r="W148" s="158">
        <f>IFERROR(SUMPRODUCT(W143:W146*H143:H146),"0")</f>
        <v>160</v>
      </c>
      <c r="X148" s="38"/>
      <c r="Y148" s="159"/>
      <c r="Z148" s="159"/>
    </row>
    <row r="149" spans="1:53" ht="14.25" hidden="1" customHeight="1" x14ac:dyDescent="0.25">
      <c r="A149" s="174" t="s">
        <v>214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6">
        <v>4607111036827</v>
      </c>
      <c r="E150" s="167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3"/>
      <c r="P150" s="173"/>
      <c r="Q150" s="173"/>
      <c r="R150" s="167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6">
        <v>4607111036834</v>
      </c>
      <c r="E151" s="167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3"/>
      <c r="P151" s="173"/>
      <c r="Q151" s="173"/>
      <c r="R151" s="167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0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2"/>
      <c r="N152" s="163" t="s">
        <v>66</v>
      </c>
      <c r="O152" s="164"/>
      <c r="P152" s="164"/>
      <c r="Q152" s="164"/>
      <c r="R152" s="164"/>
      <c r="S152" s="164"/>
      <c r="T152" s="165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2"/>
      <c r="N153" s="163" t="s">
        <v>66</v>
      </c>
      <c r="O153" s="164"/>
      <c r="P153" s="164"/>
      <c r="Q153" s="164"/>
      <c r="R153" s="164"/>
      <c r="S153" s="164"/>
      <c r="T153" s="165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168" t="s">
        <v>219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49"/>
      <c r="Z154" s="49"/>
    </row>
    <row r="155" spans="1:53" ht="16.5" hidden="1" customHeight="1" x14ac:dyDescent="0.25">
      <c r="A155" s="182" t="s">
        <v>220</v>
      </c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52"/>
      <c r="Z155" s="152"/>
    </row>
    <row r="156" spans="1:53" ht="14.25" hidden="1" customHeight="1" x14ac:dyDescent="0.25">
      <c r="A156" s="174" t="s">
        <v>70</v>
      </c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51"/>
      <c r="Z156" s="151"/>
    </row>
    <row r="157" spans="1:53" ht="16.5" hidden="1" customHeight="1" x14ac:dyDescent="0.25">
      <c r="A157" s="55" t="s">
        <v>221</v>
      </c>
      <c r="B157" s="55" t="s">
        <v>222</v>
      </c>
      <c r="C157" s="32">
        <v>4301132048</v>
      </c>
      <c r="D157" s="166">
        <v>4607111035721</v>
      </c>
      <c r="E157" s="167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3"/>
      <c r="P157" s="173"/>
      <c r="Q157" s="173"/>
      <c r="R157" s="167"/>
      <c r="S157" s="35"/>
      <c r="T157" s="35"/>
      <c r="U157" s="36" t="s">
        <v>65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223</v>
      </c>
      <c r="B158" s="55" t="s">
        <v>224</v>
      </c>
      <c r="C158" s="32">
        <v>4301132046</v>
      </c>
      <c r="D158" s="166">
        <v>4607111035691</v>
      </c>
      <c r="E158" s="167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3"/>
      <c r="P158" s="173"/>
      <c r="Q158" s="173"/>
      <c r="R158" s="167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idden="1" x14ac:dyDescent="0.2">
      <c r="A159" s="160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2"/>
      <c r="N159" s="163" t="s">
        <v>66</v>
      </c>
      <c r="O159" s="164"/>
      <c r="P159" s="164"/>
      <c r="Q159" s="164"/>
      <c r="R159" s="164"/>
      <c r="S159" s="164"/>
      <c r="T159" s="165"/>
      <c r="U159" s="38" t="s">
        <v>65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hidden="1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2"/>
      <c r="N160" s="163" t="s">
        <v>66</v>
      </c>
      <c r="O160" s="164"/>
      <c r="P160" s="164"/>
      <c r="Q160" s="164"/>
      <c r="R160" s="164"/>
      <c r="S160" s="164"/>
      <c r="T160" s="165"/>
      <c r="U160" s="38" t="s">
        <v>67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hidden="1" customHeight="1" x14ac:dyDescent="0.25">
      <c r="A161" s="182" t="s">
        <v>225</v>
      </c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52"/>
      <c r="Z161" s="152"/>
    </row>
    <row r="162" spans="1:53" ht="14.25" hidden="1" customHeight="1" x14ac:dyDescent="0.25">
      <c r="A162" s="174" t="s">
        <v>225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6">
        <v>4607111035783</v>
      </c>
      <c r="E163" s="167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3"/>
      <c r="P163" s="173"/>
      <c r="Q163" s="173"/>
      <c r="R163" s="167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0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2"/>
      <c r="N164" s="163" t="s">
        <v>66</v>
      </c>
      <c r="O164" s="164"/>
      <c r="P164" s="164"/>
      <c r="Q164" s="164"/>
      <c r="R164" s="164"/>
      <c r="S164" s="164"/>
      <c r="T164" s="165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2"/>
      <c r="N165" s="163" t="s">
        <v>66</v>
      </c>
      <c r="O165" s="164"/>
      <c r="P165" s="164"/>
      <c r="Q165" s="164"/>
      <c r="R165" s="164"/>
      <c r="S165" s="164"/>
      <c r="T165" s="165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82" t="s">
        <v>219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52"/>
      <c r="Z166" s="152"/>
    </row>
    <row r="167" spans="1:53" ht="14.25" hidden="1" customHeight="1" x14ac:dyDescent="0.25">
      <c r="A167" s="174" t="s">
        <v>228</v>
      </c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6">
        <v>4680115881204</v>
      </c>
      <c r="E168" s="167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9" t="s">
        <v>232</v>
      </c>
      <c r="O168" s="173"/>
      <c r="P168" s="173"/>
      <c r="Q168" s="173"/>
      <c r="R168" s="167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0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2"/>
      <c r="N169" s="163" t="s">
        <v>66</v>
      </c>
      <c r="O169" s="164"/>
      <c r="P169" s="164"/>
      <c r="Q169" s="164"/>
      <c r="R169" s="164"/>
      <c r="S169" s="164"/>
      <c r="T169" s="165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2"/>
      <c r="N170" s="163" t="s">
        <v>66</v>
      </c>
      <c r="O170" s="164"/>
      <c r="P170" s="164"/>
      <c r="Q170" s="164"/>
      <c r="R170" s="164"/>
      <c r="S170" s="164"/>
      <c r="T170" s="165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82" t="s">
        <v>234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52"/>
      <c r="Z171" s="152"/>
    </row>
    <row r="172" spans="1:53" ht="14.25" hidden="1" customHeight="1" x14ac:dyDescent="0.25">
      <c r="A172" s="174" t="s">
        <v>70</v>
      </c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6">
        <v>4607111038487</v>
      </c>
      <c r="E173" s="167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73"/>
      <c r="P173" s="173"/>
      <c r="Q173" s="173"/>
      <c r="R173" s="167"/>
      <c r="S173" s="35"/>
      <c r="T173" s="35"/>
      <c r="U173" s="36" t="s">
        <v>65</v>
      </c>
      <c r="V173" s="156">
        <v>1</v>
      </c>
      <c r="W173" s="157">
        <f>IFERROR(IF(V173="","",V173),"")</f>
        <v>1</v>
      </c>
      <c r="X173" s="37">
        <f>IFERROR(IF(V173="","",V173*0.01788),"")</f>
        <v>1.788E-2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60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2"/>
      <c r="N174" s="163" t="s">
        <v>66</v>
      </c>
      <c r="O174" s="164"/>
      <c r="P174" s="164"/>
      <c r="Q174" s="164"/>
      <c r="R174" s="164"/>
      <c r="S174" s="164"/>
      <c r="T174" s="165"/>
      <c r="U174" s="38" t="s">
        <v>65</v>
      </c>
      <c r="V174" s="158">
        <f>IFERROR(SUM(V173:V173),"0")</f>
        <v>1</v>
      </c>
      <c r="W174" s="158">
        <f>IFERROR(SUM(W173:W173),"0")</f>
        <v>1</v>
      </c>
      <c r="X174" s="158">
        <f>IFERROR(IF(X173="",0,X173),"0")</f>
        <v>1.788E-2</v>
      </c>
      <c r="Y174" s="159"/>
      <c r="Z174" s="159"/>
    </row>
    <row r="175" spans="1:53" x14ac:dyDescent="0.2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2"/>
      <c r="N175" s="163" t="s">
        <v>66</v>
      </c>
      <c r="O175" s="164"/>
      <c r="P175" s="164"/>
      <c r="Q175" s="164"/>
      <c r="R175" s="164"/>
      <c r="S175" s="164"/>
      <c r="T175" s="165"/>
      <c r="U175" s="38" t="s">
        <v>67</v>
      </c>
      <c r="V175" s="158">
        <f>IFERROR(SUMPRODUCT(V173:V173*H173:H173),"0")</f>
        <v>3</v>
      </c>
      <c r="W175" s="158">
        <f>IFERROR(SUMPRODUCT(W173:W173*H173:H173),"0")</f>
        <v>3</v>
      </c>
      <c r="X175" s="38"/>
      <c r="Y175" s="159"/>
      <c r="Z175" s="159"/>
    </row>
    <row r="176" spans="1:53" ht="27.75" hidden="1" customHeight="1" x14ac:dyDescent="0.2">
      <c r="A176" s="168" t="s">
        <v>239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49"/>
      <c r="Z176" s="49"/>
    </row>
    <row r="177" spans="1:53" ht="16.5" hidden="1" customHeight="1" x14ac:dyDescent="0.25">
      <c r="A177" s="182" t="s">
        <v>240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52"/>
      <c r="Z177" s="152"/>
    </row>
    <row r="178" spans="1:53" ht="14.25" hidden="1" customHeight="1" x14ac:dyDescent="0.25">
      <c r="A178" s="174" t="s">
        <v>60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6">
        <v>4607111037022</v>
      </c>
      <c r="E179" s="167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3"/>
      <c r="P179" s="173"/>
      <c r="Q179" s="173"/>
      <c r="R179" s="167"/>
      <c r="S179" s="35"/>
      <c r="T179" s="35"/>
      <c r="U179" s="36" t="s">
        <v>65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0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2"/>
      <c r="N180" s="163" t="s">
        <v>66</v>
      </c>
      <c r="O180" s="164"/>
      <c r="P180" s="164"/>
      <c r="Q180" s="164"/>
      <c r="R180" s="164"/>
      <c r="S180" s="164"/>
      <c r="T180" s="165"/>
      <c r="U180" s="38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2"/>
      <c r="N181" s="163" t="s">
        <v>66</v>
      </c>
      <c r="O181" s="164"/>
      <c r="P181" s="164"/>
      <c r="Q181" s="164"/>
      <c r="R181" s="164"/>
      <c r="S181" s="164"/>
      <c r="T181" s="165"/>
      <c r="U181" s="38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82" t="s">
        <v>243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52"/>
      <c r="Z182" s="152"/>
    </row>
    <row r="183" spans="1:53" ht="14.25" hidden="1" customHeight="1" x14ac:dyDescent="0.25">
      <c r="A183" s="174" t="s">
        <v>60</v>
      </c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6">
        <v>4607111038494</v>
      </c>
      <c r="E184" s="167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81" t="s">
        <v>246</v>
      </c>
      <c r="O184" s="173"/>
      <c r="P184" s="173"/>
      <c r="Q184" s="173"/>
      <c r="R184" s="167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6">
        <v>4607111038135</v>
      </c>
      <c r="E185" s="167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18" t="s">
        <v>249</v>
      </c>
      <c r="O185" s="173"/>
      <c r="P185" s="173"/>
      <c r="Q185" s="173"/>
      <c r="R185" s="167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0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2"/>
      <c r="N186" s="163" t="s">
        <v>66</v>
      </c>
      <c r="O186" s="164"/>
      <c r="P186" s="164"/>
      <c r="Q186" s="164"/>
      <c r="R186" s="164"/>
      <c r="S186" s="164"/>
      <c r="T186" s="165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2"/>
      <c r="N187" s="163" t="s">
        <v>66</v>
      </c>
      <c r="O187" s="164"/>
      <c r="P187" s="164"/>
      <c r="Q187" s="164"/>
      <c r="R187" s="164"/>
      <c r="S187" s="164"/>
      <c r="T187" s="165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82" t="s">
        <v>250</v>
      </c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52"/>
      <c r="Z188" s="152"/>
    </row>
    <row r="189" spans="1:53" ht="14.25" hidden="1" customHeight="1" x14ac:dyDescent="0.25">
      <c r="A189" s="174" t="s">
        <v>60</v>
      </c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6">
        <v>4607111035882</v>
      </c>
      <c r="E190" s="167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3"/>
      <c r="P190" s="173"/>
      <c r="Q190" s="173"/>
      <c r="R190" s="167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6">
        <v>4607111035905</v>
      </c>
      <c r="E191" s="167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3"/>
      <c r="P191" s="173"/>
      <c r="Q191" s="173"/>
      <c r="R191" s="167"/>
      <c r="S191" s="35"/>
      <c r="T191" s="35"/>
      <c r="U191" s="36" t="s">
        <v>65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6">
        <v>4607111035912</v>
      </c>
      <c r="E192" s="167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3"/>
      <c r="P192" s="173"/>
      <c r="Q192" s="173"/>
      <c r="R192" s="167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6">
        <v>4607111035929</v>
      </c>
      <c r="E193" s="167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3"/>
      <c r="P193" s="173"/>
      <c r="Q193" s="173"/>
      <c r="R193" s="167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60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2"/>
      <c r="N194" s="163" t="s">
        <v>66</v>
      </c>
      <c r="O194" s="164"/>
      <c r="P194" s="164"/>
      <c r="Q194" s="164"/>
      <c r="R194" s="164"/>
      <c r="S194" s="164"/>
      <c r="T194" s="165"/>
      <c r="U194" s="38" t="s">
        <v>65</v>
      </c>
      <c r="V194" s="158">
        <f>IFERROR(SUM(V190:V193),"0")</f>
        <v>0</v>
      </c>
      <c r="W194" s="158">
        <f>IFERROR(SUM(W190:W193),"0")</f>
        <v>0</v>
      </c>
      <c r="X194" s="158">
        <f>IFERROR(IF(X190="",0,X190),"0")+IFERROR(IF(X191="",0,X191),"0")+IFERROR(IF(X192="",0,X192),"0")+IFERROR(IF(X193="",0,X193),"0")</f>
        <v>0</v>
      </c>
      <c r="Y194" s="159"/>
      <c r="Z194" s="159"/>
    </row>
    <row r="195" spans="1:53" hidden="1" x14ac:dyDescent="0.2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2"/>
      <c r="N195" s="163" t="s">
        <v>66</v>
      </c>
      <c r="O195" s="164"/>
      <c r="P195" s="164"/>
      <c r="Q195" s="164"/>
      <c r="R195" s="164"/>
      <c r="S195" s="164"/>
      <c r="T195" s="165"/>
      <c r="U195" s="38" t="s">
        <v>67</v>
      </c>
      <c r="V195" s="158">
        <f>IFERROR(SUMPRODUCT(V190:V193*H190:H193),"0")</f>
        <v>0</v>
      </c>
      <c r="W195" s="158">
        <f>IFERROR(SUMPRODUCT(W190:W193*H190:H193),"0")</f>
        <v>0</v>
      </c>
      <c r="X195" s="38"/>
      <c r="Y195" s="159"/>
      <c r="Z195" s="159"/>
    </row>
    <row r="196" spans="1:53" ht="16.5" hidden="1" customHeight="1" x14ac:dyDescent="0.25">
      <c r="A196" s="182" t="s">
        <v>259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52"/>
      <c r="Z196" s="152"/>
    </row>
    <row r="197" spans="1:53" ht="14.25" hidden="1" customHeight="1" x14ac:dyDescent="0.25">
      <c r="A197" s="174" t="s">
        <v>228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6">
        <v>4680115881334</v>
      </c>
      <c r="E198" s="167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98" t="s">
        <v>262</v>
      </c>
      <c r="O198" s="173"/>
      <c r="P198" s="173"/>
      <c r="Q198" s="173"/>
      <c r="R198" s="167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0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2"/>
      <c r="N199" s="163" t="s">
        <v>66</v>
      </c>
      <c r="O199" s="164"/>
      <c r="P199" s="164"/>
      <c r="Q199" s="164"/>
      <c r="R199" s="164"/>
      <c r="S199" s="164"/>
      <c r="T199" s="165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2"/>
      <c r="N200" s="163" t="s">
        <v>66</v>
      </c>
      <c r="O200" s="164"/>
      <c r="P200" s="164"/>
      <c r="Q200" s="164"/>
      <c r="R200" s="164"/>
      <c r="S200" s="164"/>
      <c r="T200" s="165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82" t="s">
        <v>263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52"/>
      <c r="Z201" s="152"/>
    </row>
    <row r="202" spans="1:53" ht="14.25" hidden="1" customHeight="1" x14ac:dyDescent="0.25">
      <c r="A202" s="174" t="s">
        <v>60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6">
        <v>4607111035332</v>
      </c>
      <c r="E203" s="167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3"/>
      <c r="P203" s="173"/>
      <c r="Q203" s="173"/>
      <c r="R203" s="167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6">
        <v>4607111035080</v>
      </c>
      <c r="E204" s="167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3"/>
      <c r="P204" s="173"/>
      <c r="Q204" s="173"/>
      <c r="R204" s="167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0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2"/>
      <c r="N205" s="163" t="s">
        <v>66</v>
      </c>
      <c r="O205" s="164"/>
      <c r="P205" s="164"/>
      <c r="Q205" s="164"/>
      <c r="R205" s="164"/>
      <c r="S205" s="164"/>
      <c r="T205" s="165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2"/>
      <c r="N206" s="163" t="s">
        <v>66</v>
      </c>
      <c r="O206" s="164"/>
      <c r="P206" s="164"/>
      <c r="Q206" s="164"/>
      <c r="R206" s="164"/>
      <c r="S206" s="164"/>
      <c r="T206" s="165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168" t="s">
        <v>268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49"/>
      <c r="Z207" s="49"/>
    </row>
    <row r="208" spans="1:53" ht="16.5" hidden="1" customHeight="1" x14ac:dyDescent="0.25">
      <c r="A208" s="182" t="s">
        <v>269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52"/>
      <c r="Z208" s="152"/>
    </row>
    <row r="209" spans="1:53" ht="14.25" hidden="1" customHeight="1" x14ac:dyDescent="0.25">
      <c r="A209" s="174" t="s">
        <v>60</v>
      </c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6">
        <v>4607111036162</v>
      </c>
      <c r="E210" s="167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3"/>
      <c r="P210" s="173"/>
      <c r="Q210" s="173"/>
      <c r="R210" s="167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0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2"/>
      <c r="N211" s="163" t="s">
        <v>66</v>
      </c>
      <c r="O211" s="164"/>
      <c r="P211" s="164"/>
      <c r="Q211" s="164"/>
      <c r="R211" s="164"/>
      <c r="S211" s="164"/>
      <c r="T211" s="165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2"/>
      <c r="N212" s="163" t="s">
        <v>66</v>
      </c>
      <c r="O212" s="164"/>
      <c r="P212" s="164"/>
      <c r="Q212" s="164"/>
      <c r="R212" s="164"/>
      <c r="S212" s="164"/>
      <c r="T212" s="165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168" t="s">
        <v>272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49"/>
      <c r="Z213" s="49"/>
    </row>
    <row r="214" spans="1:53" ht="16.5" hidden="1" customHeight="1" x14ac:dyDescent="0.25">
      <c r="A214" s="182" t="s">
        <v>273</v>
      </c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52"/>
      <c r="Z214" s="152"/>
    </row>
    <row r="215" spans="1:53" ht="14.25" hidden="1" customHeight="1" x14ac:dyDescent="0.25">
      <c r="A215" s="174" t="s">
        <v>60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6">
        <v>4607111035899</v>
      </c>
      <c r="E216" s="167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84" t="s">
        <v>276</v>
      </c>
      <c r="O216" s="173"/>
      <c r="P216" s="173"/>
      <c r="Q216" s="173"/>
      <c r="R216" s="167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0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2"/>
      <c r="N217" s="163" t="s">
        <v>66</v>
      </c>
      <c r="O217" s="164"/>
      <c r="P217" s="164"/>
      <c r="Q217" s="164"/>
      <c r="R217" s="164"/>
      <c r="S217" s="164"/>
      <c r="T217" s="165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2"/>
      <c r="N218" s="163" t="s">
        <v>66</v>
      </c>
      <c r="O218" s="164"/>
      <c r="P218" s="164"/>
      <c r="Q218" s="164"/>
      <c r="R218" s="164"/>
      <c r="S218" s="164"/>
      <c r="T218" s="165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82" t="s">
        <v>277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52"/>
      <c r="Z219" s="152"/>
    </row>
    <row r="220" spans="1:53" ht="14.25" hidden="1" customHeight="1" x14ac:dyDescent="0.25">
      <c r="A220" s="174" t="s">
        <v>60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6">
        <v>4607111036711</v>
      </c>
      <c r="E221" s="167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3"/>
      <c r="P221" s="173"/>
      <c r="Q221" s="173"/>
      <c r="R221" s="167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0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2"/>
      <c r="N222" s="163" t="s">
        <v>66</v>
      </c>
      <c r="O222" s="164"/>
      <c r="P222" s="164"/>
      <c r="Q222" s="164"/>
      <c r="R222" s="164"/>
      <c r="S222" s="164"/>
      <c r="T222" s="165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2"/>
      <c r="N223" s="163" t="s">
        <v>66</v>
      </c>
      <c r="O223" s="164"/>
      <c r="P223" s="164"/>
      <c r="Q223" s="164"/>
      <c r="R223" s="164"/>
      <c r="S223" s="164"/>
      <c r="T223" s="165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168" t="s">
        <v>280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49"/>
      <c r="Z224" s="49"/>
    </row>
    <row r="225" spans="1:53" ht="16.5" hidden="1" customHeight="1" x14ac:dyDescent="0.25">
      <c r="A225" s="182" t="s">
        <v>281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52"/>
      <c r="Z225" s="152"/>
    </row>
    <row r="226" spans="1:53" ht="14.25" hidden="1" customHeight="1" x14ac:dyDescent="0.25">
      <c r="A226" s="174" t="s">
        <v>129</v>
      </c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51"/>
      <c r="Z226" s="151"/>
    </row>
    <row r="227" spans="1:53" ht="27" hidden="1" customHeight="1" x14ac:dyDescent="0.25">
      <c r="A227" s="55" t="s">
        <v>282</v>
      </c>
      <c r="B227" s="55" t="s">
        <v>283</v>
      </c>
      <c r="C227" s="32">
        <v>4301131019</v>
      </c>
      <c r="D227" s="166">
        <v>4640242180427</v>
      </c>
      <c r="E227" s="167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01" t="s">
        <v>284</v>
      </c>
      <c r="O227" s="173"/>
      <c r="P227" s="173"/>
      <c r="Q227" s="173"/>
      <c r="R227" s="167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74</v>
      </c>
    </row>
    <row r="228" spans="1:53" hidden="1" x14ac:dyDescent="0.2">
      <c r="A228" s="160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2"/>
      <c r="N228" s="163" t="s">
        <v>66</v>
      </c>
      <c r="O228" s="164"/>
      <c r="P228" s="164"/>
      <c r="Q228" s="164"/>
      <c r="R228" s="164"/>
      <c r="S228" s="164"/>
      <c r="T228" s="165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hidden="1" x14ac:dyDescent="0.2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2"/>
      <c r="N229" s="163" t="s">
        <v>66</v>
      </c>
      <c r="O229" s="164"/>
      <c r="P229" s="164"/>
      <c r="Q229" s="164"/>
      <c r="R229" s="164"/>
      <c r="S229" s="164"/>
      <c r="T229" s="165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hidden="1" customHeight="1" x14ac:dyDescent="0.25">
      <c r="A230" s="174" t="s">
        <v>70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6">
        <v>4640242180397</v>
      </c>
      <c r="E231" s="167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54" t="s">
        <v>287</v>
      </c>
      <c r="O231" s="173"/>
      <c r="P231" s="173"/>
      <c r="Q231" s="173"/>
      <c r="R231" s="167"/>
      <c r="S231" s="35"/>
      <c r="T231" s="35"/>
      <c r="U231" s="36" t="s">
        <v>65</v>
      </c>
      <c r="V231" s="156">
        <v>24</v>
      </c>
      <c r="W231" s="157">
        <f>IFERROR(IF(V231="","",V231),"")</f>
        <v>24</v>
      </c>
      <c r="X231" s="37">
        <f>IFERROR(IF(V231="","",V231*0.0155),"")</f>
        <v>0.372</v>
      </c>
      <c r="Y231" s="57"/>
      <c r="Z231" s="58"/>
      <c r="AD231" s="62"/>
      <c r="BA231" s="135" t="s">
        <v>74</v>
      </c>
    </row>
    <row r="232" spans="1:53" x14ac:dyDescent="0.2">
      <c r="A232" s="160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2"/>
      <c r="N232" s="163" t="s">
        <v>66</v>
      </c>
      <c r="O232" s="164"/>
      <c r="P232" s="164"/>
      <c r="Q232" s="164"/>
      <c r="R232" s="164"/>
      <c r="S232" s="164"/>
      <c r="T232" s="165"/>
      <c r="U232" s="38" t="s">
        <v>65</v>
      </c>
      <c r="V232" s="158">
        <f>IFERROR(SUM(V231:V231),"0")</f>
        <v>24</v>
      </c>
      <c r="W232" s="158">
        <f>IFERROR(SUM(W231:W231),"0")</f>
        <v>24</v>
      </c>
      <c r="X232" s="158">
        <f>IFERROR(IF(X231="",0,X231),"0")</f>
        <v>0.372</v>
      </c>
      <c r="Y232" s="159"/>
      <c r="Z232" s="159"/>
    </row>
    <row r="233" spans="1:53" x14ac:dyDescent="0.2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2"/>
      <c r="N233" s="163" t="s">
        <v>66</v>
      </c>
      <c r="O233" s="164"/>
      <c r="P233" s="164"/>
      <c r="Q233" s="164"/>
      <c r="R233" s="164"/>
      <c r="S233" s="164"/>
      <c r="T233" s="165"/>
      <c r="U233" s="38" t="s">
        <v>67</v>
      </c>
      <c r="V233" s="158">
        <f>IFERROR(SUMPRODUCT(V231:V231*H231:H231),"0")</f>
        <v>144</v>
      </c>
      <c r="W233" s="158">
        <f>IFERROR(SUMPRODUCT(W231:W231*H231:H231),"0")</f>
        <v>144</v>
      </c>
      <c r="X233" s="38"/>
      <c r="Y233" s="159"/>
      <c r="Z233" s="159"/>
    </row>
    <row r="234" spans="1:53" ht="14.25" hidden="1" customHeight="1" x14ac:dyDescent="0.25">
      <c r="A234" s="174" t="s">
        <v>147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6">
        <v>4640242180304</v>
      </c>
      <c r="E235" s="167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17" t="s">
        <v>290</v>
      </c>
      <c r="O235" s="173"/>
      <c r="P235" s="173"/>
      <c r="Q235" s="173"/>
      <c r="R235" s="167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6">
        <v>4640242180298</v>
      </c>
      <c r="E236" s="167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48" t="s">
        <v>293</v>
      </c>
      <c r="O236" s="173"/>
      <c r="P236" s="173"/>
      <c r="Q236" s="173"/>
      <c r="R236" s="167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6">
        <v>4640242180236</v>
      </c>
      <c r="E237" s="167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10" t="s">
        <v>296</v>
      </c>
      <c r="O237" s="173"/>
      <c r="P237" s="173"/>
      <c r="Q237" s="173"/>
      <c r="R237" s="167"/>
      <c r="S237" s="35"/>
      <c r="T237" s="35"/>
      <c r="U237" s="36" t="s">
        <v>65</v>
      </c>
      <c r="V237" s="156">
        <v>46</v>
      </c>
      <c r="W237" s="157">
        <f>IFERROR(IF(V237="","",V237),"")</f>
        <v>46</v>
      </c>
      <c r="X237" s="37">
        <f>IFERROR(IF(V237="","",V237*0.0155),"")</f>
        <v>0.71299999999999997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6">
        <v>4640242180410</v>
      </c>
      <c r="E238" s="167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65" t="s">
        <v>299</v>
      </c>
      <c r="O238" s="173"/>
      <c r="P238" s="173"/>
      <c r="Q238" s="173"/>
      <c r="R238" s="167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0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2"/>
      <c r="N239" s="163" t="s">
        <v>66</v>
      </c>
      <c r="O239" s="164"/>
      <c r="P239" s="164"/>
      <c r="Q239" s="164"/>
      <c r="R239" s="164"/>
      <c r="S239" s="164"/>
      <c r="T239" s="165"/>
      <c r="U239" s="38" t="s">
        <v>65</v>
      </c>
      <c r="V239" s="158">
        <f>IFERROR(SUM(V235:V238),"0")</f>
        <v>46</v>
      </c>
      <c r="W239" s="158">
        <f>IFERROR(SUM(W235:W238),"0")</f>
        <v>46</v>
      </c>
      <c r="X239" s="158">
        <f>IFERROR(IF(X235="",0,X235),"0")+IFERROR(IF(X236="",0,X236),"0")+IFERROR(IF(X237="",0,X237),"0")+IFERROR(IF(X238="",0,X238),"0")</f>
        <v>0.71299999999999997</v>
      </c>
      <c r="Y239" s="159"/>
      <c r="Z239" s="159"/>
    </row>
    <row r="240" spans="1:53" x14ac:dyDescent="0.2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2"/>
      <c r="N240" s="163" t="s">
        <v>66</v>
      </c>
      <c r="O240" s="164"/>
      <c r="P240" s="164"/>
      <c r="Q240" s="164"/>
      <c r="R240" s="164"/>
      <c r="S240" s="164"/>
      <c r="T240" s="165"/>
      <c r="U240" s="38" t="s">
        <v>67</v>
      </c>
      <c r="V240" s="158">
        <f>IFERROR(SUMPRODUCT(V235:V238*H235:H238),"0")</f>
        <v>230</v>
      </c>
      <c r="W240" s="158">
        <f>IFERROR(SUMPRODUCT(W235:W238*H235:H238),"0")</f>
        <v>230</v>
      </c>
      <c r="X240" s="38"/>
      <c r="Y240" s="159"/>
      <c r="Z240" s="159"/>
    </row>
    <row r="241" spans="1:53" ht="14.25" hidden="1" customHeight="1" x14ac:dyDescent="0.25">
      <c r="A241" s="174" t="s">
        <v>125</v>
      </c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6">
        <v>4640242180373</v>
      </c>
      <c r="E242" s="167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66" t="s">
        <v>302</v>
      </c>
      <c r="O242" s="173"/>
      <c r="P242" s="173"/>
      <c r="Q242" s="173"/>
      <c r="R242" s="167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6">
        <v>4640242180366</v>
      </c>
      <c r="E243" s="167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5" t="s">
        <v>305</v>
      </c>
      <c r="O243" s="173"/>
      <c r="P243" s="173"/>
      <c r="Q243" s="173"/>
      <c r="R243" s="167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6">
        <v>4640242180335</v>
      </c>
      <c r="E244" s="167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53" t="s">
        <v>308</v>
      </c>
      <c r="O244" s="173"/>
      <c r="P244" s="173"/>
      <c r="Q244" s="173"/>
      <c r="R244" s="167"/>
      <c r="S244" s="35"/>
      <c r="T244" s="35"/>
      <c r="U244" s="36" t="s">
        <v>65</v>
      </c>
      <c r="V244" s="156">
        <v>74</v>
      </c>
      <c r="W244" s="157">
        <f t="shared" si="4"/>
        <v>74</v>
      </c>
      <c r="X244" s="37">
        <f t="shared" si="5"/>
        <v>0.69264000000000003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6">
        <v>4640242180342</v>
      </c>
      <c r="E245" s="167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8" t="s">
        <v>311</v>
      </c>
      <c r="O245" s="173"/>
      <c r="P245" s="173"/>
      <c r="Q245" s="173"/>
      <c r="R245" s="167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6">
        <v>4640242180359</v>
      </c>
      <c r="E246" s="167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2" t="s">
        <v>314</v>
      </c>
      <c r="O246" s="173"/>
      <c r="P246" s="173"/>
      <c r="Q246" s="173"/>
      <c r="R246" s="167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315</v>
      </c>
      <c r="B247" s="55" t="s">
        <v>316</v>
      </c>
      <c r="C247" s="32">
        <v>4301135192</v>
      </c>
      <c r="D247" s="166">
        <v>4640242180380</v>
      </c>
      <c r="E247" s="167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19" t="s">
        <v>317</v>
      </c>
      <c r="O247" s="173"/>
      <c r="P247" s="173"/>
      <c r="Q247" s="173"/>
      <c r="R247" s="167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6">
        <v>4640242180311</v>
      </c>
      <c r="E248" s="167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16" t="s">
        <v>320</v>
      </c>
      <c r="O248" s="173"/>
      <c r="P248" s="173"/>
      <c r="Q248" s="173"/>
      <c r="R248" s="167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6">
        <v>4640242180328</v>
      </c>
      <c r="E249" s="167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20" t="s">
        <v>323</v>
      </c>
      <c r="O249" s="173"/>
      <c r="P249" s="173"/>
      <c r="Q249" s="173"/>
      <c r="R249" s="167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6">
        <v>4640242180380</v>
      </c>
      <c r="E250" s="167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9" t="s">
        <v>326</v>
      </c>
      <c r="O250" s="173"/>
      <c r="P250" s="173"/>
      <c r="Q250" s="173"/>
      <c r="R250" s="167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6">
        <v>4640242180403</v>
      </c>
      <c r="E251" s="167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21" t="s">
        <v>329</v>
      </c>
      <c r="O251" s="173"/>
      <c r="P251" s="173"/>
      <c r="Q251" s="173"/>
      <c r="R251" s="167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0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2"/>
      <c r="N252" s="163" t="s">
        <v>66</v>
      </c>
      <c r="O252" s="164"/>
      <c r="P252" s="164"/>
      <c r="Q252" s="164"/>
      <c r="R252" s="164"/>
      <c r="S252" s="164"/>
      <c r="T252" s="165"/>
      <c r="U252" s="38" t="s">
        <v>65</v>
      </c>
      <c r="V252" s="158">
        <f>IFERROR(SUM(V242:V251),"0")</f>
        <v>74</v>
      </c>
      <c r="W252" s="158">
        <f>IFERROR(SUM(W242:W251),"0")</f>
        <v>74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0.69264000000000003</v>
      </c>
      <c r="Y252" s="159"/>
      <c r="Z252" s="159"/>
    </row>
    <row r="253" spans="1:53" x14ac:dyDescent="0.2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2"/>
      <c r="N253" s="163" t="s">
        <v>66</v>
      </c>
      <c r="O253" s="164"/>
      <c r="P253" s="164"/>
      <c r="Q253" s="164"/>
      <c r="R253" s="164"/>
      <c r="S253" s="164"/>
      <c r="T253" s="165"/>
      <c r="U253" s="38" t="s">
        <v>67</v>
      </c>
      <c r="V253" s="158">
        <f>IFERROR(SUMPRODUCT(V242:V251*H242:H251),"0")</f>
        <v>273.8</v>
      </c>
      <c r="W253" s="158">
        <f>IFERROR(SUMPRODUCT(W242:W251*H242:H251),"0")</f>
        <v>273.8</v>
      </c>
      <c r="X253" s="38"/>
      <c r="Y253" s="159"/>
      <c r="Z253" s="159"/>
    </row>
    <row r="254" spans="1:53" ht="15" customHeight="1" x14ac:dyDescent="0.2">
      <c r="A254" s="249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77"/>
      <c r="N254" s="183" t="s">
        <v>330</v>
      </c>
      <c r="O254" s="184"/>
      <c r="P254" s="184"/>
      <c r="Q254" s="184"/>
      <c r="R254" s="184"/>
      <c r="S254" s="184"/>
      <c r="T254" s="185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1222.48</v>
      </c>
      <c r="W254" s="158">
        <f>IFERROR(W24+W33+W41+W47+W57+W63+W68+W74+W84+W91+W99+W105+W110+W118+W123+W129+W134+W140+W148+W153+W160+W165+W170+W175+W181+W187+W195+W200+W206+W212+W218+W223+W229+W233+W240+W253,"0")</f>
        <v>1222.48</v>
      </c>
      <c r="X254" s="38"/>
      <c r="Y254" s="159"/>
      <c r="Z254" s="159"/>
    </row>
    <row r="255" spans="1:53" x14ac:dyDescent="0.2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77"/>
      <c r="N255" s="183" t="s">
        <v>331</v>
      </c>
      <c r="O255" s="184"/>
      <c r="P255" s="184"/>
      <c r="Q255" s="184"/>
      <c r="R255" s="184"/>
      <c r="S255" s="184"/>
      <c r="T255" s="185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1293.7564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1293.7564</v>
      </c>
      <c r="X255" s="38"/>
      <c r="Y255" s="159"/>
      <c r="Z255" s="159"/>
    </row>
    <row r="256" spans="1:53" x14ac:dyDescent="0.2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77"/>
      <c r="N256" s="183" t="s">
        <v>332</v>
      </c>
      <c r="O256" s="184"/>
      <c r="P256" s="184"/>
      <c r="Q256" s="184"/>
      <c r="R256" s="184"/>
      <c r="S256" s="184"/>
      <c r="T256" s="185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3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3</v>
      </c>
      <c r="X256" s="38"/>
      <c r="Y256" s="159"/>
      <c r="Z256" s="159"/>
    </row>
    <row r="257" spans="1:33" x14ac:dyDescent="0.2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77"/>
      <c r="N257" s="183" t="s">
        <v>334</v>
      </c>
      <c r="O257" s="184"/>
      <c r="P257" s="184"/>
      <c r="Q257" s="184"/>
      <c r="R257" s="184"/>
      <c r="S257" s="184"/>
      <c r="T257" s="185"/>
      <c r="U257" s="38" t="s">
        <v>67</v>
      </c>
      <c r="V257" s="158">
        <f>GrossWeightTotal+PalletQtyTotal*25</f>
        <v>1368.7564</v>
      </c>
      <c r="W257" s="158">
        <f>GrossWeightTotalR+PalletQtyTotalR*25</f>
        <v>1368.7564</v>
      </c>
      <c r="X257" s="38"/>
      <c r="Y257" s="159"/>
      <c r="Z257" s="159"/>
    </row>
    <row r="258" spans="1:33" x14ac:dyDescent="0.2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77"/>
      <c r="N258" s="183" t="s">
        <v>335</v>
      </c>
      <c r="O258" s="184"/>
      <c r="P258" s="184"/>
      <c r="Q258" s="184"/>
      <c r="R258" s="184"/>
      <c r="S258" s="184"/>
      <c r="T258" s="185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255</v>
      </c>
      <c r="W258" s="158">
        <f>IFERROR(W23+W32+W40+W46+W56+W62+W67+W73+W83+W90+W98+W104+W109+W117+W122+W128+W133+W139+W147+W152+W159+W164+W169+W174+W180+W186+W194+W199+W205+W211+W217+W222+W228+W232+W239+W252,"0")</f>
        <v>255</v>
      </c>
      <c r="X258" s="38"/>
      <c r="Y258" s="159"/>
      <c r="Z258" s="159"/>
    </row>
    <row r="259" spans="1:33" ht="14.25" hidden="1" customHeight="1" x14ac:dyDescent="0.2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77"/>
      <c r="N259" s="183" t="s">
        <v>336</v>
      </c>
      <c r="O259" s="184"/>
      <c r="P259" s="184"/>
      <c r="Q259" s="184"/>
      <c r="R259" s="184"/>
      <c r="S259" s="184"/>
      <c r="T259" s="185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3.2474599999999998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0" t="s">
        <v>68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80"/>
      <c r="S261" s="170" t="s">
        <v>200</v>
      </c>
      <c r="T261" s="180"/>
      <c r="U261" s="170" t="s">
        <v>219</v>
      </c>
      <c r="V261" s="179"/>
      <c r="W261" s="179"/>
      <c r="X261" s="180"/>
      <c r="Y261" s="170" t="s">
        <v>239</v>
      </c>
      <c r="Z261" s="179"/>
      <c r="AA261" s="179"/>
      <c r="AB261" s="179"/>
      <c r="AC261" s="180"/>
      <c r="AD261" s="150" t="s">
        <v>268</v>
      </c>
      <c r="AE261" s="170" t="s">
        <v>272</v>
      </c>
      <c r="AF261" s="180"/>
      <c r="AG261" s="150" t="s">
        <v>280</v>
      </c>
    </row>
    <row r="262" spans="1:33" ht="14.25" customHeight="1" thickTop="1" x14ac:dyDescent="0.2">
      <c r="A262" s="269" t="s">
        <v>339</v>
      </c>
      <c r="B262" s="170" t="s">
        <v>59</v>
      </c>
      <c r="C262" s="170" t="s">
        <v>69</v>
      </c>
      <c r="D262" s="170" t="s">
        <v>81</v>
      </c>
      <c r="E262" s="170" t="s">
        <v>91</v>
      </c>
      <c r="F262" s="170" t="s">
        <v>98</v>
      </c>
      <c r="G262" s="170" t="s">
        <v>116</v>
      </c>
      <c r="H262" s="170" t="s">
        <v>124</v>
      </c>
      <c r="I262" s="170" t="s">
        <v>128</v>
      </c>
      <c r="J262" s="170" t="s">
        <v>134</v>
      </c>
      <c r="K262" s="170" t="s">
        <v>147</v>
      </c>
      <c r="L262" s="170" t="s">
        <v>154</v>
      </c>
      <c r="M262" s="170" t="s">
        <v>167</v>
      </c>
      <c r="N262" s="170" t="s">
        <v>172</v>
      </c>
      <c r="O262" s="170" t="s">
        <v>175</v>
      </c>
      <c r="P262" s="170" t="s">
        <v>186</v>
      </c>
      <c r="Q262" s="170" t="s">
        <v>189</v>
      </c>
      <c r="R262" s="170" t="s">
        <v>197</v>
      </c>
      <c r="S262" s="170" t="s">
        <v>201</v>
      </c>
      <c r="T262" s="170" t="s">
        <v>204</v>
      </c>
      <c r="U262" s="170" t="s">
        <v>220</v>
      </c>
      <c r="V262" s="170" t="s">
        <v>225</v>
      </c>
      <c r="W262" s="170" t="s">
        <v>219</v>
      </c>
      <c r="X262" s="170" t="s">
        <v>234</v>
      </c>
      <c r="Y262" s="170" t="s">
        <v>240</v>
      </c>
      <c r="Z262" s="170" t="s">
        <v>243</v>
      </c>
      <c r="AA262" s="170" t="s">
        <v>250</v>
      </c>
      <c r="AB262" s="170" t="s">
        <v>259</v>
      </c>
      <c r="AC262" s="170" t="s">
        <v>263</v>
      </c>
      <c r="AD262" s="170" t="s">
        <v>269</v>
      </c>
      <c r="AE262" s="170" t="s">
        <v>273</v>
      </c>
      <c r="AF262" s="170" t="s">
        <v>277</v>
      </c>
      <c r="AG262" s="170" t="s">
        <v>281</v>
      </c>
    </row>
    <row r="263" spans="1:33" ht="13.5" customHeight="1" thickBot="1" x14ac:dyDescent="0.25">
      <c r="A263" s="270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0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259.2</v>
      </c>
      <c r="G264" s="47">
        <f>IFERROR(V60*H60,"0")+IFERROR(V61*H61,"0")</f>
        <v>65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0</v>
      </c>
      <c r="K264" s="47">
        <f>IFERROR(V87*H87,"0")+IFERROR(V88*H88,"0")+IFERROR(V89*H89,"0")</f>
        <v>18.48</v>
      </c>
      <c r="L264" s="47">
        <f>IFERROR(V94*H94,"0")+IFERROR(V95*H95,"0")+IFERROR(V96*H96,"0")+IFERROR(V97*H97,"0")</f>
        <v>0</v>
      </c>
      <c r="M264" s="47">
        <f>IFERROR(V102*H102,"0")+IFERROR(V103*H103,"0")</f>
        <v>45</v>
      </c>
      <c r="N264" s="47">
        <f>IFERROR(V108*H108,"0")</f>
        <v>24</v>
      </c>
      <c r="O264" s="47">
        <f>IFERROR(V113*H113,"0")+IFERROR(V114*H114,"0")+IFERROR(V115*H115,"0")+IFERROR(V116*H116,"0")</f>
        <v>0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160</v>
      </c>
      <c r="U264" s="47">
        <f>IFERROR(V157*H157,"0")+IFERROR(V158*H158,"0")</f>
        <v>0</v>
      </c>
      <c r="V264" s="47">
        <f>IFERROR(V163*H163,"0")</f>
        <v>0</v>
      </c>
      <c r="W264" s="47">
        <f>IFERROR(V168*H168,"0")</f>
        <v>0</v>
      </c>
      <c r="X264" s="47">
        <f>IFERROR(V173*H173,"0")</f>
        <v>3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0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647.79999999999995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484.2</v>
      </c>
      <c r="B267" s="61">
        <f>SUMPRODUCT(--(BA:BA="ПГП"),--(U:U="кор"),H:H,W:W)+SUMPRODUCT(--(BA:BA="ПГП"),--(U:U="кг"),W:W)</f>
        <v>738.28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22,48"/>
        <filter val="1 293,76"/>
        <filter val="1 368,76"/>
        <filter val="1,00"/>
        <filter val="13,00"/>
        <filter val="14,00"/>
        <filter val="144,00"/>
        <filter val="15,00"/>
        <filter val="160,00"/>
        <filter val="18,48"/>
        <filter val="230,00"/>
        <filter val="24,00"/>
        <filter val="255,00"/>
        <filter val="259,20"/>
        <filter val="273,80"/>
        <filter val="3"/>
        <filter val="3,00"/>
        <filter val="32,00"/>
        <filter val="36,00"/>
        <filter val="45,00"/>
        <filter val="46,00"/>
        <filter val="6,00"/>
        <filter val="65,00"/>
        <filter val="74,00"/>
        <filter val="8,00"/>
        <filter val="9,00"/>
      </filters>
    </filterColumn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O10:P10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O11:P11"/>
    <mergeCell ref="A201:X201"/>
    <mergeCell ref="N61:R61"/>
    <mergeCell ref="A100:X100"/>
    <mergeCell ref="A171:X171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46:T46"/>
    <mergeCell ref="N104:T104"/>
    <mergeCell ref="N211:T211"/>
    <mergeCell ref="D210:E210"/>
    <mergeCell ref="O262:O263"/>
    <mergeCell ref="Q262:Q263"/>
    <mergeCell ref="A226:X226"/>
    <mergeCell ref="A234:X23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